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etup" sheetId="2" state="visible" r:id="rId2"/>
    <sheet xmlns:r="http://schemas.openxmlformats.org/officeDocument/2006/relationships" name="Employees" sheetId="3" state="visible" r:id="rId3"/>
    <sheet xmlns:r="http://schemas.openxmlformats.org/officeDocument/2006/relationships" name="Hours used" sheetId="4" state="visible" r:id="rId4"/>
    <sheet xmlns:r="http://schemas.openxmlformats.org/officeDocument/2006/relationships" name="Year-end summary" sheetId="5" state="visible" r:id="rId5"/>
    <sheet xmlns:r="http://schemas.openxmlformats.org/officeDocument/2006/relationships" name="Balance by period" sheetId="6" state="visible" r:id="rId6"/>
    <sheet xmlns:r="http://schemas.openxmlformats.org/officeDocument/2006/relationships" name="Used by period" sheetId="7" state="visible" r:id="rId7"/>
  </sheets>
  <definedNames>
    <definedName name="_xlnm.Print_Titles" localSheetId="3">'Hours used'!$4:$4</definedName>
    <definedName name="_xlnm.Print_Titles" localSheetId="5">'Balance by period'!$3:$7,'Balance by period'!$A:$D</definedName>
    <definedName name="_xlnm.Print_Titles" localSheetId="6">'Used by period'!$6:$6,'Used by period'!$A:$D</definedName>
  </definedNames>
  <calcPr calcId="124519" fullCalcOnLoad="1"/>
</workbook>
</file>

<file path=xl/styles.xml><?xml version="1.0" encoding="utf-8"?>
<styleSheet xmlns="http://schemas.openxmlformats.org/spreadsheetml/2006/main">
  <numFmts count="11">
    <numFmt numFmtId="164" formatCode="yyyy-mm-dd"/>
    <numFmt numFmtId="165" formatCode="dd mmm yyyy"/>
    <numFmt numFmtId="166" formatCode="0.0#"/>
    <numFmt numFmtId="167" formatCode="0.00##"/>
    <numFmt numFmtId="168" formatCode="0&quot; a year&quot;"/>
    <numFmt numFmtId="169" formatCode="0.0#&quot; h a year&quot;"/>
    <numFmt numFmtId="170" formatCode="0.00&quot; h per period&quot;"/>
    <numFmt numFmtId="171" formatCode="[&gt;=1000000]&quot;No cap&quot;;0.0#"/>
    <numFmt numFmtId="172" formatCode="0.0#;-0.0#;;@"/>
    <numFmt numFmtId="173" formatCode="0.0"/>
    <numFmt numFmtId="174" formatCode="0.0#;-0.0#;0.0#;@"/>
  </numFmts>
  <fonts count="19">
    <font>
      <name val="Calibri"/>
      <family val="2"/>
      <color theme="1"/>
      <sz val="11"/>
      <scheme val="minor"/>
    </font>
    <font>
      <name val="Calibri"/>
      <b val="1"/>
      <color rgb="00FFFFFF"/>
      <sz val="13"/>
    </font>
    <font>
      <name val="Calibri"/>
      <color rgb="0064748B"/>
      <sz val="10"/>
    </font>
    <font>
      <name val="Calibri"/>
      <b val="1"/>
      <color rgb="00B45309"/>
      <sz val="12"/>
    </font>
    <font>
      <name val="Calibri"/>
      <b val="1"/>
      <color rgb="000F172A"/>
      <sz val="10"/>
    </font>
    <font>
      <name val="Calibri"/>
      <color rgb="000F172A"/>
      <sz val="10"/>
    </font>
    <font>
      <name val="Calibri"/>
      <color rgb="0064748B"/>
      <sz val="9"/>
    </font>
    <font>
      <name val="Calibri"/>
      <b val="1"/>
      <color rgb="0064748B"/>
      <sz val="9"/>
    </font>
    <font>
      <name val="Calibri"/>
      <b val="1"/>
      <color rgb="00FFFFFF"/>
      <sz val="10"/>
    </font>
    <font>
      <name val="Calibri"/>
      <i val="1"/>
      <color rgb="0064748B"/>
      <sz val="10"/>
    </font>
    <font>
      <name val="Calibri"/>
      <b val="1"/>
      <color rgb="000E7490"/>
      <sz val="26"/>
    </font>
    <font>
      <name val="Calibri"/>
      <b val="1"/>
      <color rgb="00D97706"/>
      <sz val="26"/>
    </font>
    <font>
      <name val="Calibri"/>
      <b val="1"/>
      <color rgb="00DC2626"/>
      <sz val="26"/>
    </font>
    <font>
      <name val="Calibri"/>
      <b val="1"/>
      <color rgb="00B45309"/>
      <sz val="11"/>
    </font>
    <font>
      <name val="Calibri"/>
      <b val="1"/>
      <color rgb="00FFFFFF"/>
      <sz val="16"/>
    </font>
    <font>
      <name val="Calibri"/>
      <b val="1"/>
      <color rgb="000F172A"/>
      <sz val="11"/>
    </font>
    <font>
      <name val="Calibri"/>
      <color rgb="00475569"/>
      <sz val="10"/>
    </font>
    <font>
      <name val="Calibri"/>
      <color rgb="00B45309"/>
      <sz val="10"/>
      <u val="single"/>
    </font>
    <font>
      <name val="Calibri"/>
      <i val="1"/>
      <color rgb="0064748B"/>
      <sz val="9"/>
    </font>
  </fonts>
  <fills count="12">
    <fill>
      <patternFill/>
    </fill>
    <fill>
      <patternFill patternType="gray125"/>
    </fill>
    <fill>
      <patternFill patternType="solid">
        <fgColor rgb="000F172A"/>
      </patternFill>
    </fill>
    <fill>
      <patternFill patternType="solid">
        <fgColor rgb="00F1F5F9"/>
      </patternFill>
    </fill>
    <fill>
      <patternFill patternType="solid">
        <fgColor rgb="00FFF7E6"/>
      </patternFill>
    </fill>
    <fill>
      <patternFill patternType="solid">
        <fgColor rgb="00F8FAFC"/>
      </patternFill>
    </fill>
    <fill>
      <patternFill patternType="solid">
        <fgColor rgb="0094A3B8"/>
      </patternFill>
    </fill>
    <fill>
      <patternFill patternType="solid">
        <fgColor rgb="000E7490"/>
      </patternFill>
    </fill>
    <fill>
      <patternFill patternType="solid">
        <fgColor rgb="00FFFFFF"/>
      </patternFill>
    </fill>
    <fill>
      <patternFill patternType="solid">
        <fgColor rgb="00D97706"/>
      </patternFill>
    </fill>
    <fill>
      <patternFill patternType="solid">
        <fgColor rgb="00E0F2FE"/>
      </patternFill>
    </fill>
    <fill>
      <patternFill patternType="solid">
        <fgColor rgb="00FEE2E2"/>
      </patternFill>
    </fill>
  </fills>
  <borders count="18">
    <border>
      <left/>
      <right/>
      <top/>
      <bottom/>
      <diagonal/>
    </border>
    <border>
      <left style="thin">
        <color rgb="00FBDFA6"/>
      </left>
      <right style="thin">
        <color rgb="00FBDFA6"/>
      </right>
      <top style="thin">
        <color rgb="00FBDFA6"/>
      </top>
      <bottom style="thin">
        <color rgb="00FBDFA6"/>
      </bottom>
    </border>
    <border>
      <left style="thin">
        <color rgb="00E2E8F0"/>
      </left>
      <right style="thin">
        <color rgb="00E2E8F0"/>
      </right>
      <top style="thin">
        <color rgb="00E2E8F0"/>
      </top>
      <bottom style="thin">
        <color rgb="00E2E8F0"/>
      </bottom>
    </border>
    <border>
      <left style="thin">
        <color rgb="00E2E8F0"/>
      </left>
      <top style="medium">
        <color rgb="000E7490"/>
      </top>
    </border>
    <border>
      <right style="thin">
        <color rgb="00E2E8F0"/>
      </right>
      <top style="medium">
        <color rgb="000E7490"/>
      </top>
    </border>
    <border>
      <left style="thin">
        <color rgb="00E2E8F0"/>
      </left>
    </border>
    <border>
      <right style="thin">
        <color rgb="00E2E8F0"/>
      </right>
    </border>
    <border>
      <left style="thin">
        <color rgb="00E2E8F0"/>
      </left>
      <bottom style="thin">
        <color rgb="00E2E8F0"/>
      </bottom>
    </border>
    <border>
      <right style="thin">
        <color rgb="00E2E8F0"/>
      </right>
      <bottom style="thin">
        <color rgb="00E2E8F0"/>
      </bottom>
    </border>
    <border>
      <left style="thin">
        <color rgb="00E2E8F0"/>
      </left>
      <top style="medium">
        <color rgb="00D97706"/>
      </top>
    </border>
    <border>
      <top style="medium">
        <color rgb="00D97706"/>
      </top>
    </border>
    <border>
      <right style="thin">
        <color rgb="00E2E8F0"/>
      </right>
      <top style="medium">
        <color rgb="00D97706"/>
      </top>
    </border>
    <border/>
    <border>
      <bottom style="thin">
        <color rgb="00E2E8F0"/>
      </bottom>
    </border>
    <border>
      <left style="thin">
        <color rgb="00E2E8F0"/>
      </left>
      <top style="medium">
        <color rgb="00DC2626"/>
      </top>
    </border>
    <border>
      <right style="thin">
        <color rgb="00E2E8F0"/>
      </right>
      <top style="medium">
        <color rgb="00DC2626"/>
      </top>
    </border>
    <border>
      <left style="thin">
        <color rgb="000E7490"/>
      </left>
      <right style="thin">
        <color rgb="000E7490"/>
      </right>
      <top style="thin">
        <color rgb="000E7490"/>
      </top>
      <bottom style="thin">
        <color rgb="000E7490"/>
      </bottom>
    </border>
    <border>
      <left style="thin">
        <color rgb="00DC2626"/>
      </left>
      <right style="thin">
        <color rgb="00DC2626"/>
      </right>
      <top style="thin">
        <color rgb="00DC2626"/>
      </top>
      <bottom style="thin">
        <color rgb="00DC2626"/>
      </bottom>
    </border>
  </borders>
  <cellStyleXfs count="1">
    <xf numFmtId="0" fontId="0" fillId="0" borderId="0"/>
  </cellStyleXfs>
  <cellXfs count="71">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wrapText="1"/>
    </xf>
    <xf numFmtId="0" fontId="13" fillId="0" borderId="0" applyAlignment="1" pivotButton="0" quotePrefix="0" xfId="0">
      <alignment vertical="center"/>
    </xf>
    <xf numFmtId="0" fontId="14" fillId="9" borderId="0" applyAlignment="1" pivotButton="0" quotePrefix="0" xfId="0">
      <alignment horizontal="center" vertical="center"/>
    </xf>
    <xf numFmtId="0" fontId="15" fillId="0" borderId="0" applyAlignment="1" pivotButton="0" quotePrefix="0" xfId="0">
      <alignment vertical="center"/>
    </xf>
    <xf numFmtId="0" fontId="6" fillId="0" borderId="0" applyAlignment="1" pivotButton="0" quotePrefix="0" xfId="0">
      <alignment vertical="top" wrapText="1"/>
    </xf>
    <xf numFmtId="0" fontId="5" fillId="4" borderId="1" applyAlignment="1" pivotButton="0" quotePrefix="0" xfId="0">
      <alignment vertical="center"/>
    </xf>
    <xf numFmtId="0" fontId="5" fillId="0" borderId="0" applyAlignment="1" pivotButton="0" quotePrefix="0" xfId="0">
      <alignment vertical="center"/>
    </xf>
    <xf numFmtId="0" fontId="5" fillId="5" borderId="2" applyAlignment="1" pivotButton="0" quotePrefix="0" xfId="0">
      <alignment vertical="center"/>
    </xf>
    <xf numFmtId="0" fontId="5" fillId="10" borderId="16" applyAlignment="1" pivotButton="0" quotePrefix="0" xfId="0">
      <alignment vertical="center"/>
    </xf>
    <xf numFmtId="0" fontId="5" fillId="11" borderId="17" applyAlignment="1" pivotButton="0" quotePrefix="0" xfId="0">
      <alignment vertical="center"/>
    </xf>
    <xf numFmtId="0" fontId="16" fillId="0" borderId="0" applyAlignment="1" pivotButton="0" quotePrefix="0" xfId="0">
      <alignment vertical="top" wrapText="1"/>
    </xf>
    <xf numFmtId="0" fontId="4" fillId="0" borderId="0" applyAlignment="1" pivotButton="0" quotePrefix="0" xfId="0">
      <alignment vertical="center"/>
    </xf>
    <xf numFmtId="0" fontId="17" fillId="0" borderId="0" applyAlignment="1" pivotButton="0" quotePrefix="0" xfId="0">
      <alignment vertical="center"/>
    </xf>
    <xf numFmtId="0" fontId="18" fillId="0" borderId="0" applyAlignment="1" pivotButton="0" quotePrefix="0" xfId="0">
      <alignment vertical="center"/>
    </xf>
    <xf numFmtId="0" fontId="3" fillId="0" borderId="0" applyAlignment="1" pivotButton="0" quotePrefix="0" xfId="0">
      <alignment vertical="center"/>
    </xf>
    <xf numFmtId="1" fontId="4" fillId="4" borderId="1" applyAlignment="1" pivotButton="0" quotePrefix="0" xfId="0">
      <alignment horizontal="center" vertical="center"/>
    </xf>
    <xf numFmtId="0" fontId="6" fillId="0" borderId="0" applyAlignment="1" pivotButton="0" quotePrefix="0" xfId="0">
      <alignment vertical="center" wrapText="1"/>
    </xf>
    <xf numFmtId="0" fontId="4" fillId="4" borderId="1" applyAlignment="1" pivotButton="0" quotePrefix="0" xfId="0">
      <alignment horizontal="center" vertical="center"/>
    </xf>
    <xf numFmtId="168" fontId="2" fillId="5" borderId="2" applyAlignment="1" pivotButton="0" quotePrefix="0" xfId="0">
      <alignment horizontal="center" vertical="center"/>
    </xf>
    <xf numFmtId="165" fontId="4" fillId="4" borderId="1" applyAlignment="1" pivotButton="0" quotePrefix="0" xfId="0">
      <alignment horizontal="center" vertical="center"/>
    </xf>
    <xf numFmtId="166" fontId="4" fillId="4" borderId="1" applyAlignment="1" pivotButton="0" quotePrefix="0" xfId="0">
      <alignment horizontal="center" vertical="center"/>
    </xf>
    <xf numFmtId="167" fontId="4" fillId="4" borderId="1" applyAlignment="1" pivotButton="0" quotePrefix="0" xfId="0">
      <alignment horizontal="center" vertical="center"/>
    </xf>
    <xf numFmtId="169" fontId="2" fillId="5" borderId="2" applyAlignment="1" pivotButton="0" quotePrefix="0" xfId="0">
      <alignment horizontal="center" vertical="center"/>
    </xf>
    <xf numFmtId="0" fontId="7" fillId="0" borderId="0" applyAlignment="1" pivotButton="0" quotePrefix="0" xfId="0">
      <alignment vertical="center"/>
    </xf>
    <xf numFmtId="0" fontId="8" fillId="6" borderId="0" applyAlignment="1" pivotButton="0" quotePrefix="0" xfId="0">
      <alignment horizontal="center" vertical="center" wrapText="1"/>
    </xf>
    <xf numFmtId="0" fontId="6" fillId="0" borderId="0" applyAlignment="1" pivotButton="0" quotePrefix="0" xfId="0">
      <alignment vertical="center"/>
    </xf>
    <xf numFmtId="0" fontId="6" fillId="0" borderId="0" applyAlignment="1" pivotButton="0" quotePrefix="0" xfId="0">
      <alignment horizontal="center" vertical="center"/>
    </xf>
    <xf numFmtId="0" fontId="4" fillId="0" borderId="0" applyAlignment="1" pivotButton="0" quotePrefix="0" xfId="0">
      <alignment vertical="center" wrapText="1"/>
    </xf>
    <xf numFmtId="166" fontId="5" fillId="4" borderId="1" applyAlignment="1" pivotButton="0" quotePrefix="0" xfId="0">
      <alignment horizontal="center" vertical="center"/>
    </xf>
    <xf numFmtId="170" fontId="2" fillId="5" borderId="2" applyAlignment="1" pivotButton="0" quotePrefix="0" xfId="0">
      <alignment horizontal="center" vertical="center"/>
    </xf>
    <xf numFmtId="1" fontId="4" fillId="5" borderId="2" applyAlignment="1" pivotButton="0" quotePrefix="0" xfId="0">
      <alignment horizontal="center" vertical="center"/>
    </xf>
    <xf numFmtId="0" fontId="8" fillId="7" borderId="0" applyAlignment="1" pivotButton="0" quotePrefix="0" xfId="0">
      <alignment horizontal="center" vertical="center" wrapText="1"/>
    </xf>
    <xf numFmtId="0" fontId="9" fillId="4" borderId="1" applyAlignment="1" pivotButton="0" quotePrefix="0" xfId="0">
      <alignment vertical="center"/>
    </xf>
    <xf numFmtId="165" fontId="5" fillId="4" borderId="1" applyAlignment="1" pivotButton="0" quotePrefix="0" xfId="0">
      <alignment horizontal="center" vertical="center"/>
    </xf>
    <xf numFmtId="166" fontId="9" fillId="4" borderId="1" applyAlignment="1" pivotButton="0" quotePrefix="0" xfId="0">
      <alignment horizontal="center" vertical="center"/>
    </xf>
    <xf numFmtId="167" fontId="5" fillId="5" borderId="2" applyAlignment="1" pivotButton="0" quotePrefix="0" xfId="0">
      <alignment horizontal="center" vertical="center"/>
    </xf>
    <xf numFmtId="171" fontId="5" fillId="5" borderId="2" applyAlignment="1" pivotButton="0" quotePrefix="0" xfId="0">
      <alignment horizontal="center" vertical="center"/>
    </xf>
    <xf numFmtId="165" fontId="9" fillId="4" borderId="1" applyAlignment="1" pivotButton="0" quotePrefix="0" xfId="0">
      <alignment horizontal="center" vertical="center"/>
    </xf>
    <xf numFmtId="172" fontId="2" fillId="5" borderId="2" applyAlignment="1" pivotButton="0" quotePrefix="0" xfId="0">
      <alignment horizontal="center" vertical="center"/>
    </xf>
    <xf numFmtId="0" fontId="7" fillId="8" borderId="3" applyAlignment="1" pivotButton="0" quotePrefix="0" xfId="0">
      <alignment horizontal="center" vertical="center"/>
    </xf>
    <xf numFmtId="0" fontId="0" fillId="8" borderId="4" pivotButton="0" quotePrefix="0" xfId="0"/>
    <xf numFmtId="0" fontId="7" fillId="8" borderId="9" applyAlignment="1" pivotButton="0" quotePrefix="0" xfId="0">
      <alignment horizontal="center" vertical="center"/>
    </xf>
    <xf numFmtId="0" fontId="0" fillId="8" borderId="10" pivotButton="0" quotePrefix="0" xfId="0"/>
    <xf numFmtId="0" fontId="0" fillId="8" borderId="11" pivotButton="0" quotePrefix="0" xfId="0"/>
    <xf numFmtId="0" fontId="7" fillId="8" borderId="14" applyAlignment="1" pivotButton="0" quotePrefix="0" xfId="0">
      <alignment horizontal="center" vertical="center"/>
    </xf>
    <xf numFmtId="0" fontId="0" fillId="8" borderId="15" pivotButton="0" quotePrefix="0" xfId="0"/>
    <xf numFmtId="1" fontId="10" fillId="8" borderId="5" applyAlignment="1" pivotButton="0" quotePrefix="0" xfId="0">
      <alignment horizontal="center" vertical="center"/>
    </xf>
    <xf numFmtId="0" fontId="0" fillId="8" borderId="6" pivotButton="0" quotePrefix="0" xfId="0"/>
    <xf numFmtId="173" fontId="11" fillId="8" borderId="5" applyAlignment="1" pivotButton="0" quotePrefix="0" xfId="0">
      <alignment horizontal="center" vertical="center"/>
    </xf>
    <xf numFmtId="0" fontId="0" fillId="8" borderId="12" pivotButton="0" quotePrefix="0" xfId="0"/>
    <xf numFmtId="1" fontId="12" fillId="8" borderId="5" applyAlignment="1" pivotButton="0" quotePrefix="0" xfId="0">
      <alignment horizontal="center" vertical="center"/>
    </xf>
    <xf numFmtId="0" fontId="0" fillId="8" borderId="7" pivotButton="0" quotePrefix="0" xfId="0"/>
    <xf numFmtId="0" fontId="0" fillId="8" borderId="8" pivotButton="0" quotePrefix="0" xfId="0"/>
    <xf numFmtId="0" fontId="0" fillId="8" borderId="13" pivotButton="0" quotePrefix="0" xfId="0"/>
    <xf numFmtId="0" fontId="4" fillId="0" borderId="2" applyAlignment="1" pivotButton="0" quotePrefix="0" xfId="0">
      <alignment vertical="center"/>
    </xf>
    <xf numFmtId="174" fontId="5" fillId="0" borderId="2" applyAlignment="1" pivotButton="0" quotePrefix="0" xfId="0">
      <alignment horizontal="center" vertical="center"/>
    </xf>
    <xf numFmtId="174" fontId="4" fillId="0" borderId="2" applyAlignment="1" pivotButton="0" quotePrefix="0" xfId="0">
      <alignment horizontal="center" vertical="center"/>
    </xf>
    <xf numFmtId="0" fontId="5" fillId="0" borderId="2" applyAlignment="1" pivotButton="0" quotePrefix="0" xfId="0">
      <alignment horizontal="center" vertical="center"/>
    </xf>
    <xf numFmtId="165" fontId="6" fillId="0" borderId="0" applyAlignment="1" pivotButton="0" quotePrefix="0" xfId="0">
      <alignment horizontal="center" vertical="center"/>
    </xf>
    <xf numFmtId="167" fontId="6" fillId="0" borderId="0" applyAlignment="1" pivotButton="0" quotePrefix="0" xfId="0">
      <alignment horizontal="center" vertical="center"/>
    </xf>
    <xf numFmtId="171" fontId="6" fillId="0" borderId="0" applyAlignment="1" pivotButton="0" quotePrefix="0" xfId="0">
      <alignment horizontal="center" vertical="center"/>
    </xf>
    <xf numFmtId="0" fontId="5" fillId="3" borderId="2" applyAlignment="1" pivotButton="0" quotePrefix="0" xfId="0">
      <alignment vertical="center"/>
    </xf>
    <xf numFmtId="0" fontId="4" fillId="3" borderId="2" applyAlignment="1" pivotButton="0" quotePrefix="0" xfId="0">
      <alignment vertical="center"/>
    </xf>
    <xf numFmtId="166" fontId="4" fillId="3" borderId="2" applyAlignment="1" pivotButton="0" quotePrefix="0" xfId="0">
      <alignment horizontal="center" vertical="center"/>
    </xf>
    <xf numFmtId="0" fontId="2" fillId="0" borderId="2" applyAlignment="1" pivotButton="0" quotePrefix="0" xfId="0">
      <alignment horizontal="center" vertical="center"/>
    </xf>
    <xf numFmtId="165" fontId="4" fillId="0" borderId="2" applyAlignment="1" pivotButton="0" quotePrefix="0" xfId="0">
      <alignment horizontal="center" vertical="center"/>
    </xf>
    <xf numFmtId="165" fontId="5" fillId="0" borderId="2" applyAlignment="1" pivotButton="0" quotePrefix="0" xfId="0">
      <alignment horizontal="center" vertical="center"/>
    </xf>
    <xf numFmtId="166" fontId="5" fillId="0" borderId="2" applyAlignment="1" pivotButton="0" quotePrefix="0" xfId="0">
      <alignment horizontal="center" vertical="center"/>
    </xf>
    <xf numFmtId="172" fontId="5" fillId="0" borderId="2" applyAlignment="1" pivotButton="0" quotePrefix="0" xfId="0">
      <alignment horizontal="center" vertical="center"/>
    </xf>
  </cellXfs>
  <cellStyles count="1">
    <cellStyle name="Normal" xfId="0" builtinId="0" hidden="0"/>
  </cellStyles>
  <dxfs count="4">
    <dxf>
      <font>
        <b val="1"/>
        <color rgb="00DC2626"/>
      </font>
      <fill>
        <patternFill patternType="solid">
          <fgColor rgb="00FEE2E2"/>
          <bgColor rgb="00FEE2E2"/>
        </patternFill>
      </fill>
    </dxf>
    <dxf>
      <font>
        <b val="1"/>
        <color rgb="00B45309"/>
      </font>
      <fill>
        <patternFill patternType="solid">
          <fgColor rgb="00FFF7E6"/>
          <bgColor rgb="00FFF7E6"/>
        </patternFill>
      </fill>
    </dxf>
    <dxf>
      <font>
        <b val="1"/>
        <color rgb="000E7490"/>
      </font>
      <fill>
        <patternFill patternType="solid">
          <fgColor rgb="00E0F2FE"/>
          <bgColor rgb="00E0F2FE"/>
        </patternFill>
      </fill>
    </dxf>
    <dxf>
      <font>
        <b val="1"/>
        <color rgb="000E749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leavecalc.com/pto-accrual-calculator/" TargetMode="External" Id="rId1"/><Relationship Type="http://schemas.openxmlformats.org/officeDocument/2006/relationships/hyperlink" Target="https://leavecalc.com/for-employers/" TargetMode="External" Id="rId2"/><Relationship Type="http://schemas.openxmlformats.org/officeDocument/2006/relationships/hyperlink" Target="https://leavecalc.com/pto-tracker-excel-template/" TargetMode="External" Id="rId3"/></Relationships>
</file>

<file path=xl/worksheets/sheet1.xml><?xml version="1.0" encoding="utf-8"?>
<worksheet xmlns="http://schemas.openxmlformats.org/spreadsheetml/2006/main">
  <sheetPr>
    <tabColor rgb="000F172A"/>
    <outlinePr summaryBelow="1" summaryRight="1"/>
    <pageSetUpPr fitToPage="1"/>
  </sheetPr>
  <dimension ref="A1:H39"/>
  <sheetViews>
    <sheetView showGridLines="0" workbookViewId="0">
      <selection activeCell="A1" sqref="A1"/>
    </sheetView>
  </sheetViews>
  <sheetFormatPr baseColWidth="8" defaultRowHeight="15"/>
  <cols>
    <col width="3" customWidth="1" min="1" max="1"/>
    <col width="7" customWidth="1" min="2" max="2"/>
    <col width="20" customWidth="1" min="3" max="3"/>
    <col width="20" customWidth="1" min="4" max="4"/>
    <col width="20" customWidth="1" min="5" max="5"/>
    <col width="20" customWidth="1" min="6" max="6"/>
    <col width="20" customWidth="1" min="7" max="7"/>
    <col width="3" customWidth="1" min="8" max="8"/>
  </cols>
  <sheetData>
    <row r="1" ht="26" customHeight="1">
      <c r="A1" s="1" t="inlineStr">
        <is>
          <t xml:space="preserve">  LeaveCalc  |  PTO Tracker 2027</t>
        </is>
      </c>
    </row>
    <row r="2" ht="30" customHeight="1">
      <c r="A2" s="2" t="inlineStr">
        <is>
          <t>A free PTO tracker for Excel and Google Sheets. Hours based accrual per pay period, with a cap and a carryover limit. No macros.</t>
        </is>
      </c>
    </row>
    <row r="4">
      <c r="B4" s="3" t="inlineStr">
        <is>
          <t>HOW TO USE, IN 5 STEPS</t>
        </is>
      </c>
    </row>
    <row r="6" ht="18" customHeight="1">
      <c r="B6" s="4" t="n">
        <v>1</v>
      </c>
      <c r="C6" s="5" t="inlineStr">
        <is>
          <t>Set your policy on Setup</t>
        </is>
      </c>
    </row>
    <row r="7" ht="48" customHeight="1">
      <c r="C7" s="6" t="inlineStr">
        <is>
          <t>Pick the pay frequency, the date the first pay period ends, the accrual per pay period in hours, the maximum balance (cap) and the carryover limit. The helper turns yearly hours into an accrual per period.</t>
        </is>
      </c>
    </row>
    <row r="9" ht="18" customHeight="1">
      <c r="B9" s="4" t="n">
        <v>2</v>
      </c>
      <c r="C9" s="5" t="inlineStr">
        <is>
          <t>Add your people on Employees</t>
        </is>
      </c>
    </row>
    <row r="10" ht="48" customHeight="1">
      <c r="C10" s="6" t="inlineStr">
        <is>
          <t>One row per person with the hours carried over from last year. Use the overrides only when someone differs: their own accrual rate, their own cap, or a hire date so accrual starts later. Up to 30 people.</t>
        </is>
      </c>
    </row>
    <row r="12" ht="18" customHeight="1">
      <c r="B12" s="4" t="n">
        <v>3</v>
      </c>
      <c r="C12" s="5" t="inlineStr">
        <is>
          <t>Log hours on Hours used</t>
        </is>
      </c>
    </row>
    <row r="13" ht="48" customHeight="1">
      <c r="C13" s="6" t="inlineStr">
        <is>
          <t>One row per time-off event: date, person, hours. For a week off, enter one row per day or put all the hours on the first day. The hours are charged to the pay period that date falls in.</t>
        </is>
      </c>
    </row>
    <row r="15" ht="18" customHeight="1">
      <c r="B15" s="4" t="n">
        <v>4</v>
      </c>
      <c r="C15" s="5" t="inlineStr">
        <is>
          <t>Read Year-end summary</t>
        </is>
      </c>
    </row>
    <row r="16" ht="48" customHeight="1">
      <c r="C16" s="6" t="inlineStr">
        <is>
          <t>See each balance today and projected for 31 December, the hours lost to the cap, what carries over and what is lost at year end. Balance by period shows the running balance for every pay period.</t>
        </is>
      </c>
    </row>
    <row r="18" ht="18" customHeight="1">
      <c r="B18" s="4" t="n">
        <v>5</v>
      </c>
      <c r="C18" s="5" t="inlineStr">
        <is>
          <t>Clear the sample rows</t>
        </is>
      </c>
    </row>
    <row r="19" ht="34" customHeight="1">
      <c r="C19" s="6" t="inlineStr">
        <is>
          <t>The grey italic rows are samples. Select the cells and press Delete. Please clear the contents, do not delete whole rows, so the formulas stay in place.</t>
        </is>
      </c>
    </row>
    <row r="22">
      <c r="B22" s="3" t="inlineStr">
        <is>
          <t>WHAT THE COLOURS MEAN</t>
        </is>
      </c>
    </row>
    <row r="23" ht="18" customHeight="1">
      <c r="B23" s="7" t="n"/>
      <c r="C23" s="8" t="inlineStr">
        <is>
          <t>Amber: type here.</t>
        </is>
      </c>
    </row>
    <row r="24" ht="18" customHeight="1">
      <c r="B24" s="9" t="n"/>
      <c r="C24" s="8" t="inlineStr">
        <is>
          <t>Grey: worked out for you, do not type.</t>
        </is>
      </c>
    </row>
    <row r="25" ht="18" customHeight="1">
      <c r="B25" s="10" t="n"/>
      <c r="C25" s="8" t="inlineStr">
        <is>
          <t>Blue: a balance sitting at the cap.</t>
        </is>
      </c>
    </row>
    <row r="26" ht="18" customHeight="1">
      <c r="B26" s="11" t="n"/>
      <c r="C26" s="8" t="inlineStr">
        <is>
          <t>Red: a negative balance.</t>
        </is>
      </c>
    </row>
    <row r="28">
      <c r="B28" s="3" t="inlineStr">
        <is>
          <t>GOOD TO KNOW</t>
        </is>
      </c>
    </row>
    <row r="29" ht="32" customHeight="1">
      <c r="B29" s="12" t="inlineStr">
        <is>
          <t>How accrual works: at the end of each pay period, the balance after hours used is topped up by the accrual rate, but never above the cap. A balance already above the cap simply stops accruing.</t>
        </is>
      </c>
    </row>
    <row r="30" ht="32" customHeight="1">
      <c r="B30" s="12" t="inlineStr">
        <is>
          <t>An employee with a hire date accrues from the first pay period that ends on or after that date, the full rate for that period.</t>
        </is>
      </c>
    </row>
    <row r="31" ht="32" customHeight="1">
      <c r="B31" s="12" t="inlineStr">
        <is>
          <t>Projected balance on 31 December includes every hour on the Hours used sheet, so planned time off in the rest of the year is counted too.</t>
        </is>
      </c>
    </row>
    <row r="32" ht="32" customHeight="1">
      <c r="B32" s="12" t="inlineStr">
        <is>
          <t>The carryover limit is applied to the projected balance: hours above it are shown as lost at year end. Check your own policy and state law before treating that as final.</t>
        </is>
      </c>
    </row>
    <row r="33" ht="32" customHeight="1">
      <c r="B33" s="12" t="inlineStr">
        <is>
          <t>In Google Sheets use File, Import, Upload, then Replace spreadsheet. Every function used here exists in Sheets and LibreOffice.</t>
        </is>
      </c>
    </row>
    <row r="35" ht="18" customHeight="1">
      <c r="B35" s="13" t="inlineStr">
        <is>
          <t>More free tools</t>
        </is>
      </c>
      <c r="C35" s="14" t="inlineStr">
        <is>
          <t>PTO accrual calculator for one person</t>
        </is>
      </c>
    </row>
    <row r="36" ht="18" customHeight="1">
      <c r="B36" s="13" t="inlineStr">
        <is>
          <t>Outgrown a spreadsheet?</t>
        </is>
      </c>
      <c r="C36" s="14" t="inlineStr">
        <is>
          <t>LeaveCalc for Employers, free for up to 3 people</t>
        </is>
      </c>
    </row>
    <row r="37" ht="18" customHeight="1">
      <c r="B37" s="13" t="inlineStr">
        <is>
          <t>Template page</t>
        </is>
      </c>
      <c r="C37" s="14" t="inlineStr">
        <is>
          <t>leavecalc.com/pto-tracker-excel-template/</t>
        </is>
      </c>
    </row>
    <row r="39">
      <c r="B39" s="15" t="inlineStr">
        <is>
          <t>Made by LeaveCalc, leavecalc.com. Free to use and share. No macros, nothing is sent anywhere.</t>
        </is>
      </c>
    </row>
  </sheetData>
  <mergeCells count="30">
    <mergeCell ref="C6:G6"/>
    <mergeCell ref="B12:B13"/>
    <mergeCell ref="B18:B19"/>
    <mergeCell ref="C24:G24"/>
    <mergeCell ref="C15:G15"/>
    <mergeCell ref="A1:H1"/>
    <mergeCell ref="B29:G29"/>
    <mergeCell ref="C26:G26"/>
    <mergeCell ref="C35:G35"/>
    <mergeCell ref="C10:G10"/>
    <mergeCell ref="C16:G16"/>
    <mergeCell ref="C25:G25"/>
    <mergeCell ref="B30:G30"/>
    <mergeCell ref="B6:B7"/>
    <mergeCell ref="C9:G9"/>
    <mergeCell ref="B33:G33"/>
    <mergeCell ref="B15:B16"/>
    <mergeCell ref="B9:B10"/>
    <mergeCell ref="C12:G12"/>
    <mergeCell ref="A2:H2"/>
    <mergeCell ref="B32:G32"/>
    <mergeCell ref="C36:G36"/>
    <mergeCell ref="C23:G23"/>
    <mergeCell ref="C7:G7"/>
    <mergeCell ref="B31:G31"/>
    <mergeCell ref="C19:G19"/>
    <mergeCell ref="C37:G37"/>
    <mergeCell ref="C13:G13"/>
    <mergeCell ref="C18:G18"/>
    <mergeCell ref="B39:G39"/>
  </mergeCells>
  <hyperlinks>
    <hyperlink xmlns:r="http://schemas.openxmlformats.org/officeDocument/2006/relationships" ref="C35" r:id="rId1"/>
    <hyperlink xmlns:r="http://schemas.openxmlformats.org/officeDocument/2006/relationships" ref="C36" r:id="rId2"/>
    <hyperlink xmlns:r="http://schemas.openxmlformats.org/officeDocument/2006/relationships" ref="C37" r:id="rId3"/>
  </hyperlinks>
  <printOptions horizontalCentered="1"/>
  <pageMargins left="0.4" right="0.4" top="0.5" bottom="0.6" header="0.5" footer="0.5"/>
  <pageSetup orientation="portrait" paperSize="9" fitToHeight="0" fitToWidth="1"/>
  <headerFooter>
    <oddHeader/>
    <oddFooter>&amp;L&amp;8 Made by LeaveCalc, leavecalc.com&amp;R&amp;8 &amp;A  page &amp;P of &amp;N</oddFooter>
    <evenHeader/>
    <evenFooter/>
    <firstHeader/>
    <firstFooter/>
  </headerFooter>
</worksheet>
</file>

<file path=xl/worksheets/sheet2.xml><?xml version="1.0" encoding="utf-8"?>
<worksheet xmlns="http://schemas.openxmlformats.org/spreadsheetml/2006/main">
  <sheetPr>
    <tabColor rgb="00D97706"/>
    <outlinePr summaryBelow="1" summaryRight="1"/>
    <pageSetUpPr fitToPage="1"/>
  </sheetPr>
  <dimension ref="A1:L15"/>
  <sheetViews>
    <sheetView showGridLines="0" workbookViewId="0">
      <pane ySplit="3" topLeftCell="A4" activePane="bottomLeft" state="frozen"/>
      <selection pane="bottomLeft" activeCell="A1" sqref="A1"/>
    </sheetView>
  </sheetViews>
  <sheetFormatPr baseColWidth="8" defaultRowHeight="15"/>
  <cols>
    <col width="36" customWidth="1" min="1" max="1"/>
    <col width="20" customWidth="1" min="2" max="2"/>
    <col width="16" customWidth="1" min="3" max="3"/>
    <col width="62" customWidth="1" min="4" max="4"/>
    <col width="3" customWidth="1" min="5" max="5"/>
    <col width="3" customWidth="1" min="6" max="6"/>
    <col width="3" customWidth="1" min="7" max="7"/>
    <col width="3" customWidth="1" min="8" max="8"/>
    <col width="3" customWidth="1" min="9" max="9"/>
    <col width="20" customWidth="1" min="10" max="10"/>
    <col width="14" customWidth="1" min="11" max="11"/>
    <col width="3" customWidth="1" min="12" max="12"/>
  </cols>
  <sheetData>
    <row r="1" ht="26" customHeight="1">
      <c r="A1" s="1" t="inlineStr">
        <is>
          <t xml:space="preserve">  LeaveCalc  |  PTO Tracker 2027  |  Setup</t>
        </is>
      </c>
    </row>
    <row r="2" ht="30" customHeight="1">
      <c r="A2" s="2" t="inlineStr">
        <is>
          <t>Your accrual policy in one place. Amber cells are yours to edit, grey cells are worked out for you.</t>
        </is>
      </c>
    </row>
    <row r="4">
      <c r="A4" s="16" t="inlineStr">
        <is>
          <t>1. Policy</t>
        </is>
      </c>
    </row>
    <row r="5">
      <c r="A5" s="13" t="inlineStr">
        <is>
          <t>Tracker year</t>
        </is>
      </c>
      <c r="B5" s="17" t="n">
        <v>2027</v>
      </c>
      <c r="D5" s="18" t="inlineStr">
        <is>
          <t>Pay periods and hours used are counted inside this calendar year.</t>
        </is>
      </c>
    </row>
    <row r="6">
      <c r="A6" s="13" t="inlineStr">
        <is>
          <t>Pay frequency</t>
        </is>
      </c>
      <c r="B6" s="19" t="inlineStr">
        <is>
          <t>Biweekly</t>
        </is>
      </c>
      <c r="C6" s="20">
        <f>VLOOKUP(B6,$J$12:$K$15,2,FALSE)</f>
        <v/>
      </c>
      <c r="D6" s="18" t="inlineStr">
        <is>
          <t>How often you run payroll. Pick Weekly, Biweekly, Semi-monthly or Monthly.</t>
        </is>
      </c>
    </row>
    <row r="7">
      <c r="A7" s="13" t="inlineStr">
        <is>
          <t>First pay period ends on</t>
        </is>
      </c>
      <c r="B7" s="21" t="n">
        <v>46395</v>
      </c>
      <c r="D7" s="18" t="inlineStr">
        <is>
          <t>Weekly and biweekly only. Semi-monthly periods end on the 15th and the last day of the month, monthly on the last day.</t>
        </is>
      </c>
    </row>
    <row r="8">
      <c r="A8" s="13" t="inlineStr">
        <is>
          <t>Hours in a full workday</t>
        </is>
      </c>
      <c r="B8" s="22" t="n">
        <v>8</v>
      </c>
      <c r="D8" s="18" t="inlineStr">
        <is>
          <t>Used to show balances in days as well as hours.</t>
        </is>
      </c>
    </row>
    <row r="9">
      <c r="A9" s="13" t="inlineStr">
        <is>
          <t>Accrual per pay period (hours)</t>
        </is>
      </c>
      <c r="B9" s="23" t="n">
        <v>3.08</v>
      </c>
      <c r="C9" s="24">
        <f>ROUND(B9*C6,2)</f>
        <v/>
      </c>
      <c r="D9" s="18" t="inlineStr">
        <is>
          <t>The grey figure is what this rate adds up to over a full year at your pay frequency.</t>
        </is>
      </c>
    </row>
    <row r="10">
      <c r="A10" s="13" t="inlineStr">
        <is>
          <t>Maximum balance, the cap (hours)</t>
        </is>
      </c>
      <c r="B10" s="22" t="n">
        <v>120</v>
      </c>
      <c r="D10" s="18" t="inlineStr">
        <is>
          <t>Accrual stops while the balance is at the cap. Leave blank for no cap.</t>
        </is>
      </c>
      <c r="J10" s="25" t="inlineStr">
        <is>
          <t>Lookups (do not edit)</t>
        </is>
      </c>
    </row>
    <row r="11" ht="26" customHeight="1">
      <c r="A11" s="13" t="inlineStr">
        <is>
          <t>Carryover limit into next year (hours)</t>
        </is>
      </c>
      <c r="B11" s="22" t="n">
        <v>80</v>
      </c>
      <c r="D11" s="18" t="inlineStr">
        <is>
          <t>Hours above this are lost on 31 December. Leave blank for unlimited carryover.</t>
        </is>
      </c>
      <c r="J11" s="26" t="inlineStr">
        <is>
          <t>Pay frequency</t>
        </is>
      </c>
      <c r="K11" s="26" t="inlineStr">
        <is>
          <t>Periods a year</t>
        </is>
      </c>
    </row>
    <row r="12">
      <c r="J12" s="27" t="inlineStr">
        <is>
          <t>Weekly</t>
        </is>
      </c>
      <c r="K12" s="28" t="n">
        <v>52</v>
      </c>
    </row>
    <row r="13" ht="30" customHeight="1">
      <c r="A13" s="29" t="inlineStr">
        <is>
          <t>Helper: annual PTO for a full-time employee (hours)</t>
        </is>
      </c>
      <c r="B13" s="30" t="n">
        <v>80</v>
      </c>
      <c r="C13" s="31">
        <f>ROUND(B13/C6,2)</f>
        <v/>
      </c>
      <c r="D13" s="18" t="inlineStr">
        <is>
          <t>Type your yearly hours here. The grey figure is the accrual per pay period to enter in B9 (80 h over 26 periods is 3.08).</t>
        </is>
      </c>
      <c r="J13" s="27" t="inlineStr">
        <is>
          <t>Biweekly</t>
        </is>
      </c>
      <c r="K13" s="28" t="n">
        <v>26</v>
      </c>
    </row>
    <row r="14">
      <c r="J14" s="27" t="inlineStr">
        <is>
          <t>Semi-monthly</t>
        </is>
      </c>
      <c r="K14" s="28" t="n">
        <v>24</v>
      </c>
    </row>
    <row r="15">
      <c r="A15" s="13" t="inlineStr">
        <is>
          <t>Pay periods in the year</t>
        </is>
      </c>
      <c r="B15" s="32">
        <f>COUNT('Balance by period'!$B$8:$B$60)</f>
        <v/>
      </c>
      <c r="D15" s="27" t="inlineStr">
        <is>
          <t>Counted from your pay frequency and first period date.</t>
        </is>
      </c>
      <c r="J15" s="27" t="inlineStr">
        <is>
          <t>Monthly</t>
        </is>
      </c>
      <c r="K15" s="28" t="n">
        <v>12</v>
      </c>
    </row>
  </sheetData>
  <mergeCells count="2">
    <mergeCell ref="A2:L2"/>
    <mergeCell ref="A1:L1"/>
  </mergeCells>
  <dataValidations count="7">
    <dataValidation sqref="B6" showDropDown="0" showInputMessage="1" showErrorMessage="1" allowBlank="1" errorTitle="Pick from the list" error="Choose a value from the drop-down list." promptTitle="Pay frequency" prompt="How often you pay staff." type="list" errorStyle="stop">
      <formula1>=$J$12:$J$15</formula1>
    </dataValidation>
    <dataValidation sqref="B7" showDropDown="0" showInputMessage="1" showErrorMessage="1" allowBlank="1" errorTitle="Not a date" error="Enter a real date, for example 2027-08-02 or 2 Aug 2027." promptTitle="First period end" prompt="The end date of the first pay period of the year, for example Friday 8 Jan 2027." type="date" operator="between">
      <formula1>36526</formula1>
      <formula2>73415</formula2>
    </dataValidation>
    <dataValidation sqref="B5" showDropDown="0" showInputMessage="0" showErrorMessage="1" allowBlank="1" errorTitle="Check the number" error="Enter a number between 2000 and 2100." type="whole" operator="between">
      <formula1>2000</formula1>
      <formula2>2100</formula2>
    </dataValidation>
    <dataValidation sqref="B8" showDropDown="0" showInputMessage="1" showErrorMessage="1" allowBlank="1" errorTitle="Check the number" error="Enter a number between 1 and 24." promptTitle="Hours" prompt="Normally 8." type="decimal" operator="between">
      <formula1>1</formula1>
      <formula2>24</formula2>
    </dataValidation>
    <dataValidation sqref="B9" showDropDown="0" showInputMessage="1" showErrorMessage="1" allowBlank="1" errorTitle="Check the number" error="Enter a number between 0 and 100." promptTitle="Accrual rate" prompt="Hours added to each employee at the end of every pay period." type="decimal" operator="between">
      <formula1>0</formula1>
      <formula2>100</formula2>
    </dataValidation>
    <dataValidation sqref="B10" showDropDown="0" showInputMessage="1" showErrorMessage="1" allowBlank="1" errorTitle="Check the number" error="Enter a number between 0 and 2000." promptTitle="Cap" prompt="Blank means no cap." type="decimal" operator="between">
      <formula1>0</formula1>
      <formula2>2000</formula2>
    </dataValidation>
    <dataValidation sqref="B11" showDropDown="0" showInputMessage="1" showErrorMessage="1" allowBlank="1" errorTitle="Check the number" error="Enter a number between 0 and 2000." promptTitle="Carryover limit" prompt="Blank means everything carries over." type="decimal" operator="between">
      <formula1>0</formula1>
      <formula2>2000</formula2>
    </dataValidation>
  </dataValidations>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xl/worksheets/sheet3.xml><?xml version="1.0" encoding="utf-8"?>
<worksheet xmlns="http://schemas.openxmlformats.org/spreadsheetml/2006/main">
  <sheetPr>
    <tabColor rgb="00D97706"/>
    <outlinePr summaryBelow="1" summaryRight="1"/>
    <pageSetUpPr fitToPage="1"/>
  </sheetPr>
  <dimension ref="A1:H3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8" customWidth="1" min="2" max="2"/>
    <col width="20" customWidth="1" min="3" max="3"/>
    <col width="20" customWidth="1" min="4" max="4"/>
    <col width="18" customWidth="1" min="5" max="5"/>
    <col width="52" customWidth="1" min="6" max="6"/>
    <col width="16" customWidth="1" min="7" max="7"/>
    <col width="16" customWidth="1" min="8" max="8"/>
  </cols>
  <sheetData>
    <row r="1" ht="26" customHeight="1">
      <c r="A1" s="1" t="inlineStr">
        <is>
          <t xml:space="preserve">  LeaveCalc  |  PTO Tracker 2027  |  Employees</t>
        </is>
      </c>
    </row>
    <row r="2" ht="30" customHeight="1">
      <c r="A2" s="2" t="inlineStr">
        <is>
          <t>One row per person. Clear the grey sample rows (select the cells and press Delete). Do not delete whole rows.</t>
        </is>
      </c>
    </row>
    <row r="4" ht="44" customHeight="1">
      <c r="A4" s="33" t="inlineStr">
        <is>
          <t>Employee</t>
        </is>
      </c>
      <c r="B4" s="33" t="inlineStr">
        <is>
          <t>Accrual starts (hire date, optional)</t>
        </is>
      </c>
      <c r="C4" s="33" t="inlineStr">
        <is>
          <t>Accrual per pay period override (h)</t>
        </is>
      </c>
      <c r="D4" s="33" t="inlineStr">
        <is>
          <t>Carried over from last year (h)</t>
        </is>
      </c>
      <c r="E4" s="33" t="inlineStr">
        <is>
          <t>Cap override (h)</t>
        </is>
      </c>
      <c r="F4" s="33" t="inlineStr">
        <is>
          <t>Notes</t>
        </is>
      </c>
      <c r="G4" s="33" t="inlineStr">
        <is>
          <t>Accrual used (h, auto)</t>
        </is>
      </c>
      <c r="H4" s="33" t="inlineStr">
        <is>
          <t>Cap used (h, auto)</t>
        </is>
      </c>
    </row>
    <row r="5">
      <c r="A5" s="34" t="inlineStr">
        <is>
          <t>Dana Cole (sample)</t>
        </is>
      </c>
      <c r="B5" s="35" t="n"/>
      <c r="C5" s="30" t="n"/>
      <c r="D5" s="36" t="n">
        <v>118</v>
      </c>
      <c r="E5" s="30" t="n"/>
      <c r="F5" s="34" t="inlineStr">
        <is>
          <t>Sample: starts near the cap, accrual stops at 120 h</t>
        </is>
      </c>
      <c r="G5" s="37">
        <f>IF($A5="","",IF($C5="",Setup!$B$9,$C5))</f>
        <v/>
      </c>
      <c r="H5" s="38">
        <f>IF($A5="","",IF($E5&lt;&gt;"",$E5,IF(Setup!$B$10="",1000000000,Setup!$B$10)))</f>
        <v/>
      </c>
    </row>
    <row r="6">
      <c r="A6" s="34" t="inlineStr">
        <is>
          <t>Marcus Bell (sample)</t>
        </is>
      </c>
      <c r="B6" s="35" t="n"/>
      <c r="C6" s="30" t="n"/>
      <c r="D6" s="36" t="n">
        <v>24</v>
      </c>
      <c r="E6" s="30" t="n"/>
      <c r="F6" s="34" t="inlineStr">
        <is>
          <t>Sample</t>
        </is>
      </c>
      <c r="G6" s="37">
        <f>IF($A6="","",IF($C6="",Setup!$B$9,$C6))</f>
        <v/>
      </c>
      <c r="H6" s="38">
        <f>IF($A6="","",IF($E6&lt;&gt;"",$E6,IF(Setup!$B$10="",1000000000,Setup!$B$10)))</f>
        <v/>
      </c>
    </row>
    <row r="7">
      <c r="A7" s="34" t="inlineStr">
        <is>
          <t>Priya Shah (sample)</t>
        </is>
      </c>
      <c r="B7" s="39" t="n">
        <v>46461</v>
      </c>
      <c r="C7" s="30" t="n"/>
      <c r="D7" s="36" t="n">
        <v>0</v>
      </c>
      <c r="E7" s="30" t="n"/>
      <c r="F7" s="34" t="inlineStr">
        <is>
          <t>Sample: new hire, accrues from the period that ends on or after 15 Mar</t>
        </is>
      </c>
      <c r="G7" s="37">
        <f>IF($A7="","",IF($C7="",Setup!$B$9,$C7))</f>
        <v/>
      </c>
      <c r="H7" s="38">
        <f>IF($A7="","",IF($E7&lt;&gt;"",$E7,IF(Setup!$B$10="",1000000000,Setup!$B$10)))</f>
        <v/>
      </c>
    </row>
    <row r="8">
      <c r="A8" s="34" t="inlineStr">
        <is>
          <t>Tom Hale (sample)</t>
        </is>
      </c>
      <c r="B8" s="35" t="n"/>
      <c r="C8" s="36" t="n">
        <v>4.62</v>
      </c>
      <c r="D8" s="36" t="n">
        <v>60</v>
      </c>
      <c r="E8" s="36" t="n">
        <v>160</v>
      </c>
      <c r="F8" s="34" t="inlineStr">
        <is>
          <t>Sample: own rate (120 h a year) and own cap</t>
        </is>
      </c>
      <c r="G8" s="37">
        <f>IF($A8="","",IF($C8="",Setup!$B$9,$C8))</f>
        <v/>
      </c>
      <c r="H8" s="38">
        <f>IF($A8="","",IF($E8&lt;&gt;"",$E8,IF(Setup!$B$10="",1000000000,Setup!$B$10)))</f>
        <v/>
      </c>
    </row>
    <row r="9">
      <c r="A9" s="34" t="inlineStr">
        <is>
          <t>Lena Ortiz (sample)</t>
        </is>
      </c>
      <c r="B9" s="35" t="n"/>
      <c r="C9" s="30" t="n"/>
      <c r="D9" s="36" t="n">
        <v>40</v>
      </c>
      <c r="E9" s="30" t="n"/>
      <c r="F9" s="34" t="inlineStr">
        <is>
          <t>Sample</t>
        </is>
      </c>
      <c r="G9" s="37">
        <f>IF($A9="","",IF($C9="",Setup!$B$9,$C9))</f>
        <v/>
      </c>
      <c r="H9" s="38">
        <f>IF($A9="","",IF($E9&lt;&gt;"",$E9,IF(Setup!$B$10="",1000000000,Setup!$B$10)))</f>
        <v/>
      </c>
    </row>
    <row r="10">
      <c r="A10" s="7" t="n"/>
      <c r="B10" s="35" t="n"/>
      <c r="C10" s="30" t="n"/>
      <c r="D10" s="30" t="n"/>
      <c r="E10" s="30" t="n"/>
      <c r="F10" s="7" t="n"/>
      <c r="G10" s="37">
        <f>IF($A10="","",IF($C10="",Setup!$B$9,$C10))</f>
        <v/>
      </c>
      <c r="H10" s="38">
        <f>IF($A10="","",IF($E10&lt;&gt;"",$E10,IF(Setup!$B$10="",1000000000,Setup!$B$10)))</f>
        <v/>
      </c>
    </row>
    <row r="11">
      <c r="A11" s="7" t="n"/>
      <c r="B11" s="35" t="n"/>
      <c r="C11" s="30" t="n"/>
      <c r="D11" s="30" t="n"/>
      <c r="E11" s="30" t="n"/>
      <c r="F11" s="7" t="n"/>
      <c r="G11" s="37">
        <f>IF($A11="","",IF($C11="",Setup!$B$9,$C11))</f>
        <v/>
      </c>
      <c r="H11" s="38">
        <f>IF($A11="","",IF($E11&lt;&gt;"",$E11,IF(Setup!$B$10="",1000000000,Setup!$B$10)))</f>
        <v/>
      </c>
    </row>
    <row r="12">
      <c r="A12" s="7" t="n"/>
      <c r="B12" s="35" t="n"/>
      <c r="C12" s="30" t="n"/>
      <c r="D12" s="30" t="n"/>
      <c r="E12" s="30" t="n"/>
      <c r="F12" s="7" t="n"/>
      <c r="G12" s="37">
        <f>IF($A12="","",IF($C12="",Setup!$B$9,$C12))</f>
        <v/>
      </c>
      <c r="H12" s="38">
        <f>IF($A12="","",IF($E12&lt;&gt;"",$E12,IF(Setup!$B$10="",1000000000,Setup!$B$10)))</f>
        <v/>
      </c>
    </row>
    <row r="13">
      <c r="A13" s="7" t="n"/>
      <c r="B13" s="35" t="n"/>
      <c r="C13" s="30" t="n"/>
      <c r="D13" s="30" t="n"/>
      <c r="E13" s="30" t="n"/>
      <c r="F13" s="7" t="n"/>
      <c r="G13" s="37">
        <f>IF($A13="","",IF($C13="",Setup!$B$9,$C13))</f>
        <v/>
      </c>
      <c r="H13" s="38">
        <f>IF($A13="","",IF($E13&lt;&gt;"",$E13,IF(Setup!$B$10="",1000000000,Setup!$B$10)))</f>
        <v/>
      </c>
    </row>
    <row r="14">
      <c r="A14" s="7" t="n"/>
      <c r="B14" s="35" t="n"/>
      <c r="C14" s="30" t="n"/>
      <c r="D14" s="30" t="n"/>
      <c r="E14" s="30" t="n"/>
      <c r="F14" s="7" t="n"/>
      <c r="G14" s="37">
        <f>IF($A14="","",IF($C14="",Setup!$B$9,$C14))</f>
        <v/>
      </c>
      <c r="H14" s="38">
        <f>IF($A14="","",IF($E14&lt;&gt;"",$E14,IF(Setup!$B$10="",1000000000,Setup!$B$10)))</f>
        <v/>
      </c>
    </row>
    <row r="15">
      <c r="A15" s="7" t="n"/>
      <c r="B15" s="35" t="n"/>
      <c r="C15" s="30" t="n"/>
      <c r="D15" s="30" t="n"/>
      <c r="E15" s="30" t="n"/>
      <c r="F15" s="7" t="n"/>
      <c r="G15" s="37">
        <f>IF($A15="","",IF($C15="",Setup!$B$9,$C15))</f>
        <v/>
      </c>
      <c r="H15" s="38">
        <f>IF($A15="","",IF($E15&lt;&gt;"",$E15,IF(Setup!$B$10="",1000000000,Setup!$B$10)))</f>
        <v/>
      </c>
    </row>
    <row r="16">
      <c r="A16" s="7" t="n"/>
      <c r="B16" s="35" t="n"/>
      <c r="C16" s="30" t="n"/>
      <c r="D16" s="30" t="n"/>
      <c r="E16" s="30" t="n"/>
      <c r="F16" s="7" t="n"/>
      <c r="G16" s="37">
        <f>IF($A16="","",IF($C16="",Setup!$B$9,$C16))</f>
        <v/>
      </c>
      <c r="H16" s="38">
        <f>IF($A16="","",IF($E16&lt;&gt;"",$E16,IF(Setup!$B$10="",1000000000,Setup!$B$10)))</f>
        <v/>
      </c>
    </row>
    <row r="17">
      <c r="A17" s="7" t="n"/>
      <c r="B17" s="35" t="n"/>
      <c r="C17" s="30" t="n"/>
      <c r="D17" s="30" t="n"/>
      <c r="E17" s="30" t="n"/>
      <c r="F17" s="7" t="n"/>
      <c r="G17" s="37">
        <f>IF($A17="","",IF($C17="",Setup!$B$9,$C17))</f>
        <v/>
      </c>
      <c r="H17" s="38">
        <f>IF($A17="","",IF($E17&lt;&gt;"",$E17,IF(Setup!$B$10="",1000000000,Setup!$B$10)))</f>
        <v/>
      </c>
    </row>
    <row r="18">
      <c r="A18" s="7" t="n"/>
      <c r="B18" s="35" t="n"/>
      <c r="C18" s="30" t="n"/>
      <c r="D18" s="30" t="n"/>
      <c r="E18" s="30" t="n"/>
      <c r="F18" s="7" t="n"/>
      <c r="G18" s="37">
        <f>IF($A18="","",IF($C18="",Setup!$B$9,$C18))</f>
        <v/>
      </c>
      <c r="H18" s="38">
        <f>IF($A18="","",IF($E18&lt;&gt;"",$E18,IF(Setup!$B$10="",1000000000,Setup!$B$10)))</f>
        <v/>
      </c>
    </row>
    <row r="19">
      <c r="A19" s="7" t="n"/>
      <c r="B19" s="35" t="n"/>
      <c r="C19" s="30" t="n"/>
      <c r="D19" s="30" t="n"/>
      <c r="E19" s="30" t="n"/>
      <c r="F19" s="7" t="n"/>
      <c r="G19" s="37">
        <f>IF($A19="","",IF($C19="",Setup!$B$9,$C19))</f>
        <v/>
      </c>
      <c r="H19" s="38">
        <f>IF($A19="","",IF($E19&lt;&gt;"",$E19,IF(Setup!$B$10="",1000000000,Setup!$B$10)))</f>
        <v/>
      </c>
    </row>
    <row r="20">
      <c r="A20" s="7" t="n"/>
      <c r="B20" s="35" t="n"/>
      <c r="C20" s="30" t="n"/>
      <c r="D20" s="30" t="n"/>
      <c r="E20" s="30" t="n"/>
      <c r="F20" s="7" t="n"/>
      <c r="G20" s="37">
        <f>IF($A20="","",IF($C20="",Setup!$B$9,$C20))</f>
        <v/>
      </c>
      <c r="H20" s="38">
        <f>IF($A20="","",IF($E20&lt;&gt;"",$E20,IF(Setup!$B$10="",1000000000,Setup!$B$10)))</f>
        <v/>
      </c>
    </row>
    <row r="21">
      <c r="A21" s="7" t="n"/>
      <c r="B21" s="35" t="n"/>
      <c r="C21" s="30" t="n"/>
      <c r="D21" s="30" t="n"/>
      <c r="E21" s="30" t="n"/>
      <c r="F21" s="7" t="n"/>
      <c r="G21" s="37">
        <f>IF($A21="","",IF($C21="",Setup!$B$9,$C21))</f>
        <v/>
      </c>
      <c r="H21" s="38">
        <f>IF($A21="","",IF($E21&lt;&gt;"",$E21,IF(Setup!$B$10="",1000000000,Setup!$B$10)))</f>
        <v/>
      </c>
    </row>
    <row r="22">
      <c r="A22" s="7" t="n"/>
      <c r="B22" s="35" t="n"/>
      <c r="C22" s="30" t="n"/>
      <c r="D22" s="30" t="n"/>
      <c r="E22" s="30" t="n"/>
      <c r="F22" s="7" t="n"/>
      <c r="G22" s="37">
        <f>IF($A22="","",IF($C22="",Setup!$B$9,$C22))</f>
        <v/>
      </c>
      <c r="H22" s="38">
        <f>IF($A22="","",IF($E22&lt;&gt;"",$E22,IF(Setup!$B$10="",1000000000,Setup!$B$10)))</f>
        <v/>
      </c>
    </row>
    <row r="23">
      <c r="A23" s="7" t="n"/>
      <c r="B23" s="35" t="n"/>
      <c r="C23" s="30" t="n"/>
      <c r="D23" s="30" t="n"/>
      <c r="E23" s="30" t="n"/>
      <c r="F23" s="7" t="n"/>
      <c r="G23" s="37">
        <f>IF($A23="","",IF($C23="",Setup!$B$9,$C23))</f>
        <v/>
      </c>
      <c r="H23" s="38">
        <f>IF($A23="","",IF($E23&lt;&gt;"",$E23,IF(Setup!$B$10="",1000000000,Setup!$B$10)))</f>
        <v/>
      </c>
    </row>
    <row r="24">
      <c r="A24" s="7" t="n"/>
      <c r="B24" s="35" t="n"/>
      <c r="C24" s="30" t="n"/>
      <c r="D24" s="30" t="n"/>
      <c r="E24" s="30" t="n"/>
      <c r="F24" s="7" t="n"/>
      <c r="G24" s="37">
        <f>IF($A24="","",IF($C24="",Setup!$B$9,$C24))</f>
        <v/>
      </c>
      <c r="H24" s="38">
        <f>IF($A24="","",IF($E24&lt;&gt;"",$E24,IF(Setup!$B$10="",1000000000,Setup!$B$10)))</f>
        <v/>
      </c>
    </row>
    <row r="25">
      <c r="A25" s="7" t="n"/>
      <c r="B25" s="35" t="n"/>
      <c r="C25" s="30" t="n"/>
      <c r="D25" s="30" t="n"/>
      <c r="E25" s="30" t="n"/>
      <c r="F25" s="7" t="n"/>
      <c r="G25" s="37">
        <f>IF($A25="","",IF($C25="",Setup!$B$9,$C25))</f>
        <v/>
      </c>
      <c r="H25" s="38">
        <f>IF($A25="","",IF($E25&lt;&gt;"",$E25,IF(Setup!$B$10="",1000000000,Setup!$B$10)))</f>
        <v/>
      </c>
    </row>
    <row r="26">
      <c r="A26" s="7" t="n"/>
      <c r="B26" s="35" t="n"/>
      <c r="C26" s="30" t="n"/>
      <c r="D26" s="30" t="n"/>
      <c r="E26" s="30" t="n"/>
      <c r="F26" s="7" t="n"/>
      <c r="G26" s="37">
        <f>IF($A26="","",IF($C26="",Setup!$B$9,$C26))</f>
        <v/>
      </c>
      <c r="H26" s="38">
        <f>IF($A26="","",IF($E26&lt;&gt;"",$E26,IF(Setup!$B$10="",1000000000,Setup!$B$10)))</f>
        <v/>
      </c>
    </row>
    <row r="27">
      <c r="A27" s="7" t="n"/>
      <c r="B27" s="35" t="n"/>
      <c r="C27" s="30" t="n"/>
      <c r="D27" s="30" t="n"/>
      <c r="E27" s="30" t="n"/>
      <c r="F27" s="7" t="n"/>
      <c r="G27" s="37">
        <f>IF($A27="","",IF($C27="",Setup!$B$9,$C27))</f>
        <v/>
      </c>
      <c r="H27" s="38">
        <f>IF($A27="","",IF($E27&lt;&gt;"",$E27,IF(Setup!$B$10="",1000000000,Setup!$B$10)))</f>
        <v/>
      </c>
    </row>
    <row r="28">
      <c r="A28" s="7" t="n"/>
      <c r="B28" s="35" t="n"/>
      <c r="C28" s="30" t="n"/>
      <c r="D28" s="30" t="n"/>
      <c r="E28" s="30" t="n"/>
      <c r="F28" s="7" t="n"/>
      <c r="G28" s="37">
        <f>IF($A28="","",IF($C28="",Setup!$B$9,$C28))</f>
        <v/>
      </c>
      <c r="H28" s="38">
        <f>IF($A28="","",IF($E28&lt;&gt;"",$E28,IF(Setup!$B$10="",1000000000,Setup!$B$10)))</f>
        <v/>
      </c>
    </row>
    <row r="29">
      <c r="A29" s="7" t="n"/>
      <c r="B29" s="35" t="n"/>
      <c r="C29" s="30" t="n"/>
      <c r="D29" s="30" t="n"/>
      <c r="E29" s="30" t="n"/>
      <c r="F29" s="7" t="n"/>
      <c r="G29" s="37">
        <f>IF($A29="","",IF($C29="",Setup!$B$9,$C29))</f>
        <v/>
      </c>
      <c r="H29" s="38">
        <f>IF($A29="","",IF($E29&lt;&gt;"",$E29,IF(Setup!$B$10="",1000000000,Setup!$B$10)))</f>
        <v/>
      </c>
    </row>
    <row r="30">
      <c r="A30" s="7" t="n"/>
      <c r="B30" s="35" t="n"/>
      <c r="C30" s="30" t="n"/>
      <c r="D30" s="30" t="n"/>
      <c r="E30" s="30" t="n"/>
      <c r="F30" s="7" t="n"/>
      <c r="G30" s="37">
        <f>IF($A30="","",IF($C30="",Setup!$B$9,$C30))</f>
        <v/>
      </c>
      <c r="H30" s="38">
        <f>IF($A30="","",IF($E30&lt;&gt;"",$E30,IF(Setup!$B$10="",1000000000,Setup!$B$10)))</f>
        <v/>
      </c>
    </row>
    <row r="31">
      <c r="A31" s="7" t="n"/>
      <c r="B31" s="35" t="n"/>
      <c r="C31" s="30" t="n"/>
      <c r="D31" s="30" t="n"/>
      <c r="E31" s="30" t="n"/>
      <c r="F31" s="7" t="n"/>
      <c r="G31" s="37">
        <f>IF($A31="","",IF($C31="",Setup!$B$9,$C31))</f>
        <v/>
      </c>
      <c r="H31" s="38">
        <f>IF($A31="","",IF($E31&lt;&gt;"",$E31,IF(Setup!$B$10="",1000000000,Setup!$B$10)))</f>
        <v/>
      </c>
    </row>
    <row r="32">
      <c r="A32" s="7" t="n"/>
      <c r="B32" s="35" t="n"/>
      <c r="C32" s="30" t="n"/>
      <c r="D32" s="30" t="n"/>
      <c r="E32" s="30" t="n"/>
      <c r="F32" s="7" t="n"/>
      <c r="G32" s="37">
        <f>IF($A32="","",IF($C32="",Setup!$B$9,$C32))</f>
        <v/>
      </c>
      <c r="H32" s="38">
        <f>IF($A32="","",IF($E32&lt;&gt;"",$E32,IF(Setup!$B$10="",1000000000,Setup!$B$10)))</f>
        <v/>
      </c>
    </row>
    <row r="33">
      <c r="A33" s="7" t="n"/>
      <c r="B33" s="35" t="n"/>
      <c r="C33" s="30" t="n"/>
      <c r="D33" s="30" t="n"/>
      <c r="E33" s="30" t="n"/>
      <c r="F33" s="7" t="n"/>
      <c r="G33" s="37">
        <f>IF($A33="","",IF($C33="",Setup!$B$9,$C33))</f>
        <v/>
      </c>
      <c r="H33" s="38">
        <f>IF($A33="","",IF($E33&lt;&gt;"",$E33,IF(Setup!$B$10="",1000000000,Setup!$B$10)))</f>
        <v/>
      </c>
    </row>
    <row r="34">
      <c r="A34" s="7" t="n"/>
      <c r="B34" s="35" t="n"/>
      <c r="C34" s="30" t="n"/>
      <c r="D34" s="30" t="n"/>
      <c r="E34" s="30" t="n"/>
      <c r="F34" s="7" t="n"/>
      <c r="G34" s="37">
        <f>IF($A34="","",IF($C34="",Setup!$B$9,$C34))</f>
        <v/>
      </c>
      <c r="H34" s="38">
        <f>IF($A34="","",IF($E34&lt;&gt;"",$E34,IF(Setup!$B$10="",1000000000,Setup!$B$10)))</f>
        <v/>
      </c>
    </row>
    <row r="36">
      <c r="A36" s="27" t="inlineStr">
        <is>
          <t>Up to 30 people. Overrides left blank use the policy on the Setup sheet.</t>
        </is>
      </c>
    </row>
  </sheetData>
  <mergeCells count="2">
    <mergeCell ref="A2:H2"/>
    <mergeCell ref="A1:H1"/>
  </mergeCells>
  <dataValidations count="2">
    <dataValidation sqref="B5:B34" showDropDown="0" showInputMessage="1" showErrorMessage="1" allowBlank="1" errorTitle="Not a date" error="Enter a real date, for example 2027-08-02 or 2 Aug 2027." promptTitle="Hire date" prompt="Optional. Accrual starts from the first pay period that ends on or after this date. Leave blank to accrue all year." type="date" operator="between">
      <formula1>36526</formula1>
      <formula2>73415</formula2>
    </dataValidation>
    <dataValidation sqref="C5:E34" showDropDown="0" showInputMessage="1" showErrorMessage="1" allowBlank="1" errorTitle="Check the number" error="Enter a number between 0 and 2000." promptTitle="Hours" prompt="Hours. Leave blank to use the default from Setup." type="decimal" operator="between">
      <formula1>0</formula1>
      <formula2>2000</formula2>
    </dataValidation>
  </dataValidations>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xl/worksheets/sheet4.xml><?xml version="1.0" encoding="utf-8"?>
<worksheet xmlns="http://schemas.openxmlformats.org/spreadsheetml/2006/main">
  <sheetPr>
    <tabColor rgb="00D97706"/>
    <outlinePr summaryBelow="1" summaryRight="1"/>
    <pageSetUpPr fitToPage="1"/>
  </sheetPr>
  <dimension ref="A1:E504"/>
  <sheetViews>
    <sheetView showGridLines="0" workbookViewId="0">
      <pane ySplit="4" topLeftCell="A5" activePane="bottomLeft" state="frozen"/>
      <selection pane="bottomLeft" activeCell="A1" sqref="A1"/>
    </sheetView>
  </sheetViews>
  <sheetFormatPr baseColWidth="8" defaultRowHeight="15"/>
  <cols>
    <col width="16" customWidth="1" min="1" max="1"/>
    <col width="30" customWidth="1" min="2" max="2"/>
    <col width="12" customWidth="1" min="3" max="3"/>
    <col width="14" customWidth="1" min="4" max="4"/>
    <col width="56" customWidth="1" min="5" max="5"/>
  </cols>
  <sheetData>
    <row r="1" ht="26" customHeight="1">
      <c r="A1" s="1" t="inlineStr">
        <is>
          <t xml:space="preserve">  LeaveCalc  |  PTO Tracker 2027  |  Hours used</t>
        </is>
      </c>
    </row>
    <row r="2" ht="30" customHeight="1">
      <c r="A2" s="2" t="inlineStr">
        <is>
          <t>One row per time-off event. Enter the date and the hours. A week off: one row per day, or one row with all the hours on the first day.</t>
        </is>
      </c>
    </row>
    <row r="4" ht="28" customHeight="1">
      <c r="A4" s="33" t="inlineStr">
        <is>
          <t>Date</t>
        </is>
      </c>
      <c r="B4" s="33" t="inlineStr">
        <is>
          <t>Employee</t>
        </is>
      </c>
      <c r="C4" s="33" t="inlineStr">
        <is>
          <t>Hours used</t>
        </is>
      </c>
      <c r="D4" s="33" t="inlineStr">
        <is>
          <t>Days (auto)</t>
        </is>
      </c>
      <c r="E4" s="33" t="inlineStr">
        <is>
          <t>Note</t>
        </is>
      </c>
    </row>
    <row r="5">
      <c r="A5" s="39" t="n">
        <v>46433</v>
      </c>
      <c r="B5" s="34" t="inlineStr">
        <is>
          <t>Marcus Bell (sample)</t>
        </is>
      </c>
      <c r="C5" s="36" t="n">
        <v>8</v>
      </c>
      <c r="D5" s="40">
        <f>IF(N($C5)=0,"",$C5/Setup!$B$8)</f>
        <v/>
      </c>
      <c r="E5" s="34" t="inlineStr">
        <is>
          <t>Sample: dentist, one day</t>
        </is>
      </c>
    </row>
    <row r="6">
      <c r="A6" s="39" t="n">
        <v>46573</v>
      </c>
      <c r="B6" s="34" t="inlineStr">
        <is>
          <t>Marcus Bell (sample)</t>
        </is>
      </c>
      <c r="C6" s="36" t="n">
        <v>40</v>
      </c>
      <c r="D6" s="40">
        <f>IF(N($C6)=0,"",$C6/Setup!$B$8)</f>
        <v/>
      </c>
      <c r="E6" s="34" t="inlineStr">
        <is>
          <t>Sample: week off, all hours entered on the first day</t>
        </is>
      </c>
    </row>
    <row r="7">
      <c r="A7" s="39" t="n">
        <v>46489</v>
      </c>
      <c r="B7" s="34" t="inlineStr">
        <is>
          <t>Tom Hale (sample)</t>
        </is>
      </c>
      <c r="C7" s="36" t="n">
        <v>16</v>
      </c>
      <c r="D7" s="40">
        <f>IF(N($C7)=0,"",$C7/Setup!$B$8)</f>
        <v/>
      </c>
      <c r="E7" s="34" t="inlineStr">
        <is>
          <t>Sample</t>
        </is>
      </c>
    </row>
    <row r="8">
      <c r="A8" s="39" t="n">
        <v>46559</v>
      </c>
      <c r="B8" s="34" t="inlineStr">
        <is>
          <t>Lena Ortiz (sample)</t>
        </is>
      </c>
      <c r="C8" s="36" t="n">
        <v>40</v>
      </c>
      <c r="D8" s="40">
        <f>IF(N($C8)=0,"",$C8/Setup!$B$8)</f>
        <v/>
      </c>
      <c r="E8" s="34" t="inlineStr">
        <is>
          <t>Sample</t>
        </is>
      </c>
    </row>
    <row r="9">
      <c r="A9" s="39" t="n">
        <v>46643</v>
      </c>
      <c r="B9" s="34" t="inlineStr">
        <is>
          <t>Lena Ortiz (sample)</t>
        </is>
      </c>
      <c r="C9" s="36" t="n">
        <v>40</v>
      </c>
      <c r="D9" s="40">
        <f>IF(N($C9)=0,"",$C9/Setup!$B$8)</f>
        <v/>
      </c>
      <c r="E9" s="34" t="inlineStr">
        <is>
          <t>Sample</t>
        </is>
      </c>
    </row>
    <row r="10">
      <c r="A10" s="39" t="n">
        <v>46601</v>
      </c>
      <c r="B10" s="34" t="inlineStr">
        <is>
          <t>Priya Shah (sample)</t>
        </is>
      </c>
      <c r="C10" s="36" t="n">
        <v>24</v>
      </c>
      <c r="D10" s="40">
        <f>IF(N($C10)=0,"",$C10/Setup!$B$8)</f>
        <v/>
      </c>
      <c r="E10" s="34" t="inlineStr">
        <is>
          <t>Sample</t>
        </is>
      </c>
    </row>
    <row r="11">
      <c r="A11" s="35" t="n"/>
      <c r="B11" s="7" t="n"/>
      <c r="C11" s="30" t="n"/>
      <c r="D11" s="40">
        <f>IF(N($C11)=0,"",$C11/Setup!$B$8)</f>
        <v/>
      </c>
      <c r="E11" s="7" t="n"/>
    </row>
    <row r="12">
      <c r="A12" s="35" t="n"/>
      <c r="B12" s="7" t="n"/>
      <c r="C12" s="30" t="n"/>
      <c r="D12" s="40">
        <f>IF(N($C12)=0,"",$C12/Setup!$B$8)</f>
        <v/>
      </c>
      <c r="E12" s="7" t="n"/>
    </row>
    <row r="13">
      <c r="A13" s="35" t="n"/>
      <c r="B13" s="7" t="n"/>
      <c r="C13" s="30" t="n"/>
      <c r="D13" s="40">
        <f>IF(N($C13)=0,"",$C13/Setup!$B$8)</f>
        <v/>
      </c>
      <c r="E13" s="7" t="n"/>
    </row>
    <row r="14">
      <c r="A14" s="35" t="n"/>
      <c r="B14" s="7" t="n"/>
      <c r="C14" s="30" t="n"/>
      <c r="D14" s="40">
        <f>IF(N($C14)=0,"",$C14/Setup!$B$8)</f>
        <v/>
      </c>
      <c r="E14" s="7" t="n"/>
    </row>
    <row r="15">
      <c r="A15" s="35" t="n"/>
      <c r="B15" s="7" t="n"/>
      <c r="C15" s="30" t="n"/>
      <c r="D15" s="40">
        <f>IF(N($C15)=0,"",$C15/Setup!$B$8)</f>
        <v/>
      </c>
      <c r="E15" s="7" t="n"/>
    </row>
    <row r="16">
      <c r="A16" s="35" t="n"/>
      <c r="B16" s="7" t="n"/>
      <c r="C16" s="30" t="n"/>
      <c r="D16" s="40">
        <f>IF(N($C16)=0,"",$C16/Setup!$B$8)</f>
        <v/>
      </c>
      <c r="E16" s="7" t="n"/>
    </row>
    <row r="17">
      <c r="A17" s="35" t="n"/>
      <c r="B17" s="7" t="n"/>
      <c r="C17" s="30" t="n"/>
      <c r="D17" s="40">
        <f>IF(N($C17)=0,"",$C17/Setup!$B$8)</f>
        <v/>
      </c>
      <c r="E17" s="7" t="n"/>
    </row>
    <row r="18">
      <c r="A18" s="35" t="n"/>
      <c r="B18" s="7" t="n"/>
      <c r="C18" s="30" t="n"/>
      <c r="D18" s="40">
        <f>IF(N($C18)=0,"",$C18/Setup!$B$8)</f>
        <v/>
      </c>
      <c r="E18" s="7" t="n"/>
    </row>
    <row r="19">
      <c r="A19" s="35" t="n"/>
      <c r="B19" s="7" t="n"/>
      <c r="C19" s="30" t="n"/>
      <c r="D19" s="40">
        <f>IF(N($C19)=0,"",$C19/Setup!$B$8)</f>
        <v/>
      </c>
      <c r="E19" s="7" t="n"/>
    </row>
    <row r="20">
      <c r="A20" s="35" t="n"/>
      <c r="B20" s="7" t="n"/>
      <c r="C20" s="30" t="n"/>
      <c r="D20" s="40">
        <f>IF(N($C20)=0,"",$C20/Setup!$B$8)</f>
        <v/>
      </c>
      <c r="E20" s="7" t="n"/>
    </row>
    <row r="21">
      <c r="A21" s="35" t="n"/>
      <c r="B21" s="7" t="n"/>
      <c r="C21" s="30" t="n"/>
      <c r="D21" s="40">
        <f>IF(N($C21)=0,"",$C21/Setup!$B$8)</f>
        <v/>
      </c>
      <c r="E21" s="7" t="n"/>
    </row>
    <row r="22">
      <c r="A22" s="35" t="n"/>
      <c r="B22" s="7" t="n"/>
      <c r="C22" s="30" t="n"/>
      <c r="D22" s="40">
        <f>IF(N($C22)=0,"",$C22/Setup!$B$8)</f>
        <v/>
      </c>
      <c r="E22" s="7" t="n"/>
    </row>
    <row r="23">
      <c r="A23" s="35" t="n"/>
      <c r="B23" s="7" t="n"/>
      <c r="C23" s="30" t="n"/>
      <c r="D23" s="40">
        <f>IF(N($C23)=0,"",$C23/Setup!$B$8)</f>
        <v/>
      </c>
      <c r="E23" s="7" t="n"/>
    </row>
    <row r="24">
      <c r="A24" s="35" t="n"/>
      <c r="B24" s="7" t="n"/>
      <c r="C24" s="30" t="n"/>
      <c r="D24" s="40">
        <f>IF(N($C24)=0,"",$C24/Setup!$B$8)</f>
        <v/>
      </c>
      <c r="E24" s="7" t="n"/>
    </row>
    <row r="25">
      <c r="A25" s="35" t="n"/>
      <c r="B25" s="7" t="n"/>
      <c r="C25" s="30" t="n"/>
      <c r="D25" s="40">
        <f>IF(N($C25)=0,"",$C25/Setup!$B$8)</f>
        <v/>
      </c>
      <c r="E25" s="7" t="n"/>
    </row>
    <row r="26">
      <c r="A26" s="35" t="n"/>
      <c r="B26" s="7" t="n"/>
      <c r="C26" s="30" t="n"/>
      <c r="D26" s="40">
        <f>IF(N($C26)=0,"",$C26/Setup!$B$8)</f>
        <v/>
      </c>
      <c r="E26" s="7" t="n"/>
    </row>
    <row r="27">
      <c r="A27" s="35" t="n"/>
      <c r="B27" s="7" t="n"/>
      <c r="C27" s="30" t="n"/>
      <c r="D27" s="40">
        <f>IF(N($C27)=0,"",$C27/Setup!$B$8)</f>
        <v/>
      </c>
      <c r="E27" s="7" t="n"/>
    </row>
    <row r="28">
      <c r="A28" s="35" t="n"/>
      <c r="B28" s="7" t="n"/>
      <c r="C28" s="30" t="n"/>
      <c r="D28" s="40">
        <f>IF(N($C28)=0,"",$C28/Setup!$B$8)</f>
        <v/>
      </c>
      <c r="E28" s="7" t="n"/>
    </row>
    <row r="29">
      <c r="A29" s="35" t="n"/>
      <c r="B29" s="7" t="n"/>
      <c r="C29" s="30" t="n"/>
      <c r="D29" s="40">
        <f>IF(N($C29)=0,"",$C29/Setup!$B$8)</f>
        <v/>
      </c>
      <c r="E29" s="7" t="n"/>
    </row>
    <row r="30">
      <c r="A30" s="35" t="n"/>
      <c r="B30" s="7" t="n"/>
      <c r="C30" s="30" t="n"/>
      <c r="D30" s="40">
        <f>IF(N($C30)=0,"",$C30/Setup!$B$8)</f>
        <v/>
      </c>
      <c r="E30" s="7" t="n"/>
    </row>
    <row r="31">
      <c r="A31" s="35" t="n"/>
      <c r="B31" s="7" t="n"/>
      <c r="C31" s="30" t="n"/>
      <c r="D31" s="40">
        <f>IF(N($C31)=0,"",$C31/Setup!$B$8)</f>
        <v/>
      </c>
      <c r="E31" s="7" t="n"/>
    </row>
    <row r="32">
      <c r="A32" s="35" t="n"/>
      <c r="B32" s="7" t="n"/>
      <c r="C32" s="30" t="n"/>
      <c r="D32" s="40">
        <f>IF(N($C32)=0,"",$C32/Setup!$B$8)</f>
        <v/>
      </c>
      <c r="E32" s="7" t="n"/>
    </row>
    <row r="33">
      <c r="A33" s="35" t="n"/>
      <c r="B33" s="7" t="n"/>
      <c r="C33" s="30" t="n"/>
      <c r="D33" s="40">
        <f>IF(N($C33)=0,"",$C33/Setup!$B$8)</f>
        <v/>
      </c>
      <c r="E33" s="7" t="n"/>
    </row>
    <row r="34">
      <c r="A34" s="35" t="n"/>
      <c r="B34" s="7" t="n"/>
      <c r="C34" s="30" t="n"/>
      <c r="D34" s="40">
        <f>IF(N($C34)=0,"",$C34/Setup!$B$8)</f>
        <v/>
      </c>
      <c r="E34" s="7" t="n"/>
    </row>
    <row r="35">
      <c r="A35" s="35" t="n"/>
      <c r="B35" s="7" t="n"/>
      <c r="C35" s="30" t="n"/>
      <c r="D35" s="40">
        <f>IF(N($C35)=0,"",$C35/Setup!$B$8)</f>
        <v/>
      </c>
      <c r="E35" s="7" t="n"/>
    </row>
    <row r="36">
      <c r="A36" s="35" t="n"/>
      <c r="B36" s="7" t="n"/>
      <c r="C36" s="30" t="n"/>
      <c r="D36" s="40">
        <f>IF(N($C36)=0,"",$C36/Setup!$B$8)</f>
        <v/>
      </c>
      <c r="E36" s="7" t="n"/>
    </row>
    <row r="37">
      <c r="A37" s="35" t="n"/>
      <c r="B37" s="7" t="n"/>
      <c r="C37" s="30" t="n"/>
      <c r="D37" s="40">
        <f>IF(N($C37)=0,"",$C37/Setup!$B$8)</f>
        <v/>
      </c>
      <c r="E37" s="7" t="n"/>
    </row>
    <row r="38">
      <c r="A38" s="35" t="n"/>
      <c r="B38" s="7" t="n"/>
      <c r="C38" s="30" t="n"/>
      <c r="D38" s="40">
        <f>IF(N($C38)=0,"",$C38/Setup!$B$8)</f>
        <v/>
      </c>
      <c r="E38" s="7" t="n"/>
    </row>
    <row r="39">
      <c r="A39" s="35" t="n"/>
      <c r="B39" s="7" t="n"/>
      <c r="C39" s="30" t="n"/>
      <c r="D39" s="40">
        <f>IF(N($C39)=0,"",$C39/Setup!$B$8)</f>
        <v/>
      </c>
      <c r="E39" s="7" t="n"/>
    </row>
    <row r="40">
      <c r="A40" s="35" t="n"/>
      <c r="B40" s="7" t="n"/>
      <c r="C40" s="30" t="n"/>
      <c r="D40" s="40">
        <f>IF(N($C40)=0,"",$C40/Setup!$B$8)</f>
        <v/>
      </c>
      <c r="E40" s="7" t="n"/>
    </row>
    <row r="41">
      <c r="A41" s="35" t="n"/>
      <c r="B41" s="7" t="n"/>
      <c r="C41" s="30" t="n"/>
      <c r="D41" s="40">
        <f>IF(N($C41)=0,"",$C41/Setup!$B$8)</f>
        <v/>
      </c>
      <c r="E41" s="7" t="n"/>
    </row>
    <row r="42">
      <c r="A42" s="35" t="n"/>
      <c r="B42" s="7" t="n"/>
      <c r="C42" s="30" t="n"/>
      <c r="D42" s="40">
        <f>IF(N($C42)=0,"",$C42/Setup!$B$8)</f>
        <v/>
      </c>
      <c r="E42" s="7" t="n"/>
    </row>
    <row r="43">
      <c r="A43" s="35" t="n"/>
      <c r="B43" s="7" t="n"/>
      <c r="C43" s="30" t="n"/>
      <c r="D43" s="40">
        <f>IF(N($C43)=0,"",$C43/Setup!$B$8)</f>
        <v/>
      </c>
      <c r="E43" s="7" t="n"/>
    </row>
    <row r="44">
      <c r="A44" s="35" t="n"/>
      <c r="B44" s="7" t="n"/>
      <c r="C44" s="30" t="n"/>
      <c r="D44" s="40">
        <f>IF(N($C44)=0,"",$C44/Setup!$B$8)</f>
        <v/>
      </c>
      <c r="E44" s="7" t="n"/>
    </row>
    <row r="45">
      <c r="A45" s="35" t="n"/>
      <c r="B45" s="7" t="n"/>
      <c r="C45" s="30" t="n"/>
      <c r="D45" s="40">
        <f>IF(N($C45)=0,"",$C45/Setup!$B$8)</f>
        <v/>
      </c>
      <c r="E45" s="7" t="n"/>
    </row>
    <row r="46">
      <c r="A46" s="35" t="n"/>
      <c r="B46" s="7" t="n"/>
      <c r="C46" s="30" t="n"/>
      <c r="D46" s="40">
        <f>IF(N($C46)=0,"",$C46/Setup!$B$8)</f>
        <v/>
      </c>
      <c r="E46" s="7" t="n"/>
    </row>
    <row r="47">
      <c r="A47" s="35" t="n"/>
      <c r="B47" s="7" t="n"/>
      <c r="C47" s="30" t="n"/>
      <c r="D47" s="40">
        <f>IF(N($C47)=0,"",$C47/Setup!$B$8)</f>
        <v/>
      </c>
      <c r="E47" s="7" t="n"/>
    </row>
    <row r="48">
      <c r="A48" s="35" t="n"/>
      <c r="B48" s="7" t="n"/>
      <c r="C48" s="30" t="n"/>
      <c r="D48" s="40">
        <f>IF(N($C48)=0,"",$C48/Setup!$B$8)</f>
        <v/>
      </c>
      <c r="E48" s="7" t="n"/>
    </row>
    <row r="49">
      <c r="A49" s="35" t="n"/>
      <c r="B49" s="7" t="n"/>
      <c r="C49" s="30" t="n"/>
      <c r="D49" s="40">
        <f>IF(N($C49)=0,"",$C49/Setup!$B$8)</f>
        <v/>
      </c>
      <c r="E49" s="7" t="n"/>
    </row>
    <row r="50">
      <c r="A50" s="35" t="n"/>
      <c r="B50" s="7" t="n"/>
      <c r="C50" s="30" t="n"/>
      <c r="D50" s="40">
        <f>IF(N($C50)=0,"",$C50/Setup!$B$8)</f>
        <v/>
      </c>
      <c r="E50" s="7" t="n"/>
    </row>
    <row r="51">
      <c r="A51" s="35" t="n"/>
      <c r="B51" s="7" t="n"/>
      <c r="C51" s="30" t="n"/>
      <c r="D51" s="40">
        <f>IF(N($C51)=0,"",$C51/Setup!$B$8)</f>
        <v/>
      </c>
      <c r="E51" s="7" t="n"/>
    </row>
    <row r="52">
      <c r="A52" s="35" t="n"/>
      <c r="B52" s="7" t="n"/>
      <c r="C52" s="30" t="n"/>
      <c r="D52" s="40">
        <f>IF(N($C52)=0,"",$C52/Setup!$B$8)</f>
        <v/>
      </c>
      <c r="E52" s="7" t="n"/>
    </row>
    <row r="53">
      <c r="A53" s="35" t="n"/>
      <c r="B53" s="7" t="n"/>
      <c r="C53" s="30" t="n"/>
      <c r="D53" s="40">
        <f>IF(N($C53)=0,"",$C53/Setup!$B$8)</f>
        <v/>
      </c>
      <c r="E53" s="7" t="n"/>
    </row>
    <row r="54">
      <c r="A54" s="35" t="n"/>
      <c r="B54" s="7" t="n"/>
      <c r="C54" s="30" t="n"/>
      <c r="D54" s="40">
        <f>IF(N($C54)=0,"",$C54/Setup!$B$8)</f>
        <v/>
      </c>
      <c r="E54" s="7" t="n"/>
    </row>
    <row r="55">
      <c r="A55" s="35" t="n"/>
      <c r="B55" s="7" t="n"/>
      <c r="C55" s="30" t="n"/>
      <c r="D55" s="40">
        <f>IF(N($C55)=0,"",$C55/Setup!$B$8)</f>
        <v/>
      </c>
      <c r="E55" s="7" t="n"/>
    </row>
    <row r="56">
      <c r="A56" s="35" t="n"/>
      <c r="B56" s="7" t="n"/>
      <c r="C56" s="30" t="n"/>
      <c r="D56" s="40">
        <f>IF(N($C56)=0,"",$C56/Setup!$B$8)</f>
        <v/>
      </c>
      <c r="E56" s="7" t="n"/>
    </row>
    <row r="57">
      <c r="A57" s="35" t="n"/>
      <c r="B57" s="7" t="n"/>
      <c r="C57" s="30" t="n"/>
      <c r="D57" s="40">
        <f>IF(N($C57)=0,"",$C57/Setup!$B$8)</f>
        <v/>
      </c>
      <c r="E57" s="7" t="n"/>
    </row>
    <row r="58">
      <c r="A58" s="35" t="n"/>
      <c r="B58" s="7" t="n"/>
      <c r="C58" s="30" t="n"/>
      <c r="D58" s="40">
        <f>IF(N($C58)=0,"",$C58/Setup!$B$8)</f>
        <v/>
      </c>
      <c r="E58" s="7" t="n"/>
    </row>
    <row r="59">
      <c r="A59" s="35" t="n"/>
      <c r="B59" s="7" t="n"/>
      <c r="C59" s="30" t="n"/>
      <c r="D59" s="40">
        <f>IF(N($C59)=0,"",$C59/Setup!$B$8)</f>
        <v/>
      </c>
      <c r="E59" s="7" t="n"/>
    </row>
    <row r="60">
      <c r="A60" s="35" t="n"/>
      <c r="B60" s="7" t="n"/>
      <c r="C60" s="30" t="n"/>
      <c r="D60" s="40">
        <f>IF(N($C60)=0,"",$C60/Setup!$B$8)</f>
        <v/>
      </c>
      <c r="E60" s="7" t="n"/>
    </row>
    <row r="61">
      <c r="A61" s="35" t="n"/>
      <c r="B61" s="7" t="n"/>
      <c r="C61" s="30" t="n"/>
      <c r="D61" s="40">
        <f>IF(N($C61)=0,"",$C61/Setup!$B$8)</f>
        <v/>
      </c>
      <c r="E61" s="7" t="n"/>
    </row>
    <row r="62">
      <c r="A62" s="35" t="n"/>
      <c r="B62" s="7" t="n"/>
      <c r="C62" s="30" t="n"/>
      <c r="D62" s="40">
        <f>IF(N($C62)=0,"",$C62/Setup!$B$8)</f>
        <v/>
      </c>
      <c r="E62" s="7" t="n"/>
    </row>
    <row r="63">
      <c r="A63" s="35" t="n"/>
      <c r="B63" s="7" t="n"/>
      <c r="C63" s="30" t="n"/>
      <c r="D63" s="40">
        <f>IF(N($C63)=0,"",$C63/Setup!$B$8)</f>
        <v/>
      </c>
      <c r="E63" s="7" t="n"/>
    </row>
    <row r="64">
      <c r="A64" s="35" t="n"/>
      <c r="B64" s="7" t="n"/>
      <c r="C64" s="30" t="n"/>
      <c r="D64" s="40">
        <f>IF(N($C64)=0,"",$C64/Setup!$B$8)</f>
        <v/>
      </c>
      <c r="E64" s="7" t="n"/>
    </row>
    <row r="65">
      <c r="A65" s="35" t="n"/>
      <c r="B65" s="7" t="n"/>
      <c r="C65" s="30" t="n"/>
      <c r="D65" s="40">
        <f>IF(N($C65)=0,"",$C65/Setup!$B$8)</f>
        <v/>
      </c>
      <c r="E65" s="7" t="n"/>
    </row>
    <row r="66">
      <c r="A66" s="35" t="n"/>
      <c r="B66" s="7" t="n"/>
      <c r="C66" s="30" t="n"/>
      <c r="D66" s="40">
        <f>IF(N($C66)=0,"",$C66/Setup!$B$8)</f>
        <v/>
      </c>
      <c r="E66" s="7" t="n"/>
    </row>
    <row r="67">
      <c r="A67" s="35" t="n"/>
      <c r="B67" s="7" t="n"/>
      <c r="C67" s="30" t="n"/>
      <c r="D67" s="40">
        <f>IF(N($C67)=0,"",$C67/Setup!$B$8)</f>
        <v/>
      </c>
      <c r="E67" s="7" t="n"/>
    </row>
    <row r="68">
      <c r="A68" s="35" t="n"/>
      <c r="B68" s="7" t="n"/>
      <c r="C68" s="30" t="n"/>
      <c r="D68" s="40">
        <f>IF(N($C68)=0,"",$C68/Setup!$B$8)</f>
        <v/>
      </c>
      <c r="E68" s="7" t="n"/>
    </row>
    <row r="69">
      <c r="A69" s="35" t="n"/>
      <c r="B69" s="7" t="n"/>
      <c r="C69" s="30" t="n"/>
      <c r="D69" s="40">
        <f>IF(N($C69)=0,"",$C69/Setup!$B$8)</f>
        <v/>
      </c>
      <c r="E69" s="7" t="n"/>
    </row>
    <row r="70">
      <c r="A70" s="35" t="n"/>
      <c r="B70" s="7" t="n"/>
      <c r="C70" s="30" t="n"/>
      <c r="D70" s="40">
        <f>IF(N($C70)=0,"",$C70/Setup!$B$8)</f>
        <v/>
      </c>
      <c r="E70" s="7" t="n"/>
    </row>
    <row r="71">
      <c r="A71" s="35" t="n"/>
      <c r="B71" s="7" t="n"/>
      <c r="C71" s="30" t="n"/>
      <c r="D71" s="40">
        <f>IF(N($C71)=0,"",$C71/Setup!$B$8)</f>
        <v/>
      </c>
      <c r="E71" s="7" t="n"/>
    </row>
    <row r="72">
      <c r="A72" s="35" t="n"/>
      <c r="B72" s="7" t="n"/>
      <c r="C72" s="30" t="n"/>
      <c r="D72" s="40">
        <f>IF(N($C72)=0,"",$C72/Setup!$B$8)</f>
        <v/>
      </c>
      <c r="E72" s="7" t="n"/>
    </row>
    <row r="73">
      <c r="A73" s="35" t="n"/>
      <c r="B73" s="7" t="n"/>
      <c r="C73" s="30" t="n"/>
      <c r="D73" s="40">
        <f>IF(N($C73)=0,"",$C73/Setup!$B$8)</f>
        <v/>
      </c>
      <c r="E73" s="7" t="n"/>
    </row>
    <row r="74">
      <c r="A74" s="35" t="n"/>
      <c r="B74" s="7" t="n"/>
      <c r="C74" s="30" t="n"/>
      <c r="D74" s="40">
        <f>IF(N($C74)=0,"",$C74/Setup!$B$8)</f>
        <v/>
      </c>
      <c r="E74" s="7" t="n"/>
    </row>
    <row r="75">
      <c r="A75" s="35" t="n"/>
      <c r="B75" s="7" t="n"/>
      <c r="C75" s="30" t="n"/>
      <c r="D75" s="40">
        <f>IF(N($C75)=0,"",$C75/Setup!$B$8)</f>
        <v/>
      </c>
      <c r="E75" s="7" t="n"/>
    </row>
    <row r="76">
      <c r="A76" s="35" t="n"/>
      <c r="B76" s="7" t="n"/>
      <c r="C76" s="30" t="n"/>
      <c r="D76" s="40">
        <f>IF(N($C76)=0,"",$C76/Setup!$B$8)</f>
        <v/>
      </c>
      <c r="E76" s="7" t="n"/>
    </row>
    <row r="77">
      <c r="A77" s="35" t="n"/>
      <c r="B77" s="7" t="n"/>
      <c r="C77" s="30" t="n"/>
      <c r="D77" s="40">
        <f>IF(N($C77)=0,"",$C77/Setup!$B$8)</f>
        <v/>
      </c>
      <c r="E77" s="7" t="n"/>
    </row>
    <row r="78">
      <c r="A78" s="35" t="n"/>
      <c r="B78" s="7" t="n"/>
      <c r="C78" s="30" t="n"/>
      <c r="D78" s="40">
        <f>IF(N($C78)=0,"",$C78/Setup!$B$8)</f>
        <v/>
      </c>
      <c r="E78" s="7" t="n"/>
    </row>
    <row r="79">
      <c r="A79" s="35" t="n"/>
      <c r="B79" s="7" t="n"/>
      <c r="C79" s="30" t="n"/>
      <c r="D79" s="40">
        <f>IF(N($C79)=0,"",$C79/Setup!$B$8)</f>
        <v/>
      </c>
      <c r="E79" s="7" t="n"/>
    </row>
    <row r="80">
      <c r="A80" s="35" t="n"/>
      <c r="B80" s="7" t="n"/>
      <c r="C80" s="30" t="n"/>
      <c r="D80" s="40">
        <f>IF(N($C80)=0,"",$C80/Setup!$B$8)</f>
        <v/>
      </c>
      <c r="E80" s="7" t="n"/>
    </row>
    <row r="81">
      <c r="A81" s="35" t="n"/>
      <c r="B81" s="7" t="n"/>
      <c r="C81" s="30" t="n"/>
      <c r="D81" s="40">
        <f>IF(N($C81)=0,"",$C81/Setup!$B$8)</f>
        <v/>
      </c>
      <c r="E81" s="7" t="n"/>
    </row>
    <row r="82">
      <c r="A82" s="35" t="n"/>
      <c r="B82" s="7" t="n"/>
      <c r="C82" s="30" t="n"/>
      <c r="D82" s="40">
        <f>IF(N($C82)=0,"",$C82/Setup!$B$8)</f>
        <v/>
      </c>
      <c r="E82" s="7" t="n"/>
    </row>
    <row r="83">
      <c r="A83" s="35" t="n"/>
      <c r="B83" s="7" t="n"/>
      <c r="C83" s="30" t="n"/>
      <c r="D83" s="40">
        <f>IF(N($C83)=0,"",$C83/Setup!$B$8)</f>
        <v/>
      </c>
      <c r="E83" s="7" t="n"/>
    </row>
    <row r="84">
      <c r="A84" s="35" t="n"/>
      <c r="B84" s="7" t="n"/>
      <c r="C84" s="30" t="n"/>
      <c r="D84" s="40">
        <f>IF(N($C84)=0,"",$C84/Setup!$B$8)</f>
        <v/>
      </c>
      <c r="E84" s="7" t="n"/>
    </row>
    <row r="85">
      <c r="A85" s="35" t="n"/>
      <c r="B85" s="7" t="n"/>
      <c r="C85" s="30" t="n"/>
      <c r="D85" s="40">
        <f>IF(N($C85)=0,"",$C85/Setup!$B$8)</f>
        <v/>
      </c>
      <c r="E85" s="7" t="n"/>
    </row>
    <row r="86">
      <c r="A86" s="35" t="n"/>
      <c r="B86" s="7" t="n"/>
      <c r="C86" s="30" t="n"/>
      <c r="D86" s="40">
        <f>IF(N($C86)=0,"",$C86/Setup!$B$8)</f>
        <v/>
      </c>
      <c r="E86" s="7" t="n"/>
    </row>
    <row r="87">
      <c r="A87" s="35" t="n"/>
      <c r="B87" s="7" t="n"/>
      <c r="C87" s="30" t="n"/>
      <c r="D87" s="40">
        <f>IF(N($C87)=0,"",$C87/Setup!$B$8)</f>
        <v/>
      </c>
      <c r="E87" s="7" t="n"/>
    </row>
    <row r="88">
      <c r="A88" s="35" t="n"/>
      <c r="B88" s="7" t="n"/>
      <c r="C88" s="30" t="n"/>
      <c r="D88" s="40">
        <f>IF(N($C88)=0,"",$C88/Setup!$B$8)</f>
        <v/>
      </c>
      <c r="E88" s="7" t="n"/>
    </row>
    <row r="89">
      <c r="A89" s="35" t="n"/>
      <c r="B89" s="7" t="n"/>
      <c r="C89" s="30" t="n"/>
      <c r="D89" s="40">
        <f>IF(N($C89)=0,"",$C89/Setup!$B$8)</f>
        <v/>
      </c>
      <c r="E89" s="7" t="n"/>
    </row>
    <row r="90">
      <c r="A90" s="35" t="n"/>
      <c r="B90" s="7" t="n"/>
      <c r="C90" s="30" t="n"/>
      <c r="D90" s="40">
        <f>IF(N($C90)=0,"",$C90/Setup!$B$8)</f>
        <v/>
      </c>
      <c r="E90" s="7" t="n"/>
    </row>
    <row r="91">
      <c r="A91" s="35" t="n"/>
      <c r="B91" s="7" t="n"/>
      <c r="C91" s="30" t="n"/>
      <c r="D91" s="40">
        <f>IF(N($C91)=0,"",$C91/Setup!$B$8)</f>
        <v/>
      </c>
      <c r="E91" s="7" t="n"/>
    </row>
    <row r="92">
      <c r="A92" s="35" t="n"/>
      <c r="B92" s="7" t="n"/>
      <c r="C92" s="30" t="n"/>
      <c r="D92" s="40">
        <f>IF(N($C92)=0,"",$C92/Setup!$B$8)</f>
        <v/>
      </c>
      <c r="E92" s="7" t="n"/>
    </row>
    <row r="93">
      <c r="A93" s="35" t="n"/>
      <c r="B93" s="7" t="n"/>
      <c r="C93" s="30" t="n"/>
      <c r="D93" s="40">
        <f>IF(N($C93)=0,"",$C93/Setup!$B$8)</f>
        <v/>
      </c>
      <c r="E93" s="7" t="n"/>
    </row>
    <row r="94">
      <c r="A94" s="35" t="n"/>
      <c r="B94" s="7" t="n"/>
      <c r="C94" s="30" t="n"/>
      <c r="D94" s="40">
        <f>IF(N($C94)=0,"",$C94/Setup!$B$8)</f>
        <v/>
      </c>
      <c r="E94" s="7" t="n"/>
    </row>
    <row r="95">
      <c r="A95" s="35" t="n"/>
      <c r="B95" s="7" t="n"/>
      <c r="C95" s="30" t="n"/>
      <c r="D95" s="40">
        <f>IF(N($C95)=0,"",$C95/Setup!$B$8)</f>
        <v/>
      </c>
      <c r="E95" s="7" t="n"/>
    </row>
    <row r="96">
      <c r="A96" s="35" t="n"/>
      <c r="B96" s="7" t="n"/>
      <c r="C96" s="30" t="n"/>
      <c r="D96" s="40">
        <f>IF(N($C96)=0,"",$C96/Setup!$B$8)</f>
        <v/>
      </c>
      <c r="E96" s="7" t="n"/>
    </row>
    <row r="97">
      <c r="A97" s="35" t="n"/>
      <c r="B97" s="7" t="n"/>
      <c r="C97" s="30" t="n"/>
      <c r="D97" s="40">
        <f>IF(N($C97)=0,"",$C97/Setup!$B$8)</f>
        <v/>
      </c>
      <c r="E97" s="7" t="n"/>
    </row>
    <row r="98">
      <c r="A98" s="35" t="n"/>
      <c r="B98" s="7" t="n"/>
      <c r="C98" s="30" t="n"/>
      <c r="D98" s="40">
        <f>IF(N($C98)=0,"",$C98/Setup!$B$8)</f>
        <v/>
      </c>
      <c r="E98" s="7" t="n"/>
    </row>
    <row r="99">
      <c r="A99" s="35" t="n"/>
      <c r="B99" s="7" t="n"/>
      <c r="C99" s="30" t="n"/>
      <c r="D99" s="40">
        <f>IF(N($C99)=0,"",$C99/Setup!$B$8)</f>
        <v/>
      </c>
      <c r="E99" s="7" t="n"/>
    </row>
    <row r="100">
      <c r="A100" s="35" t="n"/>
      <c r="B100" s="7" t="n"/>
      <c r="C100" s="30" t="n"/>
      <c r="D100" s="40">
        <f>IF(N($C100)=0,"",$C100/Setup!$B$8)</f>
        <v/>
      </c>
      <c r="E100" s="7" t="n"/>
    </row>
    <row r="101">
      <c r="A101" s="35" t="n"/>
      <c r="B101" s="7" t="n"/>
      <c r="C101" s="30" t="n"/>
      <c r="D101" s="40">
        <f>IF(N($C101)=0,"",$C101/Setup!$B$8)</f>
        <v/>
      </c>
      <c r="E101" s="7" t="n"/>
    </row>
    <row r="102">
      <c r="A102" s="35" t="n"/>
      <c r="B102" s="7" t="n"/>
      <c r="C102" s="30" t="n"/>
      <c r="D102" s="40">
        <f>IF(N($C102)=0,"",$C102/Setup!$B$8)</f>
        <v/>
      </c>
      <c r="E102" s="7" t="n"/>
    </row>
    <row r="103">
      <c r="A103" s="35" t="n"/>
      <c r="B103" s="7" t="n"/>
      <c r="C103" s="30" t="n"/>
      <c r="D103" s="40">
        <f>IF(N($C103)=0,"",$C103/Setup!$B$8)</f>
        <v/>
      </c>
      <c r="E103" s="7" t="n"/>
    </row>
    <row r="104">
      <c r="A104" s="35" t="n"/>
      <c r="B104" s="7" t="n"/>
      <c r="C104" s="30" t="n"/>
      <c r="D104" s="40">
        <f>IF(N($C104)=0,"",$C104/Setup!$B$8)</f>
        <v/>
      </c>
      <c r="E104" s="7" t="n"/>
    </row>
    <row r="105">
      <c r="A105" s="35" t="n"/>
      <c r="B105" s="7" t="n"/>
      <c r="C105" s="30" t="n"/>
      <c r="D105" s="40">
        <f>IF(N($C105)=0,"",$C105/Setup!$B$8)</f>
        <v/>
      </c>
      <c r="E105" s="7" t="n"/>
    </row>
    <row r="106">
      <c r="A106" s="35" t="n"/>
      <c r="B106" s="7" t="n"/>
      <c r="C106" s="30" t="n"/>
      <c r="D106" s="40">
        <f>IF(N($C106)=0,"",$C106/Setup!$B$8)</f>
        <v/>
      </c>
      <c r="E106" s="7" t="n"/>
    </row>
    <row r="107">
      <c r="A107" s="35" t="n"/>
      <c r="B107" s="7" t="n"/>
      <c r="C107" s="30" t="n"/>
      <c r="D107" s="40">
        <f>IF(N($C107)=0,"",$C107/Setup!$B$8)</f>
        <v/>
      </c>
      <c r="E107" s="7" t="n"/>
    </row>
    <row r="108">
      <c r="A108" s="35" t="n"/>
      <c r="B108" s="7" t="n"/>
      <c r="C108" s="30" t="n"/>
      <c r="D108" s="40">
        <f>IF(N($C108)=0,"",$C108/Setup!$B$8)</f>
        <v/>
      </c>
      <c r="E108" s="7" t="n"/>
    </row>
    <row r="109">
      <c r="A109" s="35" t="n"/>
      <c r="B109" s="7" t="n"/>
      <c r="C109" s="30" t="n"/>
      <c r="D109" s="40">
        <f>IF(N($C109)=0,"",$C109/Setup!$B$8)</f>
        <v/>
      </c>
      <c r="E109" s="7" t="n"/>
    </row>
    <row r="110">
      <c r="A110" s="35" t="n"/>
      <c r="B110" s="7" t="n"/>
      <c r="C110" s="30" t="n"/>
      <c r="D110" s="40">
        <f>IF(N($C110)=0,"",$C110/Setup!$B$8)</f>
        <v/>
      </c>
      <c r="E110" s="7" t="n"/>
    </row>
    <row r="111">
      <c r="A111" s="35" t="n"/>
      <c r="B111" s="7" t="n"/>
      <c r="C111" s="30" t="n"/>
      <c r="D111" s="40">
        <f>IF(N($C111)=0,"",$C111/Setup!$B$8)</f>
        <v/>
      </c>
      <c r="E111" s="7" t="n"/>
    </row>
    <row r="112">
      <c r="A112" s="35" t="n"/>
      <c r="B112" s="7" t="n"/>
      <c r="C112" s="30" t="n"/>
      <c r="D112" s="40">
        <f>IF(N($C112)=0,"",$C112/Setup!$B$8)</f>
        <v/>
      </c>
      <c r="E112" s="7" t="n"/>
    </row>
    <row r="113">
      <c r="A113" s="35" t="n"/>
      <c r="B113" s="7" t="n"/>
      <c r="C113" s="30" t="n"/>
      <c r="D113" s="40">
        <f>IF(N($C113)=0,"",$C113/Setup!$B$8)</f>
        <v/>
      </c>
      <c r="E113" s="7" t="n"/>
    </row>
    <row r="114">
      <c r="A114" s="35" t="n"/>
      <c r="B114" s="7" t="n"/>
      <c r="C114" s="30" t="n"/>
      <c r="D114" s="40">
        <f>IF(N($C114)=0,"",$C114/Setup!$B$8)</f>
        <v/>
      </c>
      <c r="E114" s="7" t="n"/>
    </row>
    <row r="115">
      <c r="A115" s="35" t="n"/>
      <c r="B115" s="7" t="n"/>
      <c r="C115" s="30" t="n"/>
      <c r="D115" s="40">
        <f>IF(N($C115)=0,"",$C115/Setup!$B$8)</f>
        <v/>
      </c>
      <c r="E115" s="7" t="n"/>
    </row>
    <row r="116">
      <c r="A116" s="35" t="n"/>
      <c r="B116" s="7" t="n"/>
      <c r="C116" s="30" t="n"/>
      <c r="D116" s="40">
        <f>IF(N($C116)=0,"",$C116/Setup!$B$8)</f>
        <v/>
      </c>
      <c r="E116" s="7" t="n"/>
    </row>
    <row r="117">
      <c r="A117" s="35" t="n"/>
      <c r="B117" s="7" t="n"/>
      <c r="C117" s="30" t="n"/>
      <c r="D117" s="40">
        <f>IF(N($C117)=0,"",$C117/Setup!$B$8)</f>
        <v/>
      </c>
      <c r="E117" s="7" t="n"/>
    </row>
    <row r="118">
      <c r="A118" s="35" t="n"/>
      <c r="B118" s="7" t="n"/>
      <c r="C118" s="30" t="n"/>
      <c r="D118" s="40">
        <f>IF(N($C118)=0,"",$C118/Setup!$B$8)</f>
        <v/>
      </c>
      <c r="E118" s="7" t="n"/>
    </row>
    <row r="119">
      <c r="A119" s="35" t="n"/>
      <c r="B119" s="7" t="n"/>
      <c r="C119" s="30" t="n"/>
      <c r="D119" s="40">
        <f>IF(N($C119)=0,"",$C119/Setup!$B$8)</f>
        <v/>
      </c>
      <c r="E119" s="7" t="n"/>
    </row>
    <row r="120">
      <c r="A120" s="35" t="n"/>
      <c r="B120" s="7" t="n"/>
      <c r="C120" s="30" t="n"/>
      <c r="D120" s="40">
        <f>IF(N($C120)=0,"",$C120/Setup!$B$8)</f>
        <v/>
      </c>
      <c r="E120" s="7" t="n"/>
    </row>
    <row r="121">
      <c r="A121" s="35" t="n"/>
      <c r="B121" s="7" t="n"/>
      <c r="C121" s="30" t="n"/>
      <c r="D121" s="40">
        <f>IF(N($C121)=0,"",$C121/Setup!$B$8)</f>
        <v/>
      </c>
      <c r="E121" s="7" t="n"/>
    </row>
    <row r="122">
      <c r="A122" s="35" t="n"/>
      <c r="B122" s="7" t="n"/>
      <c r="C122" s="30" t="n"/>
      <c r="D122" s="40">
        <f>IF(N($C122)=0,"",$C122/Setup!$B$8)</f>
        <v/>
      </c>
      <c r="E122" s="7" t="n"/>
    </row>
    <row r="123">
      <c r="A123" s="35" t="n"/>
      <c r="B123" s="7" t="n"/>
      <c r="C123" s="30" t="n"/>
      <c r="D123" s="40">
        <f>IF(N($C123)=0,"",$C123/Setup!$B$8)</f>
        <v/>
      </c>
      <c r="E123" s="7" t="n"/>
    </row>
    <row r="124">
      <c r="A124" s="35" t="n"/>
      <c r="B124" s="7" t="n"/>
      <c r="C124" s="30" t="n"/>
      <c r="D124" s="40">
        <f>IF(N($C124)=0,"",$C124/Setup!$B$8)</f>
        <v/>
      </c>
      <c r="E124" s="7" t="n"/>
    </row>
    <row r="125">
      <c r="A125" s="35" t="n"/>
      <c r="B125" s="7" t="n"/>
      <c r="C125" s="30" t="n"/>
      <c r="D125" s="40">
        <f>IF(N($C125)=0,"",$C125/Setup!$B$8)</f>
        <v/>
      </c>
      <c r="E125" s="7" t="n"/>
    </row>
    <row r="126">
      <c r="A126" s="35" t="n"/>
      <c r="B126" s="7" t="n"/>
      <c r="C126" s="30" t="n"/>
      <c r="D126" s="40">
        <f>IF(N($C126)=0,"",$C126/Setup!$B$8)</f>
        <v/>
      </c>
      <c r="E126" s="7" t="n"/>
    </row>
    <row r="127">
      <c r="A127" s="35" t="n"/>
      <c r="B127" s="7" t="n"/>
      <c r="C127" s="30" t="n"/>
      <c r="D127" s="40">
        <f>IF(N($C127)=0,"",$C127/Setup!$B$8)</f>
        <v/>
      </c>
      <c r="E127" s="7" t="n"/>
    </row>
    <row r="128">
      <c r="A128" s="35" t="n"/>
      <c r="B128" s="7" t="n"/>
      <c r="C128" s="30" t="n"/>
      <c r="D128" s="40">
        <f>IF(N($C128)=0,"",$C128/Setup!$B$8)</f>
        <v/>
      </c>
      <c r="E128" s="7" t="n"/>
    </row>
    <row r="129">
      <c r="A129" s="35" t="n"/>
      <c r="B129" s="7" t="n"/>
      <c r="C129" s="30" t="n"/>
      <c r="D129" s="40">
        <f>IF(N($C129)=0,"",$C129/Setup!$B$8)</f>
        <v/>
      </c>
      <c r="E129" s="7" t="n"/>
    </row>
    <row r="130">
      <c r="A130" s="35" t="n"/>
      <c r="B130" s="7" t="n"/>
      <c r="C130" s="30" t="n"/>
      <c r="D130" s="40">
        <f>IF(N($C130)=0,"",$C130/Setup!$B$8)</f>
        <v/>
      </c>
      <c r="E130" s="7" t="n"/>
    </row>
    <row r="131">
      <c r="A131" s="35" t="n"/>
      <c r="B131" s="7" t="n"/>
      <c r="C131" s="30" t="n"/>
      <c r="D131" s="40">
        <f>IF(N($C131)=0,"",$C131/Setup!$B$8)</f>
        <v/>
      </c>
      <c r="E131" s="7" t="n"/>
    </row>
    <row r="132">
      <c r="A132" s="35" t="n"/>
      <c r="B132" s="7" t="n"/>
      <c r="C132" s="30" t="n"/>
      <c r="D132" s="40">
        <f>IF(N($C132)=0,"",$C132/Setup!$B$8)</f>
        <v/>
      </c>
      <c r="E132" s="7" t="n"/>
    </row>
    <row r="133">
      <c r="A133" s="35" t="n"/>
      <c r="B133" s="7" t="n"/>
      <c r="C133" s="30" t="n"/>
      <c r="D133" s="40">
        <f>IF(N($C133)=0,"",$C133/Setup!$B$8)</f>
        <v/>
      </c>
      <c r="E133" s="7" t="n"/>
    </row>
    <row r="134">
      <c r="A134" s="35" t="n"/>
      <c r="B134" s="7" t="n"/>
      <c r="C134" s="30" t="n"/>
      <c r="D134" s="40">
        <f>IF(N($C134)=0,"",$C134/Setup!$B$8)</f>
        <v/>
      </c>
      <c r="E134" s="7" t="n"/>
    </row>
    <row r="135">
      <c r="A135" s="35" t="n"/>
      <c r="B135" s="7" t="n"/>
      <c r="C135" s="30" t="n"/>
      <c r="D135" s="40">
        <f>IF(N($C135)=0,"",$C135/Setup!$B$8)</f>
        <v/>
      </c>
      <c r="E135" s="7" t="n"/>
    </row>
    <row r="136">
      <c r="A136" s="35" t="n"/>
      <c r="B136" s="7" t="n"/>
      <c r="C136" s="30" t="n"/>
      <c r="D136" s="40">
        <f>IF(N($C136)=0,"",$C136/Setup!$B$8)</f>
        <v/>
      </c>
      <c r="E136" s="7" t="n"/>
    </row>
    <row r="137">
      <c r="A137" s="35" t="n"/>
      <c r="B137" s="7" t="n"/>
      <c r="C137" s="30" t="n"/>
      <c r="D137" s="40">
        <f>IF(N($C137)=0,"",$C137/Setup!$B$8)</f>
        <v/>
      </c>
      <c r="E137" s="7" t="n"/>
    </row>
    <row r="138">
      <c r="A138" s="35" t="n"/>
      <c r="B138" s="7" t="n"/>
      <c r="C138" s="30" t="n"/>
      <c r="D138" s="40">
        <f>IF(N($C138)=0,"",$C138/Setup!$B$8)</f>
        <v/>
      </c>
      <c r="E138" s="7" t="n"/>
    </row>
    <row r="139">
      <c r="A139" s="35" t="n"/>
      <c r="B139" s="7" t="n"/>
      <c r="C139" s="30" t="n"/>
      <c r="D139" s="40">
        <f>IF(N($C139)=0,"",$C139/Setup!$B$8)</f>
        <v/>
      </c>
      <c r="E139" s="7" t="n"/>
    </row>
    <row r="140">
      <c r="A140" s="35" t="n"/>
      <c r="B140" s="7" t="n"/>
      <c r="C140" s="30" t="n"/>
      <c r="D140" s="40">
        <f>IF(N($C140)=0,"",$C140/Setup!$B$8)</f>
        <v/>
      </c>
      <c r="E140" s="7" t="n"/>
    </row>
    <row r="141">
      <c r="A141" s="35" t="n"/>
      <c r="B141" s="7" t="n"/>
      <c r="C141" s="30" t="n"/>
      <c r="D141" s="40">
        <f>IF(N($C141)=0,"",$C141/Setup!$B$8)</f>
        <v/>
      </c>
      <c r="E141" s="7" t="n"/>
    </row>
    <row r="142">
      <c r="A142" s="35" t="n"/>
      <c r="B142" s="7" t="n"/>
      <c r="C142" s="30" t="n"/>
      <c r="D142" s="40">
        <f>IF(N($C142)=0,"",$C142/Setup!$B$8)</f>
        <v/>
      </c>
      <c r="E142" s="7" t="n"/>
    </row>
    <row r="143">
      <c r="A143" s="35" t="n"/>
      <c r="B143" s="7" t="n"/>
      <c r="C143" s="30" t="n"/>
      <c r="D143" s="40">
        <f>IF(N($C143)=0,"",$C143/Setup!$B$8)</f>
        <v/>
      </c>
      <c r="E143" s="7" t="n"/>
    </row>
    <row r="144">
      <c r="A144" s="35" t="n"/>
      <c r="B144" s="7" t="n"/>
      <c r="C144" s="30" t="n"/>
      <c r="D144" s="40">
        <f>IF(N($C144)=0,"",$C144/Setup!$B$8)</f>
        <v/>
      </c>
      <c r="E144" s="7" t="n"/>
    </row>
    <row r="145">
      <c r="A145" s="35" t="n"/>
      <c r="B145" s="7" t="n"/>
      <c r="C145" s="30" t="n"/>
      <c r="D145" s="40">
        <f>IF(N($C145)=0,"",$C145/Setup!$B$8)</f>
        <v/>
      </c>
      <c r="E145" s="7" t="n"/>
    </row>
    <row r="146">
      <c r="A146" s="35" t="n"/>
      <c r="B146" s="7" t="n"/>
      <c r="C146" s="30" t="n"/>
      <c r="D146" s="40">
        <f>IF(N($C146)=0,"",$C146/Setup!$B$8)</f>
        <v/>
      </c>
      <c r="E146" s="7" t="n"/>
    </row>
    <row r="147">
      <c r="A147" s="35" t="n"/>
      <c r="B147" s="7" t="n"/>
      <c r="C147" s="30" t="n"/>
      <c r="D147" s="40">
        <f>IF(N($C147)=0,"",$C147/Setup!$B$8)</f>
        <v/>
      </c>
      <c r="E147" s="7" t="n"/>
    </row>
    <row r="148">
      <c r="A148" s="35" t="n"/>
      <c r="B148" s="7" t="n"/>
      <c r="C148" s="30" t="n"/>
      <c r="D148" s="40">
        <f>IF(N($C148)=0,"",$C148/Setup!$B$8)</f>
        <v/>
      </c>
      <c r="E148" s="7" t="n"/>
    </row>
    <row r="149">
      <c r="A149" s="35" t="n"/>
      <c r="B149" s="7" t="n"/>
      <c r="C149" s="30" t="n"/>
      <c r="D149" s="40">
        <f>IF(N($C149)=0,"",$C149/Setup!$B$8)</f>
        <v/>
      </c>
      <c r="E149" s="7" t="n"/>
    </row>
    <row r="150">
      <c r="A150" s="35" t="n"/>
      <c r="B150" s="7" t="n"/>
      <c r="C150" s="30" t="n"/>
      <c r="D150" s="40">
        <f>IF(N($C150)=0,"",$C150/Setup!$B$8)</f>
        <v/>
      </c>
      <c r="E150" s="7" t="n"/>
    </row>
    <row r="151">
      <c r="A151" s="35" t="n"/>
      <c r="B151" s="7" t="n"/>
      <c r="C151" s="30" t="n"/>
      <c r="D151" s="40">
        <f>IF(N($C151)=0,"",$C151/Setup!$B$8)</f>
        <v/>
      </c>
      <c r="E151" s="7" t="n"/>
    </row>
    <row r="152">
      <c r="A152" s="35" t="n"/>
      <c r="B152" s="7" t="n"/>
      <c r="C152" s="30" t="n"/>
      <c r="D152" s="40">
        <f>IF(N($C152)=0,"",$C152/Setup!$B$8)</f>
        <v/>
      </c>
      <c r="E152" s="7" t="n"/>
    </row>
    <row r="153">
      <c r="A153" s="35" t="n"/>
      <c r="B153" s="7" t="n"/>
      <c r="C153" s="30" t="n"/>
      <c r="D153" s="40">
        <f>IF(N($C153)=0,"",$C153/Setup!$B$8)</f>
        <v/>
      </c>
      <c r="E153" s="7" t="n"/>
    </row>
    <row r="154">
      <c r="A154" s="35" t="n"/>
      <c r="B154" s="7" t="n"/>
      <c r="C154" s="30" t="n"/>
      <c r="D154" s="40">
        <f>IF(N($C154)=0,"",$C154/Setup!$B$8)</f>
        <v/>
      </c>
      <c r="E154" s="7" t="n"/>
    </row>
    <row r="155">
      <c r="A155" s="35" t="n"/>
      <c r="B155" s="7" t="n"/>
      <c r="C155" s="30" t="n"/>
      <c r="D155" s="40">
        <f>IF(N($C155)=0,"",$C155/Setup!$B$8)</f>
        <v/>
      </c>
      <c r="E155" s="7" t="n"/>
    </row>
    <row r="156">
      <c r="A156" s="35" t="n"/>
      <c r="B156" s="7" t="n"/>
      <c r="C156" s="30" t="n"/>
      <c r="D156" s="40">
        <f>IF(N($C156)=0,"",$C156/Setup!$B$8)</f>
        <v/>
      </c>
      <c r="E156" s="7" t="n"/>
    </row>
    <row r="157">
      <c r="A157" s="35" t="n"/>
      <c r="B157" s="7" t="n"/>
      <c r="C157" s="30" t="n"/>
      <c r="D157" s="40">
        <f>IF(N($C157)=0,"",$C157/Setup!$B$8)</f>
        <v/>
      </c>
      <c r="E157" s="7" t="n"/>
    </row>
    <row r="158">
      <c r="A158" s="35" t="n"/>
      <c r="B158" s="7" t="n"/>
      <c r="C158" s="30" t="n"/>
      <c r="D158" s="40">
        <f>IF(N($C158)=0,"",$C158/Setup!$B$8)</f>
        <v/>
      </c>
      <c r="E158" s="7" t="n"/>
    </row>
    <row r="159">
      <c r="A159" s="35" t="n"/>
      <c r="B159" s="7" t="n"/>
      <c r="C159" s="30" t="n"/>
      <c r="D159" s="40">
        <f>IF(N($C159)=0,"",$C159/Setup!$B$8)</f>
        <v/>
      </c>
      <c r="E159" s="7" t="n"/>
    </row>
    <row r="160">
      <c r="A160" s="35" t="n"/>
      <c r="B160" s="7" t="n"/>
      <c r="C160" s="30" t="n"/>
      <c r="D160" s="40">
        <f>IF(N($C160)=0,"",$C160/Setup!$B$8)</f>
        <v/>
      </c>
      <c r="E160" s="7" t="n"/>
    </row>
    <row r="161">
      <c r="A161" s="35" t="n"/>
      <c r="B161" s="7" t="n"/>
      <c r="C161" s="30" t="n"/>
      <c r="D161" s="40">
        <f>IF(N($C161)=0,"",$C161/Setup!$B$8)</f>
        <v/>
      </c>
      <c r="E161" s="7" t="n"/>
    </row>
    <row r="162">
      <c r="A162" s="35" t="n"/>
      <c r="B162" s="7" t="n"/>
      <c r="C162" s="30" t="n"/>
      <c r="D162" s="40">
        <f>IF(N($C162)=0,"",$C162/Setup!$B$8)</f>
        <v/>
      </c>
      <c r="E162" s="7" t="n"/>
    </row>
    <row r="163">
      <c r="A163" s="35" t="n"/>
      <c r="B163" s="7" t="n"/>
      <c r="C163" s="30" t="n"/>
      <c r="D163" s="40">
        <f>IF(N($C163)=0,"",$C163/Setup!$B$8)</f>
        <v/>
      </c>
      <c r="E163" s="7" t="n"/>
    </row>
    <row r="164">
      <c r="A164" s="35" t="n"/>
      <c r="B164" s="7" t="n"/>
      <c r="C164" s="30" t="n"/>
      <c r="D164" s="40">
        <f>IF(N($C164)=0,"",$C164/Setup!$B$8)</f>
        <v/>
      </c>
      <c r="E164" s="7" t="n"/>
    </row>
    <row r="165">
      <c r="A165" s="35" t="n"/>
      <c r="B165" s="7" t="n"/>
      <c r="C165" s="30" t="n"/>
      <c r="D165" s="40">
        <f>IF(N($C165)=0,"",$C165/Setup!$B$8)</f>
        <v/>
      </c>
      <c r="E165" s="7" t="n"/>
    </row>
    <row r="166">
      <c r="A166" s="35" t="n"/>
      <c r="B166" s="7" t="n"/>
      <c r="C166" s="30" t="n"/>
      <c r="D166" s="40">
        <f>IF(N($C166)=0,"",$C166/Setup!$B$8)</f>
        <v/>
      </c>
      <c r="E166" s="7" t="n"/>
    </row>
    <row r="167">
      <c r="A167" s="35" t="n"/>
      <c r="B167" s="7" t="n"/>
      <c r="C167" s="30" t="n"/>
      <c r="D167" s="40">
        <f>IF(N($C167)=0,"",$C167/Setup!$B$8)</f>
        <v/>
      </c>
      <c r="E167" s="7" t="n"/>
    </row>
    <row r="168">
      <c r="A168" s="35" t="n"/>
      <c r="B168" s="7" t="n"/>
      <c r="C168" s="30" t="n"/>
      <c r="D168" s="40">
        <f>IF(N($C168)=0,"",$C168/Setup!$B$8)</f>
        <v/>
      </c>
      <c r="E168" s="7" t="n"/>
    </row>
    <row r="169">
      <c r="A169" s="35" t="n"/>
      <c r="B169" s="7" t="n"/>
      <c r="C169" s="30" t="n"/>
      <c r="D169" s="40">
        <f>IF(N($C169)=0,"",$C169/Setup!$B$8)</f>
        <v/>
      </c>
      <c r="E169" s="7" t="n"/>
    </row>
    <row r="170">
      <c r="A170" s="35" t="n"/>
      <c r="B170" s="7" t="n"/>
      <c r="C170" s="30" t="n"/>
      <c r="D170" s="40">
        <f>IF(N($C170)=0,"",$C170/Setup!$B$8)</f>
        <v/>
      </c>
      <c r="E170" s="7" t="n"/>
    </row>
    <row r="171">
      <c r="A171" s="35" t="n"/>
      <c r="B171" s="7" t="n"/>
      <c r="C171" s="30" t="n"/>
      <c r="D171" s="40">
        <f>IF(N($C171)=0,"",$C171/Setup!$B$8)</f>
        <v/>
      </c>
      <c r="E171" s="7" t="n"/>
    </row>
    <row r="172">
      <c r="A172" s="35" t="n"/>
      <c r="B172" s="7" t="n"/>
      <c r="C172" s="30" t="n"/>
      <c r="D172" s="40">
        <f>IF(N($C172)=0,"",$C172/Setup!$B$8)</f>
        <v/>
      </c>
      <c r="E172" s="7" t="n"/>
    </row>
    <row r="173">
      <c r="A173" s="35" t="n"/>
      <c r="B173" s="7" t="n"/>
      <c r="C173" s="30" t="n"/>
      <c r="D173" s="40">
        <f>IF(N($C173)=0,"",$C173/Setup!$B$8)</f>
        <v/>
      </c>
      <c r="E173" s="7" t="n"/>
    </row>
    <row r="174">
      <c r="A174" s="35" t="n"/>
      <c r="B174" s="7" t="n"/>
      <c r="C174" s="30" t="n"/>
      <c r="D174" s="40">
        <f>IF(N($C174)=0,"",$C174/Setup!$B$8)</f>
        <v/>
      </c>
      <c r="E174" s="7" t="n"/>
    </row>
    <row r="175">
      <c r="A175" s="35" t="n"/>
      <c r="B175" s="7" t="n"/>
      <c r="C175" s="30" t="n"/>
      <c r="D175" s="40">
        <f>IF(N($C175)=0,"",$C175/Setup!$B$8)</f>
        <v/>
      </c>
      <c r="E175" s="7" t="n"/>
    </row>
    <row r="176">
      <c r="A176" s="35" t="n"/>
      <c r="B176" s="7" t="n"/>
      <c r="C176" s="30" t="n"/>
      <c r="D176" s="40">
        <f>IF(N($C176)=0,"",$C176/Setup!$B$8)</f>
        <v/>
      </c>
      <c r="E176" s="7" t="n"/>
    </row>
    <row r="177">
      <c r="A177" s="35" t="n"/>
      <c r="B177" s="7" t="n"/>
      <c r="C177" s="30" t="n"/>
      <c r="D177" s="40">
        <f>IF(N($C177)=0,"",$C177/Setup!$B$8)</f>
        <v/>
      </c>
      <c r="E177" s="7" t="n"/>
    </row>
    <row r="178">
      <c r="A178" s="35" t="n"/>
      <c r="B178" s="7" t="n"/>
      <c r="C178" s="30" t="n"/>
      <c r="D178" s="40">
        <f>IF(N($C178)=0,"",$C178/Setup!$B$8)</f>
        <v/>
      </c>
      <c r="E178" s="7" t="n"/>
    </row>
    <row r="179">
      <c r="A179" s="35" t="n"/>
      <c r="B179" s="7" t="n"/>
      <c r="C179" s="30" t="n"/>
      <c r="D179" s="40">
        <f>IF(N($C179)=0,"",$C179/Setup!$B$8)</f>
        <v/>
      </c>
      <c r="E179" s="7" t="n"/>
    </row>
    <row r="180">
      <c r="A180" s="35" t="n"/>
      <c r="B180" s="7" t="n"/>
      <c r="C180" s="30" t="n"/>
      <c r="D180" s="40">
        <f>IF(N($C180)=0,"",$C180/Setup!$B$8)</f>
        <v/>
      </c>
      <c r="E180" s="7" t="n"/>
    </row>
    <row r="181">
      <c r="A181" s="35" t="n"/>
      <c r="B181" s="7" t="n"/>
      <c r="C181" s="30" t="n"/>
      <c r="D181" s="40">
        <f>IF(N($C181)=0,"",$C181/Setup!$B$8)</f>
        <v/>
      </c>
      <c r="E181" s="7" t="n"/>
    </row>
    <row r="182">
      <c r="A182" s="35" t="n"/>
      <c r="B182" s="7" t="n"/>
      <c r="C182" s="30" t="n"/>
      <c r="D182" s="40">
        <f>IF(N($C182)=0,"",$C182/Setup!$B$8)</f>
        <v/>
      </c>
      <c r="E182" s="7" t="n"/>
    </row>
    <row r="183">
      <c r="A183" s="35" t="n"/>
      <c r="B183" s="7" t="n"/>
      <c r="C183" s="30" t="n"/>
      <c r="D183" s="40">
        <f>IF(N($C183)=0,"",$C183/Setup!$B$8)</f>
        <v/>
      </c>
      <c r="E183" s="7" t="n"/>
    </row>
    <row r="184">
      <c r="A184" s="35" t="n"/>
      <c r="B184" s="7" t="n"/>
      <c r="C184" s="30" t="n"/>
      <c r="D184" s="40">
        <f>IF(N($C184)=0,"",$C184/Setup!$B$8)</f>
        <v/>
      </c>
      <c r="E184" s="7" t="n"/>
    </row>
    <row r="185">
      <c r="A185" s="35" t="n"/>
      <c r="B185" s="7" t="n"/>
      <c r="C185" s="30" t="n"/>
      <c r="D185" s="40">
        <f>IF(N($C185)=0,"",$C185/Setup!$B$8)</f>
        <v/>
      </c>
      <c r="E185" s="7" t="n"/>
    </row>
    <row r="186">
      <c r="A186" s="35" t="n"/>
      <c r="B186" s="7" t="n"/>
      <c r="C186" s="30" t="n"/>
      <c r="D186" s="40">
        <f>IF(N($C186)=0,"",$C186/Setup!$B$8)</f>
        <v/>
      </c>
      <c r="E186" s="7" t="n"/>
    </row>
    <row r="187">
      <c r="A187" s="35" t="n"/>
      <c r="B187" s="7" t="n"/>
      <c r="C187" s="30" t="n"/>
      <c r="D187" s="40">
        <f>IF(N($C187)=0,"",$C187/Setup!$B$8)</f>
        <v/>
      </c>
      <c r="E187" s="7" t="n"/>
    </row>
    <row r="188">
      <c r="A188" s="35" t="n"/>
      <c r="B188" s="7" t="n"/>
      <c r="C188" s="30" t="n"/>
      <c r="D188" s="40">
        <f>IF(N($C188)=0,"",$C188/Setup!$B$8)</f>
        <v/>
      </c>
      <c r="E188" s="7" t="n"/>
    </row>
    <row r="189">
      <c r="A189" s="35" t="n"/>
      <c r="B189" s="7" t="n"/>
      <c r="C189" s="30" t="n"/>
      <c r="D189" s="40">
        <f>IF(N($C189)=0,"",$C189/Setup!$B$8)</f>
        <v/>
      </c>
      <c r="E189" s="7" t="n"/>
    </row>
    <row r="190">
      <c r="A190" s="35" t="n"/>
      <c r="B190" s="7" t="n"/>
      <c r="C190" s="30" t="n"/>
      <c r="D190" s="40">
        <f>IF(N($C190)=0,"",$C190/Setup!$B$8)</f>
        <v/>
      </c>
      <c r="E190" s="7" t="n"/>
    </row>
    <row r="191">
      <c r="A191" s="35" t="n"/>
      <c r="B191" s="7" t="n"/>
      <c r="C191" s="30" t="n"/>
      <c r="D191" s="40">
        <f>IF(N($C191)=0,"",$C191/Setup!$B$8)</f>
        <v/>
      </c>
      <c r="E191" s="7" t="n"/>
    </row>
    <row r="192">
      <c r="A192" s="35" t="n"/>
      <c r="B192" s="7" t="n"/>
      <c r="C192" s="30" t="n"/>
      <c r="D192" s="40">
        <f>IF(N($C192)=0,"",$C192/Setup!$B$8)</f>
        <v/>
      </c>
      <c r="E192" s="7" t="n"/>
    </row>
    <row r="193">
      <c r="A193" s="35" t="n"/>
      <c r="B193" s="7" t="n"/>
      <c r="C193" s="30" t="n"/>
      <c r="D193" s="40">
        <f>IF(N($C193)=0,"",$C193/Setup!$B$8)</f>
        <v/>
      </c>
      <c r="E193" s="7" t="n"/>
    </row>
    <row r="194">
      <c r="A194" s="35" t="n"/>
      <c r="B194" s="7" t="n"/>
      <c r="C194" s="30" t="n"/>
      <c r="D194" s="40">
        <f>IF(N($C194)=0,"",$C194/Setup!$B$8)</f>
        <v/>
      </c>
      <c r="E194" s="7" t="n"/>
    </row>
    <row r="195">
      <c r="A195" s="35" t="n"/>
      <c r="B195" s="7" t="n"/>
      <c r="C195" s="30" t="n"/>
      <c r="D195" s="40">
        <f>IF(N($C195)=0,"",$C195/Setup!$B$8)</f>
        <v/>
      </c>
      <c r="E195" s="7" t="n"/>
    </row>
    <row r="196">
      <c r="A196" s="35" t="n"/>
      <c r="B196" s="7" t="n"/>
      <c r="C196" s="30" t="n"/>
      <c r="D196" s="40">
        <f>IF(N($C196)=0,"",$C196/Setup!$B$8)</f>
        <v/>
      </c>
      <c r="E196" s="7" t="n"/>
    </row>
    <row r="197">
      <c r="A197" s="35" t="n"/>
      <c r="B197" s="7" t="n"/>
      <c r="C197" s="30" t="n"/>
      <c r="D197" s="40">
        <f>IF(N($C197)=0,"",$C197/Setup!$B$8)</f>
        <v/>
      </c>
      <c r="E197" s="7" t="n"/>
    </row>
    <row r="198">
      <c r="A198" s="35" t="n"/>
      <c r="B198" s="7" t="n"/>
      <c r="C198" s="30" t="n"/>
      <c r="D198" s="40">
        <f>IF(N($C198)=0,"",$C198/Setup!$B$8)</f>
        <v/>
      </c>
      <c r="E198" s="7" t="n"/>
    </row>
    <row r="199">
      <c r="A199" s="35" t="n"/>
      <c r="B199" s="7" t="n"/>
      <c r="C199" s="30" t="n"/>
      <c r="D199" s="40">
        <f>IF(N($C199)=0,"",$C199/Setup!$B$8)</f>
        <v/>
      </c>
      <c r="E199" s="7" t="n"/>
    </row>
    <row r="200">
      <c r="A200" s="35" t="n"/>
      <c r="B200" s="7" t="n"/>
      <c r="C200" s="30" t="n"/>
      <c r="D200" s="40">
        <f>IF(N($C200)=0,"",$C200/Setup!$B$8)</f>
        <v/>
      </c>
      <c r="E200" s="7" t="n"/>
    </row>
    <row r="201">
      <c r="A201" s="35" t="n"/>
      <c r="B201" s="7" t="n"/>
      <c r="C201" s="30" t="n"/>
      <c r="D201" s="40">
        <f>IF(N($C201)=0,"",$C201/Setup!$B$8)</f>
        <v/>
      </c>
      <c r="E201" s="7" t="n"/>
    </row>
    <row r="202">
      <c r="A202" s="35" t="n"/>
      <c r="B202" s="7" t="n"/>
      <c r="C202" s="30" t="n"/>
      <c r="D202" s="40">
        <f>IF(N($C202)=0,"",$C202/Setup!$B$8)</f>
        <v/>
      </c>
      <c r="E202" s="7" t="n"/>
    </row>
    <row r="203">
      <c r="A203" s="35" t="n"/>
      <c r="B203" s="7" t="n"/>
      <c r="C203" s="30" t="n"/>
      <c r="D203" s="40">
        <f>IF(N($C203)=0,"",$C203/Setup!$B$8)</f>
        <v/>
      </c>
      <c r="E203" s="7" t="n"/>
    </row>
    <row r="204">
      <c r="A204" s="35" t="n"/>
      <c r="B204" s="7" t="n"/>
      <c r="C204" s="30" t="n"/>
      <c r="D204" s="40">
        <f>IF(N($C204)=0,"",$C204/Setup!$B$8)</f>
        <v/>
      </c>
      <c r="E204" s="7" t="n"/>
    </row>
    <row r="205">
      <c r="A205" s="35" t="n"/>
      <c r="B205" s="7" t="n"/>
      <c r="C205" s="30" t="n"/>
      <c r="D205" s="40">
        <f>IF(N($C205)=0,"",$C205/Setup!$B$8)</f>
        <v/>
      </c>
      <c r="E205" s="7" t="n"/>
    </row>
    <row r="206">
      <c r="A206" s="35" t="n"/>
      <c r="B206" s="7" t="n"/>
      <c r="C206" s="30" t="n"/>
      <c r="D206" s="40">
        <f>IF(N($C206)=0,"",$C206/Setup!$B$8)</f>
        <v/>
      </c>
      <c r="E206" s="7" t="n"/>
    </row>
    <row r="207">
      <c r="A207" s="35" t="n"/>
      <c r="B207" s="7" t="n"/>
      <c r="C207" s="30" t="n"/>
      <c r="D207" s="40">
        <f>IF(N($C207)=0,"",$C207/Setup!$B$8)</f>
        <v/>
      </c>
      <c r="E207" s="7" t="n"/>
    </row>
    <row r="208">
      <c r="A208" s="35" t="n"/>
      <c r="B208" s="7" t="n"/>
      <c r="C208" s="30" t="n"/>
      <c r="D208" s="40">
        <f>IF(N($C208)=0,"",$C208/Setup!$B$8)</f>
        <v/>
      </c>
      <c r="E208" s="7" t="n"/>
    </row>
    <row r="209">
      <c r="A209" s="35" t="n"/>
      <c r="B209" s="7" t="n"/>
      <c r="C209" s="30" t="n"/>
      <c r="D209" s="40">
        <f>IF(N($C209)=0,"",$C209/Setup!$B$8)</f>
        <v/>
      </c>
      <c r="E209" s="7" t="n"/>
    </row>
    <row r="210">
      <c r="A210" s="35" t="n"/>
      <c r="B210" s="7" t="n"/>
      <c r="C210" s="30" t="n"/>
      <c r="D210" s="40">
        <f>IF(N($C210)=0,"",$C210/Setup!$B$8)</f>
        <v/>
      </c>
      <c r="E210" s="7" t="n"/>
    </row>
    <row r="211">
      <c r="A211" s="35" t="n"/>
      <c r="B211" s="7" t="n"/>
      <c r="C211" s="30" t="n"/>
      <c r="D211" s="40">
        <f>IF(N($C211)=0,"",$C211/Setup!$B$8)</f>
        <v/>
      </c>
      <c r="E211" s="7" t="n"/>
    </row>
    <row r="212">
      <c r="A212" s="35" t="n"/>
      <c r="B212" s="7" t="n"/>
      <c r="C212" s="30" t="n"/>
      <c r="D212" s="40">
        <f>IF(N($C212)=0,"",$C212/Setup!$B$8)</f>
        <v/>
      </c>
      <c r="E212" s="7" t="n"/>
    </row>
    <row r="213">
      <c r="A213" s="35" t="n"/>
      <c r="B213" s="7" t="n"/>
      <c r="C213" s="30" t="n"/>
      <c r="D213" s="40">
        <f>IF(N($C213)=0,"",$C213/Setup!$B$8)</f>
        <v/>
      </c>
      <c r="E213" s="7" t="n"/>
    </row>
    <row r="214">
      <c r="A214" s="35" t="n"/>
      <c r="B214" s="7" t="n"/>
      <c r="C214" s="30" t="n"/>
      <c r="D214" s="40">
        <f>IF(N($C214)=0,"",$C214/Setup!$B$8)</f>
        <v/>
      </c>
      <c r="E214" s="7" t="n"/>
    </row>
    <row r="215">
      <c r="A215" s="35" t="n"/>
      <c r="B215" s="7" t="n"/>
      <c r="C215" s="30" t="n"/>
      <c r="D215" s="40">
        <f>IF(N($C215)=0,"",$C215/Setup!$B$8)</f>
        <v/>
      </c>
      <c r="E215" s="7" t="n"/>
    </row>
    <row r="216">
      <c r="A216" s="35" t="n"/>
      <c r="B216" s="7" t="n"/>
      <c r="C216" s="30" t="n"/>
      <c r="D216" s="40">
        <f>IF(N($C216)=0,"",$C216/Setup!$B$8)</f>
        <v/>
      </c>
      <c r="E216" s="7" t="n"/>
    </row>
    <row r="217">
      <c r="A217" s="35" t="n"/>
      <c r="B217" s="7" t="n"/>
      <c r="C217" s="30" t="n"/>
      <c r="D217" s="40">
        <f>IF(N($C217)=0,"",$C217/Setup!$B$8)</f>
        <v/>
      </c>
      <c r="E217" s="7" t="n"/>
    </row>
    <row r="218">
      <c r="A218" s="35" t="n"/>
      <c r="B218" s="7" t="n"/>
      <c r="C218" s="30" t="n"/>
      <c r="D218" s="40">
        <f>IF(N($C218)=0,"",$C218/Setup!$B$8)</f>
        <v/>
      </c>
      <c r="E218" s="7" t="n"/>
    </row>
    <row r="219">
      <c r="A219" s="35" t="n"/>
      <c r="B219" s="7" t="n"/>
      <c r="C219" s="30" t="n"/>
      <c r="D219" s="40">
        <f>IF(N($C219)=0,"",$C219/Setup!$B$8)</f>
        <v/>
      </c>
      <c r="E219" s="7" t="n"/>
    </row>
    <row r="220">
      <c r="A220" s="35" t="n"/>
      <c r="B220" s="7" t="n"/>
      <c r="C220" s="30" t="n"/>
      <c r="D220" s="40">
        <f>IF(N($C220)=0,"",$C220/Setup!$B$8)</f>
        <v/>
      </c>
      <c r="E220" s="7" t="n"/>
    </row>
    <row r="221">
      <c r="A221" s="35" t="n"/>
      <c r="B221" s="7" t="n"/>
      <c r="C221" s="30" t="n"/>
      <c r="D221" s="40">
        <f>IF(N($C221)=0,"",$C221/Setup!$B$8)</f>
        <v/>
      </c>
      <c r="E221" s="7" t="n"/>
    </row>
    <row r="222">
      <c r="A222" s="35" t="n"/>
      <c r="B222" s="7" t="n"/>
      <c r="C222" s="30" t="n"/>
      <c r="D222" s="40">
        <f>IF(N($C222)=0,"",$C222/Setup!$B$8)</f>
        <v/>
      </c>
      <c r="E222" s="7" t="n"/>
    </row>
    <row r="223">
      <c r="A223" s="35" t="n"/>
      <c r="B223" s="7" t="n"/>
      <c r="C223" s="30" t="n"/>
      <c r="D223" s="40">
        <f>IF(N($C223)=0,"",$C223/Setup!$B$8)</f>
        <v/>
      </c>
      <c r="E223" s="7" t="n"/>
    </row>
    <row r="224">
      <c r="A224" s="35" t="n"/>
      <c r="B224" s="7" t="n"/>
      <c r="C224" s="30" t="n"/>
      <c r="D224" s="40">
        <f>IF(N($C224)=0,"",$C224/Setup!$B$8)</f>
        <v/>
      </c>
      <c r="E224" s="7" t="n"/>
    </row>
    <row r="225">
      <c r="A225" s="35" t="n"/>
      <c r="B225" s="7" t="n"/>
      <c r="C225" s="30" t="n"/>
      <c r="D225" s="40">
        <f>IF(N($C225)=0,"",$C225/Setup!$B$8)</f>
        <v/>
      </c>
      <c r="E225" s="7" t="n"/>
    </row>
    <row r="226">
      <c r="A226" s="35" t="n"/>
      <c r="B226" s="7" t="n"/>
      <c r="C226" s="30" t="n"/>
      <c r="D226" s="40">
        <f>IF(N($C226)=0,"",$C226/Setup!$B$8)</f>
        <v/>
      </c>
      <c r="E226" s="7" t="n"/>
    </row>
    <row r="227">
      <c r="A227" s="35" t="n"/>
      <c r="B227" s="7" t="n"/>
      <c r="C227" s="30" t="n"/>
      <c r="D227" s="40">
        <f>IF(N($C227)=0,"",$C227/Setup!$B$8)</f>
        <v/>
      </c>
      <c r="E227" s="7" t="n"/>
    </row>
    <row r="228">
      <c r="A228" s="35" t="n"/>
      <c r="B228" s="7" t="n"/>
      <c r="C228" s="30" t="n"/>
      <c r="D228" s="40">
        <f>IF(N($C228)=0,"",$C228/Setup!$B$8)</f>
        <v/>
      </c>
      <c r="E228" s="7" t="n"/>
    </row>
    <row r="229">
      <c r="A229" s="35" t="n"/>
      <c r="B229" s="7" t="n"/>
      <c r="C229" s="30" t="n"/>
      <c r="D229" s="40">
        <f>IF(N($C229)=0,"",$C229/Setup!$B$8)</f>
        <v/>
      </c>
      <c r="E229" s="7" t="n"/>
    </row>
    <row r="230">
      <c r="A230" s="35" t="n"/>
      <c r="B230" s="7" t="n"/>
      <c r="C230" s="30" t="n"/>
      <c r="D230" s="40">
        <f>IF(N($C230)=0,"",$C230/Setup!$B$8)</f>
        <v/>
      </c>
      <c r="E230" s="7" t="n"/>
    </row>
    <row r="231">
      <c r="A231" s="35" t="n"/>
      <c r="B231" s="7" t="n"/>
      <c r="C231" s="30" t="n"/>
      <c r="D231" s="40">
        <f>IF(N($C231)=0,"",$C231/Setup!$B$8)</f>
        <v/>
      </c>
      <c r="E231" s="7" t="n"/>
    </row>
    <row r="232">
      <c r="A232" s="35" t="n"/>
      <c r="B232" s="7" t="n"/>
      <c r="C232" s="30" t="n"/>
      <c r="D232" s="40">
        <f>IF(N($C232)=0,"",$C232/Setup!$B$8)</f>
        <v/>
      </c>
      <c r="E232" s="7" t="n"/>
    </row>
    <row r="233">
      <c r="A233" s="35" t="n"/>
      <c r="B233" s="7" t="n"/>
      <c r="C233" s="30" t="n"/>
      <c r="D233" s="40">
        <f>IF(N($C233)=0,"",$C233/Setup!$B$8)</f>
        <v/>
      </c>
      <c r="E233" s="7" t="n"/>
    </row>
    <row r="234">
      <c r="A234" s="35" t="n"/>
      <c r="B234" s="7" t="n"/>
      <c r="C234" s="30" t="n"/>
      <c r="D234" s="40">
        <f>IF(N($C234)=0,"",$C234/Setup!$B$8)</f>
        <v/>
      </c>
      <c r="E234" s="7" t="n"/>
    </row>
    <row r="235">
      <c r="A235" s="35" t="n"/>
      <c r="B235" s="7" t="n"/>
      <c r="C235" s="30" t="n"/>
      <c r="D235" s="40">
        <f>IF(N($C235)=0,"",$C235/Setup!$B$8)</f>
        <v/>
      </c>
      <c r="E235" s="7" t="n"/>
    </row>
    <row r="236">
      <c r="A236" s="35" t="n"/>
      <c r="B236" s="7" t="n"/>
      <c r="C236" s="30" t="n"/>
      <c r="D236" s="40">
        <f>IF(N($C236)=0,"",$C236/Setup!$B$8)</f>
        <v/>
      </c>
      <c r="E236" s="7" t="n"/>
    </row>
    <row r="237">
      <c r="A237" s="35" t="n"/>
      <c r="B237" s="7" t="n"/>
      <c r="C237" s="30" t="n"/>
      <c r="D237" s="40">
        <f>IF(N($C237)=0,"",$C237/Setup!$B$8)</f>
        <v/>
      </c>
      <c r="E237" s="7" t="n"/>
    </row>
    <row r="238">
      <c r="A238" s="35" t="n"/>
      <c r="B238" s="7" t="n"/>
      <c r="C238" s="30" t="n"/>
      <c r="D238" s="40">
        <f>IF(N($C238)=0,"",$C238/Setup!$B$8)</f>
        <v/>
      </c>
      <c r="E238" s="7" t="n"/>
    </row>
    <row r="239">
      <c r="A239" s="35" t="n"/>
      <c r="B239" s="7" t="n"/>
      <c r="C239" s="30" t="n"/>
      <c r="D239" s="40">
        <f>IF(N($C239)=0,"",$C239/Setup!$B$8)</f>
        <v/>
      </c>
      <c r="E239" s="7" t="n"/>
    </row>
    <row r="240">
      <c r="A240" s="35" t="n"/>
      <c r="B240" s="7" t="n"/>
      <c r="C240" s="30" t="n"/>
      <c r="D240" s="40">
        <f>IF(N($C240)=0,"",$C240/Setup!$B$8)</f>
        <v/>
      </c>
      <c r="E240" s="7" t="n"/>
    </row>
    <row r="241">
      <c r="A241" s="35" t="n"/>
      <c r="B241" s="7" t="n"/>
      <c r="C241" s="30" t="n"/>
      <c r="D241" s="40">
        <f>IF(N($C241)=0,"",$C241/Setup!$B$8)</f>
        <v/>
      </c>
      <c r="E241" s="7" t="n"/>
    </row>
    <row r="242">
      <c r="A242" s="35" t="n"/>
      <c r="B242" s="7" t="n"/>
      <c r="C242" s="30" t="n"/>
      <c r="D242" s="40">
        <f>IF(N($C242)=0,"",$C242/Setup!$B$8)</f>
        <v/>
      </c>
      <c r="E242" s="7" t="n"/>
    </row>
    <row r="243">
      <c r="A243" s="35" t="n"/>
      <c r="B243" s="7" t="n"/>
      <c r="C243" s="30" t="n"/>
      <c r="D243" s="40">
        <f>IF(N($C243)=0,"",$C243/Setup!$B$8)</f>
        <v/>
      </c>
      <c r="E243" s="7" t="n"/>
    </row>
    <row r="244">
      <c r="A244" s="35" t="n"/>
      <c r="B244" s="7" t="n"/>
      <c r="C244" s="30" t="n"/>
      <c r="D244" s="40">
        <f>IF(N($C244)=0,"",$C244/Setup!$B$8)</f>
        <v/>
      </c>
      <c r="E244" s="7" t="n"/>
    </row>
    <row r="245">
      <c r="A245" s="35" t="n"/>
      <c r="B245" s="7" t="n"/>
      <c r="C245" s="30" t="n"/>
      <c r="D245" s="40">
        <f>IF(N($C245)=0,"",$C245/Setup!$B$8)</f>
        <v/>
      </c>
      <c r="E245" s="7" t="n"/>
    </row>
    <row r="246">
      <c r="A246" s="35" t="n"/>
      <c r="B246" s="7" t="n"/>
      <c r="C246" s="30" t="n"/>
      <c r="D246" s="40">
        <f>IF(N($C246)=0,"",$C246/Setup!$B$8)</f>
        <v/>
      </c>
      <c r="E246" s="7" t="n"/>
    </row>
    <row r="247">
      <c r="A247" s="35" t="n"/>
      <c r="B247" s="7" t="n"/>
      <c r="C247" s="30" t="n"/>
      <c r="D247" s="40">
        <f>IF(N($C247)=0,"",$C247/Setup!$B$8)</f>
        <v/>
      </c>
      <c r="E247" s="7" t="n"/>
    </row>
    <row r="248">
      <c r="A248" s="35" t="n"/>
      <c r="B248" s="7" t="n"/>
      <c r="C248" s="30" t="n"/>
      <c r="D248" s="40">
        <f>IF(N($C248)=0,"",$C248/Setup!$B$8)</f>
        <v/>
      </c>
      <c r="E248" s="7" t="n"/>
    </row>
    <row r="249">
      <c r="A249" s="35" t="n"/>
      <c r="B249" s="7" t="n"/>
      <c r="C249" s="30" t="n"/>
      <c r="D249" s="40">
        <f>IF(N($C249)=0,"",$C249/Setup!$B$8)</f>
        <v/>
      </c>
      <c r="E249" s="7" t="n"/>
    </row>
    <row r="250">
      <c r="A250" s="35" t="n"/>
      <c r="B250" s="7" t="n"/>
      <c r="C250" s="30" t="n"/>
      <c r="D250" s="40">
        <f>IF(N($C250)=0,"",$C250/Setup!$B$8)</f>
        <v/>
      </c>
      <c r="E250" s="7" t="n"/>
    </row>
    <row r="251">
      <c r="A251" s="35" t="n"/>
      <c r="B251" s="7" t="n"/>
      <c r="C251" s="30" t="n"/>
      <c r="D251" s="40">
        <f>IF(N($C251)=0,"",$C251/Setup!$B$8)</f>
        <v/>
      </c>
      <c r="E251" s="7" t="n"/>
    </row>
    <row r="252">
      <c r="A252" s="35" t="n"/>
      <c r="B252" s="7" t="n"/>
      <c r="C252" s="30" t="n"/>
      <c r="D252" s="40">
        <f>IF(N($C252)=0,"",$C252/Setup!$B$8)</f>
        <v/>
      </c>
      <c r="E252" s="7" t="n"/>
    </row>
    <row r="253">
      <c r="A253" s="35" t="n"/>
      <c r="B253" s="7" t="n"/>
      <c r="C253" s="30" t="n"/>
      <c r="D253" s="40">
        <f>IF(N($C253)=0,"",$C253/Setup!$B$8)</f>
        <v/>
      </c>
      <c r="E253" s="7" t="n"/>
    </row>
    <row r="254">
      <c r="A254" s="35" t="n"/>
      <c r="B254" s="7" t="n"/>
      <c r="C254" s="30" t="n"/>
      <c r="D254" s="40">
        <f>IF(N($C254)=0,"",$C254/Setup!$B$8)</f>
        <v/>
      </c>
      <c r="E254" s="7" t="n"/>
    </row>
    <row r="255">
      <c r="A255" s="35" t="n"/>
      <c r="B255" s="7" t="n"/>
      <c r="C255" s="30" t="n"/>
      <c r="D255" s="40">
        <f>IF(N($C255)=0,"",$C255/Setup!$B$8)</f>
        <v/>
      </c>
      <c r="E255" s="7" t="n"/>
    </row>
    <row r="256">
      <c r="A256" s="35" t="n"/>
      <c r="B256" s="7" t="n"/>
      <c r="C256" s="30" t="n"/>
      <c r="D256" s="40">
        <f>IF(N($C256)=0,"",$C256/Setup!$B$8)</f>
        <v/>
      </c>
      <c r="E256" s="7" t="n"/>
    </row>
    <row r="257">
      <c r="A257" s="35" t="n"/>
      <c r="B257" s="7" t="n"/>
      <c r="C257" s="30" t="n"/>
      <c r="D257" s="40">
        <f>IF(N($C257)=0,"",$C257/Setup!$B$8)</f>
        <v/>
      </c>
      <c r="E257" s="7" t="n"/>
    </row>
    <row r="258">
      <c r="A258" s="35" t="n"/>
      <c r="B258" s="7" t="n"/>
      <c r="C258" s="30" t="n"/>
      <c r="D258" s="40">
        <f>IF(N($C258)=0,"",$C258/Setup!$B$8)</f>
        <v/>
      </c>
      <c r="E258" s="7" t="n"/>
    </row>
    <row r="259">
      <c r="A259" s="35" t="n"/>
      <c r="B259" s="7" t="n"/>
      <c r="C259" s="30" t="n"/>
      <c r="D259" s="40">
        <f>IF(N($C259)=0,"",$C259/Setup!$B$8)</f>
        <v/>
      </c>
      <c r="E259" s="7" t="n"/>
    </row>
    <row r="260">
      <c r="A260" s="35" t="n"/>
      <c r="B260" s="7" t="n"/>
      <c r="C260" s="30" t="n"/>
      <c r="D260" s="40">
        <f>IF(N($C260)=0,"",$C260/Setup!$B$8)</f>
        <v/>
      </c>
      <c r="E260" s="7" t="n"/>
    </row>
    <row r="261">
      <c r="A261" s="35" t="n"/>
      <c r="B261" s="7" t="n"/>
      <c r="C261" s="30" t="n"/>
      <c r="D261" s="40">
        <f>IF(N($C261)=0,"",$C261/Setup!$B$8)</f>
        <v/>
      </c>
      <c r="E261" s="7" t="n"/>
    </row>
    <row r="262">
      <c r="A262" s="35" t="n"/>
      <c r="B262" s="7" t="n"/>
      <c r="C262" s="30" t="n"/>
      <c r="D262" s="40">
        <f>IF(N($C262)=0,"",$C262/Setup!$B$8)</f>
        <v/>
      </c>
      <c r="E262" s="7" t="n"/>
    </row>
    <row r="263">
      <c r="A263" s="35" t="n"/>
      <c r="B263" s="7" t="n"/>
      <c r="C263" s="30" t="n"/>
      <c r="D263" s="40">
        <f>IF(N($C263)=0,"",$C263/Setup!$B$8)</f>
        <v/>
      </c>
      <c r="E263" s="7" t="n"/>
    </row>
    <row r="264">
      <c r="A264" s="35" t="n"/>
      <c r="B264" s="7" t="n"/>
      <c r="C264" s="30" t="n"/>
      <c r="D264" s="40">
        <f>IF(N($C264)=0,"",$C264/Setup!$B$8)</f>
        <v/>
      </c>
      <c r="E264" s="7" t="n"/>
    </row>
    <row r="265">
      <c r="A265" s="35" t="n"/>
      <c r="B265" s="7" t="n"/>
      <c r="C265" s="30" t="n"/>
      <c r="D265" s="40">
        <f>IF(N($C265)=0,"",$C265/Setup!$B$8)</f>
        <v/>
      </c>
      <c r="E265" s="7" t="n"/>
    </row>
    <row r="266">
      <c r="A266" s="35" t="n"/>
      <c r="B266" s="7" t="n"/>
      <c r="C266" s="30" t="n"/>
      <c r="D266" s="40">
        <f>IF(N($C266)=0,"",$C266/Setup!$B$8)</f>
        <v/>
      </c>
      <c r="E266" s="7" t="n"/>
    </row>
    <row r="267">
      <c r="A267" s="35" t="n"/>
      <c r="B267" s="7" t="n"/>
      <c r="C267" s="30" t="n"/>
      <c r="D267" s="40">
        <f>IF(N($C267)=0,"",$C267/Setup!$B$8)</f>
        <v/>
      </c>
      <c r="E267" s="7" t="n"/>
    </row>
    <row r="268">
      <c r="A268" s="35" t="n"/>
      <c r="B268" s="7" t="n"/>
      <c r="C268" s="30" t="n"/>
      <c r="D268" s="40">
        <f>IF(N($C268)=0,"",$C268/Setup!$B$8)</f>
        <v/>
      </c>
      <c r="E268" s="7" t="n"/>
    </row>
    <row r="269">
      <c r="A269" s="35" t="n"/>
      <c r="B269" s="7" t="n"/>
      <c r="C269" s="30" t="n"/>
      <c r="D269" s="40">
        <f>IF(N($C269)=0,"",$C269/Setup!$B$8)</f>
        <v/>
      </c>
      <c r="E269" s="7" t="n"/>
    </row>
    <row r="270">
      <c r="A270" s="35" t="n"/>
      <c r="B270" s="7" t="n"/>
      <c r="C270" s="30" t="n"/>
      <c r="D270" s="40">
        <f>IF(N($C270)=0,"",$C270/Setup!$B$8)</f>
        <v/>
      </c>
      <c r="E270" s="7" t="n"/>
    </row>
    <row r="271">
      <c r="A271" s="35" t="n"/>
      <c r="B271" s="7" t="n"/>
      <c r="C271" s="30" t="n"/>
      <c r="D271" s="40">
        <f>IF(N($C271)=0,"",$C271/Setup!$B$8)</f>
        <v/>
      </c>
      <c r="E271" s="7" t="n"/>
    </row>
    <row r="272">
      <c r="A272" s="35" t="n"/>
      <c r="B272" s="7" t="n"/>
      <c r="C272" s="30" t="n"/>
      <c r="D272" s="40">
        <f>IF(N($C272)=0,"",$C272/Setup!$B$8)</f>
        <v/>
      </c>
      <c r="E272" s="7" t="n"/>
    </row>
    <row r="273">
      <c r="A273" s="35" t="n"/>
      <c r="B273" s="7" t="n"/>
      <c r="C273" s="30" t="n"/>
      <c r="D273" s="40">
        <f>IF(N($C273)=0,"",$C273/Setup!$B$8)</f>
        <v/>
      </c>
      <c r="E273" s="7" t="n"/>
    </row>
    <row r="274">
      <c r="A274" s="35" t="n"/>
      <c r="B274" s="7" t="n"/>
      <c r="C274" s="30" t="n"/>
      <c r="D274" s="40">
        <f>IF(N($C274)=0,"",$C274/Setup!$B$8)</f>
        <v/>
      </c>
      <c r="E274" s="7" t="n"/>
    </row>
    <row r="275">
      <c r="A275" s="35" t="n"/>
      <c r="B275" s="7" t="n"/>
      <c r="C275" s="30" t="n"/>
      <c r="D275" s="40">
        <f>IF(N($C275)=0,"",$C275/Setup!$B$8)</f>
        <v/>
      </c>
      <c r="E275" s="7" t="n"/>
    </row>
    <row r="276">
      <c r="A276" s="35" t="n"/>
      <c r="B276" s="7" t="n"/>
      <c r="C276" s="30" t="n"/>
      <c r="D276" s="40">
        <f>IF(N($C276)=0,"",$C276/Setup!$B$8)</f>
        <v/>
      </c>
      <c r="E276" s="7" t="n"/>
    </row>
    <row r="277">
      <c r="A277" s="35" t="n"/>
      <c r="B277" s="7" t="n"/>
      <c r="C277" s="30" t="n"/>
      <c r="D277" s="40">
        <f>IF(N($C277)=0,"",$C277/Setup!$B$8)</f>
        <v/>
      </c>
      <c r="E277" s="7" t="n"/>
    </row>
    <row r="278">
      <c r="A278" s="35" t="n"/>
      <c r="B278" s="7" t="n"/>
      <c r="C278" s="30" t="n"/>
      <c r="D278" s="40">
        <f>IF(N($C278)=0,"",$C278/Setup!$B$8)</f>
        <v/>
      </c>
      <c r="E278" s="7" t="n"/>
    </row>
    <row r="279">
      <c r="A279" s="35" t="n"/>
      <c r="B279" s="7" t="n"/>
      <c r="C279" s="30" t="n"/>
      <c r="D279" s="40">
        <f>IF(N($C279)=0,"",$C279/Setup!$B$8)</f>
        <v/>
      </c>
      <c r="E279" s="7" t="n"/>
    </row>
    <row r="280">
      <c r="A280" s="35" t="n"/>
      <c r="B280" s="7" t="n"/>
      <c r="C280" s="30" t="n"/>
      <c r="D280" s="40">
        <f>IF(N($C280)=0,"",$C280/Setup!$B$8)</f>
        <v/>
      </c>
      <c r="E280" s="7" t="n"/>
    </row>
    <row r="281">
      <c r="A281" s="35" t="n"/>
      <c r="B281" s="7" t="n"/>
      <c r="C281" s="30" t="n"/>
      <c r="D281" s="40">
        <f>IF(N($C281)=0,"",$C281/Setup!$B$8)</f>
        <v/>
      </c>
      <c r="E281" s="7" t="n"/>
    </row>
    <row r="282">
      <c r="A282" s="35" t="n"/>
      <c r="B282" s="7" t="n"/>
      <c r="C282" s="30" t="n"/>
      <c r="D282" s="40">
        <f>IF(N($C282)=0,"",$C282/Setup!$B$8)</f>
        <v/>
      </c>
      <c r="E282" s="7" t="n"/>
    </row>
    <row r="283">
      <c r="A283" s="35" t="n"/>
      <c r="B283" s="7" t="n"/>
      <c r="C283" s="30" t="n"/>
      <c r="D283" s="40">
        <f>IF(N($C283)=0,"",$C283/Setup!$B$8)</f>
        <v/>
      </c>
      <c r="E283" s="7" t="n"/>
    </row>
    <row r="284">
      <c r="A284" s="35" t="n"/>
      <c r="B284" s="7" t="n"/>
      <c r="C284" s="30" t="n"/>
      <c r="D284" s="40">
        <f>IF(N($C284)=0,"",$C284/Setup!$B$8)</f>
        <v/>
      </c>
      <c r="E284" s="7" t="n"/>
    </row>
    <row r="285">
      <c r="A285" s="35" t="n"/>
      <c r="B285" s="7" t="n"/>
      <c r="C285" s="30" t="n"/>
      <c r="D285" s="40">
        <f>IF(N($C285)=0,"",$C285/Setup!$B$8)</f>
        <v/>
      </c>
      <c r="E285" s="7" t="n"/>
    </row>
    <row r="286">
      <c r="A286" s="35" t="n"/>
      <c r="B286" s="7" t="n"/>
      <c r="C286" s="30" t="n"/>
      <c r="D286" s="40">
        <f>IF(N($C286)=0,"",$C286/Setup!$B$8)</f>
        <v/>
      </c>
      <c r="E286" s="7" t="n"/>
    </row>
    <row r="287">
      <c r="A287" s="35" t="n"/>
      <c r="B287" s="7" t="n"/>
      <c r="C287" s="30" t="n"/>
      <c r="D287" s="40">
        <f>IF(N($C287)=0,"",$C287/Setup!$B$8)</f>
        <v/>
      </c>
      <c r="E287" s="7" t="n"/>
    </row>
    <row r="288">
      <c r="A288" s="35" t="n"/>
      <c r="B288" s="7" t="n"/>
      <c r="C288" s="30" t="n"/>
      <c r="D288" s="40">
        <f>IF(N($C288)=0,"",$C288/Setup!$B$8)</f>
        <v/>
      </c>
      <c r="E288" s="7" t="n"/>
    </row>
    <row r="289">
      <c r="A289" s="35" t="n"/>
      <c r="B289" s="7" t="n"/>
      <c r="C289" s="30" t="n"/>
      <c r="D289" s="40">
        <f>IF(N($C289)=0,"",$C289/Setup!$B$8)</f>
        <v/>
      </c>
      <c r="E289" s="7" t="n"/>
    </row>
    <row r="290">
      <c r="A290" s="35" t="n"/>
      <c r="B290" s="7" t="n"/>
      <c r="C290" s="30" t="n"/>
      <c r="D290" s="40">
        <f>IF(N($C290)=0,"",$C290/Setup!$B$8)</f>
        <v/>
      </c>
      <c r="E290" s="7" t="n"/>
    </row>
    <row r="291">
      <c r="A291" s="35" t="n"/>
      <c r="B291" s="7" t="n"/>
      <c r="C291" s="30" t="n"/>
      <c r="D291" s="40">
        <f>IF(N($C291)=0,"",$C291/Setup!$B$8)</f>
        <v/>
      </c>
      <c r="E291" s="7" t="n"/>
    </row>
    <row r="292">
      <c r="A292" s="35" t="n"/>
      <c r="B292" s="7" t="n"/>
      <c r="C292" s="30" t="n"/>
      <c r="D292" s="40">
        <f>IF(N($C292)=0,"",$C292/Setup!$B$8)</f>
        <v/>
      </c>
      <c r="E292" s="7" t="n"/>
    </row>
    <row r="293">
      <c r="A293" s="35" t="n"/>
      <c r="B293" s="7" t="n"/>
      <c r="C293" s="30" t="n"/>
      <c r="D293" s="40">
        <f>IF(N($C293)=0,"",$C293/Setup!$B$8)</f>
        <v/>
      </c>
      <c r="E293" s="7" t="n"/>
    </row>
    <row r="294">
      <c r="A294" s="35" t="n"/>
      <c r="B294" s="7" t="n"/>
      <c r="C294" s="30" t="n"/>
      <c r="D294" s="40">
        <f>IF(N($C294)=0,"",$C294/Setup!$B$8)</f>
        <v/>
      </c>
      <c r="E294" s="7" t="n"/>
    </row>
    <row r="295">
      <c r="A295" s="35" t="n"/>
      <c r="B295" s="7" t="n"/>
      <c r="C295" s="30" t="n"/>
      <c r="D295" s="40">
        <f>IF(N($C295)=0,"",$C295/Setup!$B$8)</f>
        <v/>
      </c>
      <c r="E295" s="7" t="n"/>
    </row>
    <row r="296">
      <c r="A296" s="35" t="n"/>
      <c r="B296" s="7" t="n"/>
      <c r="C296" s="30" t="n"/>
      <c r="D296" s="40">
        <f>IF(N($C296)=0,"",$C296/Setup!$B$8)</f>
        <v/>
      </c>
      <c r="E296" s="7" t="n"/>
    </row>
    <row r="297">
      <c r="A297" s="35" t="n"/>
      <c r="B297" s="7" t="n"/>
      <c r="C297" s="30" t="n"/>
      <c r="D297" s="40">
        <f>IF(N($C297)=0,"",$C297/Setup!$B$8)</f>
        <v/>
      </c>
      <c r="E297" s="7" t="n"/>
    </row>
    <row r="298">
      <c r="A298" s="35" t="n"/>
      <c r="B298" s="7" t="n"/>
      <c r="C298" s="30" t="n"/>
      <c r="D298" s="40">
        <f>IF(N($C298)=0,"",$C298/Setup!$B$8)</f>
        <v/>
      </c>
      <c r="E298" s="7" t="n"/>
    </row>
    <row r="299">
      <c r="A299" s="35" t="n"/>
      <c r="B299" s="7" t="n"/>
      <c r="C299" s="30" t="n"/>
      <c r="D299" s="40">
        <f>IF(N($C299)=0,"",$C299/Setup!$B$8)</f>
        <v/>
      </c>
      <c r="E299" s="7" t="n"/>
    </row>
    <row r="300">
      <c r="A300" s="35" t="n"/>
      <c r="B300" s="7" t="n"/>
      <c r="C300" s="30" t="n"/>
      <c r="D300" s="40">
        <f>IF(N($C300)=0,"",$C300/Setup!$B$8)</f>
        <v/>
      </c>
      <c r="E300" s="7" t="n"/>
    </row>
    <row r="301">
      <c r="A301" s="35" t="n"/>
      <c r="B301" s="7" t="n"/>
      <c r="C301" s="30" t="n"/>
      <c r="D301" s="40">
        <f>IF(N($C301)=0,"",$C301/Setup!$B$8)</f>
        <v/>
      </c>
      <c r="E301" s="7" t="n"/>
    </row>
    <row r="302">
      <c r="A302" s="35" t="n"/>
      <c r="B302" s="7" t="n"/>
      <c r="C302" s="30" t="n"/>
      <c r="D302" s="40">
        <f>IF(N($C302)=0,"",$C302/Setup!$B$8)</f>
        <v/>
      </c>
      <c r="E302" s="7" t="n"/>
    </row>
    <row r="303">
      <c r="A303" s="35" t="n"/>
      <c r="B303" s="7" t="n"/>
      <c r="C303" s="30" t="n"/>
      <c r="D303" s="40">
        <f>IF(N($C303)=0,"",$C303/Setup!$B$8)</f>
        <v/>
      </c>
      <c r="E303" s="7" t="n"/>
    </row>
    <row r="304">
      <c r="A304" s="35" t="n"/>
      <c r="B304" s="7" t="n"/>
      <c r="C304" s="30" t="n"/>
      <c r="D304" s="40">
        <f>IF(N($C304)=0,"",$C304/Setup!$B$8)</f>
        <v/>
      </c>
      <c r="E304" s="7" t="n"/>
    </row>
    <row r="305">
      <c r="A305" s="35" t="n"/>
      <c r="B305" s="7" t="n"/>
      <c r="C305" s="30" t="n"/>
      <c r="D305" s="40">
        <f>IF(N($C305)=0,"",$C305/Setup!$B$8)</f>
        <v/>
      </c>
      <c r="E305" s="7" t="n"/>
    </row>
    <row r="306">
      <c r="A306" s="35" t="n"/>
      <c r="B306" s="7" t="n"/>
      <c r="C306" s="30" t="n"/>
      <c r="D306" s="40">
        <f>IF(N($C306)=0,"",$C306/Setup!$B$8)</f>
        <v/>
      </c>
      <c r="E306" s="7" t="n"/>
    </row>
    <row r="307">
      <c r="A307" s="35" t="n"/>
      <c r="B307" s="7" t="n"/>
      <c r="C307" s="30" t="n"/>
      <c r="D307" s="40">
        <f>IF(N($C307)=0,"",$C307/Setup!$B$8)</f>
        <v/>
      </c>
      <c r="E307" s="7" t="n"/>
    </row>
    <row r="308">
      <c r="A308" s="35" t="n"/>
      <c r="B308" s="7" t="n"/>
      <c r="C308" s="30" t="n"/>
      <c r="D308" s="40">
        <f>IF(N($C308)=0,"",$C308/Setup!$B$8)</f>
        <v/>
      </c>
      <c r="E308" s="7" t="n"/>
    </row>
    <row r="309">
      <c r="A309" s="35" t="n"/>
      <c r="B309" s="7" t="n"/>
      <c r="C309" s="30" t="n"/>
      <c r="D309" s="40">
        <f>IF(N($C309)=0,"",$C309/Setup!$B$8)</f>
        <v/>
      </c>
      <c r="E309" s="7" t="n"/>
    </row>
    <row r="310">
      <c r="A310" s="35" t="n"/>
      <c r="B310" s="7" t="n"/>
      <c r="C310" s="30" t="n"/>
      <c r="D310" s="40">
        <f>IF(N($C310)=0,"",$C310/Setup!$B$8)</f>
        <v/>
      </c>
      <c r="E310" s="7" t="n"/>
    </row>
    <row r="311">
      <c r="A311" s="35" t="n"/>
      <c r="B311" s="7" t="n"/>
      <c r="C311" s="30" t="n"/>
      <c r="D311" s="40">
        <f>IF(N($C311)=0,"",$C311/Setup!$B$8)</f>
        <v/>
      </c>
      <c r="E311" s="7" t="n"/>
    </row>
    <row r="312">
      <c r="A312" s="35" t="n"/>
      <c r="B312" s="7" t="n"/>
      <c r="C312" s="30" t="n"/>
      <c r="D312" s="40">
        <f>IF(N($C312)=0,"",$C312/Setup!$B$8)</f>
        <v/>
      </c>
      <c r="E312" s="7" t="n"/>
    </row>
    <row r="313">
      <c r="A313" s="35" t="n"/>
      <c r="B313" s="7" t="n"/>
      <c r="C313" s="30" t="n"/>
      <c r="D313" s="40">
        <f>IF(N($C313)=0,"",$C313/Setup!$B$8)</f>
        <v/>
      </c>
      <c r="E313" s="7" t="n"/>
    </row>
    <row r="314">
      <c r="A314" s="35" t="n"/>
      <c r="B314" s="7" t="n"/>
      <c r="C314" s="30" t="n"/>
      <c r="D314" s="40">
        <f>IF(N($C314)=0,"",$C314/Setup!$B$8)</f>
        <v/>
      </c>
      <c r="E314" s="7" t="n"/>
    </row>
    <row r="315">
      <c r="A315" s="35" t="n"/>
      <c r="B315" s="7" t="n"/>
      <c r="C315" s="30" t="n"/>
      <c r="D315" s="40">
        <f>IF(N($C315)=0,"",$C315/Setup!$B$8)</f>
        <v/>
      </c>
      <c r="E315" s="7" t="n"/>
    </row>
    <row r="316">
      <c r="A316" s="35" t="n"/>
      <c r="B316" s="7" t="n"/>
      <c r="C316" s="30" t="n"/>
      <c r="D316" s="40">
        <f>IF(N($C316)=0,"",$C316/Setup!$B$8)</f>
        <v/>
      </c>
      <c r="E316" s="7" t="n"/>
    </row>
    <row r="317">
      <c r="A317" s="35" t="n"/>
      <c r="B317" s="7" t="n"/>
      <c r="C317" s="30" t="n"/>
      <c r="D317" s="40">
        <f>IF(N($C317)=0,"",$C317/Setup!$B$8)</f>
        <v/>
      </c>
      <c r="E317" s="7" t="n"/>
    </row>
    <row r="318">
      <c r="A318" s="35" t="n"/>
      <c r="B318" s="7" t="n"/>
      <c r="C318" s="30" t="n"/>
      <c r="D318" s="40">
        <f>IF(N($C318)=0,"",$C318/Setup!$B$8)</f>
        <v/>
      </c>
      <c r="E318" s="7" t="n"/>
    </row>
    <row r="319">
      <c r="A319" s="35" t="n"/>
      <c r="B319" s="7" t="n"/>
      <c r="C319" s="30" t="n"/>
      <c r="D319" s="40">
        <f>IF(N($C319)=0,"",$C319/Setup!$B$8)</f>
        <v/>
      </c>
      <c r="E319" s="7" t="n"/>
    </row>
    <row r="320">
      <c r="A320" s="35" t="n"/>
      <c r="B320" s="7" t="n"/>
      <c r="C320" s="30" t="n"/>
      <c r="D320" s="40">
        <f>IF(N($C320)=0,"",$C320/Setup!$B$8)</f>
        <v/>
      </c>
      <c r="E320" s="7" t="n"/>
    </row>
    <row r="321">
      <c r="A321" s="35" t="n"/>
      <c r="B321" s="7" t="n"/>
      <c r="C321" s="30" t="n"/>
      <c r="D321" s="40">
        <f>IF(N($C321)=0,"",$C321/Setup!$B$8)</f>
        <v/>
      </c>
      <c r="E321" s="7" t="n"/>
    </row>
    <row r="322">
      <c r="A322" s="35" t="n"/>
      <c r="B322" s="7" t="n"/>
      <c r="C322" s="30" t="n"/>
      <c r="D322" s="40">
        <f>IF(N($C322)=0,"",$C322/Setup!$B$8)</f>
        <v/>
      </c>
      <c r="E322" s="7" t="n"/>
    </row>
    <row r="323">
      <c r="A323" s="35" t="n"/>
      <c r="B323" s="7" t="n"/>
      <c r="C323" s="30" t="n"/>
      <c r="D323" s="40">
        <f>IF(N($C323)=0,"",$C323/Setup!$B$8)</f>
        <v/>
      </c>
      <c r="E323" s="7" t="n"/>
    </row>
    <row r="324">
      <c r="A324" s="35" t="n"/>
      <c r="B324" s="7" t="n"/>
      <c r="C324" s="30" t="n"/>
      <c r="D324" s="40">
        <f>IF(N($C324)=0,"",$C324/Setup!$B$8)</f>
        <v/>
      </c>
      <c r="E324" s="7" t="n"/>
    </row>
    <row r="325">
      <c r="A325" s="35" t="n"/>
      <c r="B325" s="7" t="n"/>
      <c r="C325" s="30" t="n"/>
      <c r="D325" s="40">
        <f>IF(N($C325)=0,"",$C325/Setup!$B$8)</f>
        <v/>
      </c>
      <c r="E325" s="7" t="n"/>
    </row>
    <row r="326">
      <c r="A326" s="35" t="n"/>
      <c r="B326" s="7" t="n"/>
      <c r="C326" s="30" t="n"/>
      <c r="D326" s="40">
        <f>IF(N($C326)=0,"",$C326/Setup!$B$8)</f>
        <v/>
      </c>
      <c r="E326" s="7" t="n"/>
    </row>
    <row r="327">
      <c r="A327" s="35" t="n"/>
      <c r="B327" s="7" t="n"/>
      <c r="C327" s="30" t="n"/>
      <c r="D327" s="40">
        <f>IF(N($C327)=0,"",$C327/Setup!$B$8)</f>
        <v/>
      </c>
      <c r="E327" s="7" t="n"/>
    </row>
    <row r="328">
      <c r="A328" s="35" t="n"/>
      <c r="B328" s="7" t="n"/>
      <c r="C328" s="30" t="n"/>
      <c r="D328" s="40">
        <f>IF(N($C328)=0,"",$C328/Setup!$B$8)</f>
        <v/>
      </c>
      <c r="E328" s="7" t="n"/>
    </row>
    <row r="329">
      <c r="A329" s="35" t="n"/>
      <c r="B329" s="7" t="n"/>
      <c r="C329" s="30" t="n"/>
      <c r="D329" s="40">
        <f>IF(N($C329)=0,"",$C329/Setup!$B$8)</f>
        <v/>
      </c>
      <c r="E329" s="7" t="n"/>
    </row>
    <row r="330">
      <c r="A330" s="35" t="n"/>
      <c r="B330" s="7" t="n"/>
      <c r="C330" s="30" t="n"/>
      <c r="D330" s="40">
        <f>IF(N($C330)=0,"",$C330/Setup!$B$8)</f>
        <v/>
      </c>
      <c r="E330" s="7" t="n"/>
    </row>
    <row r="331">
      <c r="A331" s="35" t="n"/>
      <c r="B331" s="7" t="n"/>
      <c r="C331" s="30" t="n"/>
      <c r="D331" s="40">
        <f>IF(N($C331)=0,"",$C331/Setup!$B$8)</f>
        <v/>
      </c>
      <c r="E331" s="7" t="n"/>
    </row>
    <row r="332">
      <c r="A332" s="35" t="n"/>
      <c r="B332" s="7" t="n"/>
      <c r="C332" s="30" t="n"/>
      <c r="D332" s="40">
        <f>IF(N($C332)=0,"",$C332/Setup!$B$8)</f>
        <v/>
      </c>
      <c r="E332" s="7" t="n"/>
    </row>
    <row r="333">
      <c r="A333" s="35" t="n"/>
      <c r="B333" s="7" t="n"/>
      <c r="C333" s="30" t="n"/>
      <c r="D333" s="40">
        <f>IF(N($C333)=0,"",$C333/Setup!$B$8)</f>
        <v/>
      </c>
      <c r="E333" s="7" t="n"/>
    </row>
    <row r="334">
      <c r="A334" s="35" t="n"/>
      <c r="B334" s="7" t="n"/>
      <c r="C334" s="30" t="n"/>
      <c r="D334" s="40">
        <f>IF(N($C334)=0,"",$C334/Setup!$B$8)</f>
        <v/>
      </c>
      <c r="E334" s="7" t="n"/>
    </row>
    <row r="335">
      <c r="A335" s="35" t="n"/>
      <c r="B335" s="7" t="n"/>
      <c r="C335" s="30" t="n"/>
      <c r="D335" s="40">
        <f>IF(N($C335)=0,"",$C335/Setup!$B$8)</f>
        <v/>
      </c>
      <c r="E335" s="7" t="n"/>
    </row>
    <row r="336">
      <c r="A336" s="35" t="n"/>
      <c r="B336" s="7" t="n"/>
      <c r="C336" s="30" t="n"/>
      <c r="D336" s="40">
        <f>IF(N($C336)=0,"",$C336/Setup!$B$8)</f>
        <v/>
      </c>
      <c r="E336" s="7" t="n"/>
    </row>
    <row r="337">
      <c r="A337" s="35" t="n"/>
      <c r="B337" s="7" t="n"/>
      <c r="C337" s="30" t="n"/>
      <c r="D337" s="40">
        <f>IF(N($C337)=0,"",$C337/Setup!$B$8)</f>
        <v/>
      </c>
      <c r="E337" s="7" t="n"/>
    </row>
    <row r="338">
      <c r="A338" s="35" t="n"/>
      <c r="B338" s="7" t="n"/>
      <c r="C338" s="30" t="n"/>
      <c r="D338" s="40">
        <f>IF(N($C338)=0,"",$C338/Setup!$B$8)</f>
        <v/>
      </c>
      <c r="E338" s="7" t="n"/>
    </row>
    <row r="339">
      <c r="A339" s="35" t="n"/>
      <c r="B339" s="7" t="n"/>
      <c r="C339" s="30" t="n"/>
      <c r="D339" s="40">
        <f>IF(N($C339)=0,"",$C339/Setup!$B$8)</f>
        <v/>
      </c>
      <c r="E339" s="7" t="n"/>
    </row>
    <row r="340">
      <c r="A340" s="35" t="n"/>
      <c r="B340" s="7" t="n"/>
      <c r="C340" s="30" t="n"/>
      <c r="D340" s="40">
        <f>IF(N($C340)=0,"",$C340/Setup!$B$8)</f>
        <v/>
      </c>
      <c r="E340" s="7" t="n"/>
    </row>
    <row r="341">
      <c r="A341" s="35" t="n"/>
      <c r="B341" s="7" t="n"/>
      <c r="C341" s="30" t="n"/>
      <c r="D341" s="40">
        <f>IF(N($C341)=0,"",$C341/Setup!$B$8)</f>
        <v/>
      </c>
      <c r="E341" s="7" t="n"/>
    </row>
    <row r="342">
      <c r="A342" s="35" t="n"/>
      <c r="B342" s="7" t="n"/>
      <c r="C342" s="30" t="n"/>
      <c r="D342" s="40">
        <f>IF(N($C342)=0,"",$C342/Setup!$B$8)</f>
        <v/>
      </c>
      <c r="E342" s="7" t="n"/>
    </row>
    <row r="343">
      <c r="A343" s="35" t="n"/>
      <c r="B343" s="7" t="n"/>
      <c r="C343" s="30" t="n"/>
      <c r="D343" s="40">
        <f>IF(N($C343)=0,"",$C343/Setup!$B$8)</f>
        <v/>
      </c>
      <c r="E343" s="7" t="n"/>
    </row>
    <row r="344">
      <c r="A344" s="35" t="n"/>
      <c r="B344" s="7" t="n"/>
      <c r="C344" s="30" t="n"/>
      <c r="D344" s="40">
        <f>IF(N($C344)=0,"",$C344/Setup!$B$8)</f>
        <v/>
      </c>
      <c r="E344" s="7" t="n"/>
    </row>
    <row r="345">
      <c r="A345" s="35" t="n"/>
      <c r="B345" s="7" t="n"/>
      <c r="C345" s="30" t="n"/>
      <c r="D345" s="40">
        <f>IF(N($C345)=0,"",$C345/Setup!$B$8)</f>
        <v/>
      </c>
      <c r="E345" s="7" t="n"/>
    </row>
    <row r="346">
      <c r="A346" s="35" t="n"/>
      <c r="B346" s="7" t="n"/>
      <c r="C346" s="30" t="n"/>
      <c r="D346" s="40">
        <f>IF(N($C346)=0,"",$C346/Setup!$B$8)</f>
        <v/>
      </c>
      <c r="E346" s="7" t="n"/>
    </row>
    <row r="347">
      <c r="A347" s="35" t="n"/>
      <c r="B347" s="7" t="n"/>
      <c r="C347" s="30" t="n"/>
      <c r="D347" s="40">
        <f>IF(N($C347)=0,"",$C347/Setup!$B$8)</f>
        <v/>
      </c>
      <c r="E347" s="7" t="n"/>
    </row>
    <row r="348">
      <c r="A348" s="35" t="n"/>
      <c r="B348" s="7" t="n"/>
      <c r="C348" s="30" t="n"/>
      <c r="D348" s="40">
        <f>IF(N($C348)=0,"",$C348/Setup!$B$8)</f>
        <v/>
      </c>
      <c r="E348" s="7" t="n"/>
    </row>
    <row r="349">
      <c r="A349" s="35" t="n"/>
      <c r="B349" s="7" t="n"/>
      <c r="C349" s="30" t="n"/>
      <c r="D349" s="40">
        <f>IF(N($C349)=0,"",$C349/Setup!$B$8)</f>
        <v/>
      </c>
      <c r="E349" s="7" t="n"/>
    </row>
    <row r="350">
      <c r="A350" s="35" t="n"/>
      <c r="B350" s="7" t="n"/>
      <c r="C350" s="30" t="n"/>
      <c r="D350" s="40">
        <f>IF(N($C350)=0,"",$C350/Setup!$B$8)</f>
        <v/>
      </c>
      <c r="E350" s="7" t="n"/>
    </row>
    <row r="351">
      <c r="A351" s="35" t="n"/>
      <c r="B351" s="7" t="n"/>
      <c r="C351" s="30" t="n"/>
      <c r="D351" s="40">
        <f>IF(N($C351)=0,"",$C351/Setup!$B$8)</f>
        <v/>
      </c>
      <c r="E351" s="7" t="n"/>
    </row>
    <row r="352">
      <c r="A352" s="35" t="n"/>
      <c r="B352" s="7" t="n"/>
      <c r="C352" s="30" t="n"/>
      <c r="D352" s="40">
        <f>IF(N($C352)=0,"",$C352/Setup!$B$8)</f>
        <v/>
      </c>
      <c r="E352" s="7" t="n"/>
    </row>
    <row r="353">
      <c r="A353" s="35" t="n"/>
      <c r="B353" s="7" t="n"/>
      <c r="C353" s="30" t="n"/>
      <c r="D353" s="40">
        <f>IF(N($C353)=0,"",$C353/Setup!$B$8)</f>
        <v/>
      </c>
      <c r="E353" s="7" t="n"/>
    </row>
    <row r="354">
      <c r="A354" s="35" t="n"/>
      <c r="B354" s="7" t="n"/>
      <c r="C354" s="30" t="n"/>
      <c r="D354" s="40">
        <f>IF(N($C354)=0,"",$C354/Setup!$B$8)</f>
        <v/>
      </c>
      <c r="E354" s="7" t="n"/>
    </row>
    <row r="355">
      <c r="A355" s="35" t="n"/>
      <c r="B355" s="7" t="n"/>
      <c r="C355" s="30" t="n"/>
      <c r="D355" s="40">
        <f>IF(N($C355)=0,"",$C355/Setup!$B$8)</f>
        <v/>
      </c>
      <c r="E355" s="7" t="n"/>
    </row>
    <row r="356">
      <c r="A356" s="35" t="n"/>
      <c r="B356" s="7" t="n"/>
      <c r="C356" s="30" t="n"/>
      <c r="D356" s="40">
        <f>IF(N($C356)=0,"",$C356/Setup!$B$8)</f>
        <v/>
      </c>
      <c r="E356" s="7" t="n"/>
    </row>
    <row r="357">
      <c r="A357" s="35" t="n"/>
      <c r="B357" s="7" t="n"/>
      <c r="C357" s="30" t="n"/>
      <c r="D357" s="40">
        <f>IF(N($C357)=0,"",$C357/Setup!$B$8)</f>
        <v/>
      </c>
      <c r="E357" s="7" t="n"/>
    </row>
    <row r="358">
      <c r="A358" s="35" t="n"/>
      <c r="B358" s="7" t="n"/>
      <c r="C358" s="30" t="n"/>
      <c r="D358" s="40">
        <f>IF(N($C358)=0,"",$C358/Setup!$B$8)</f>
        <v/>
      </c>
      <c r="E358" s="7" t="n"/>
    </row>
    <row r="359">
      <c r="A359" s="35" t="n"/>
      <c r="B359" s="7" t="n"/>
      <c r="C359" s="30" t="n"/>
      <c r="D359" s="40">
        <f>IF(N($C359)=0,"",$C359/Setup!$B$8)</f>
        <v/>
      </c>
      <c r="E359" s="7" t="n"/>
    </row>
    <row r="360">
      <c r="A360" s="35" t="n"/>
      <c r="B360" s="7" t="n"/>
      <c r="C360" s="30" t="n"/>
      <c r="D360" s="40">
        <f>IF(N($C360)=0,"",$C360/Setup!$B$8)</f>
        <v/>
      </c>
      <c r="E360" s="7" t="n"/>
    </row>
    <row r="361">
      <c r="A361" s="35" t="n"/>
      <c r="B361" s="7" t="n"/>
      <c r="C361" s="30" t="n"/>
      <c r="D361" s="40">
        <f>IF(N($C361)=0,"",$C361/Setup!$B$8)</f>
        <v/>
      </c>
      <c r="E361" s="7" t="n"/>
    </row>
    <row r="362">
      <c r="A362" s="35" t="n"/>
      <c r="B362" s="7" t="n"/>
      <c r="C362" s="30" t="n"/>
      <c r="D362" s="40">
        <f>IF(N($C362)=0,"",$C362/Setup!$B$8)</f>
        <v/>
      </c>
      <c r="E362" s="7" t="n"/>
    </row>
    <row r="363">
      <c r="A363" s="35" t="n"/>
      <c r="B363" s="7" t="n"/>
      <c r="C363" s="30" t="n"/>
      <c r="D363" s="40">
        <f>IF(N($C363)=0,"",$C363/Setup!$B$8)</f>
        <v/>
      </c>
      <c r="E363" s="7" t="n"/>
    </row>
    <row r="364">
      <c r="A364" s="35" t="n"/>
      <c r="B364" s="7" t="n"/>
      <c r="C364" s="30" t="n"/>
      <c r="D364" s="40">
        <f>IF(N($C364)=0,"",$C364/Setup!$B$8)</f>
        <v/>
      </c>
      <c r="E364" s="7" t="n"/>
    </row>
    <row r="365">
      <c r="A365" s="35" t="n"/>
      <c r="B365" s="7" t="n"/>
      <c r="C365" s="30" t="n"/>
      <c r="D365" s="40">
        <f>IF(N($C365)=0,"",$C365/Setup!$B$8)</f>
        <v/>
      </c>
      <c r="E365" s="7" t="n"/>
    </row>
    <row r="366">
      <c r="A366" s="35" t="n"/>
      <c r="B366" s="7" t="n"/>
      <c r="C366" s="30" t="n"/>
      <c r="D366" s="40">
        <f>IF(N($C366)=0,"",$C366/Setup!$B$8)</f>
        <v/>
      </c>
      <c r="E366" s="7" t="n"/>
    </row>
    <row r="367">
      <c r="A367" s="35" t="n"/>
      <c r="B367" s="7" t="n"/>
      <c r="C367" s="30" t="n"/>
      <c r="D367" s="40">
        <f>IF(N($C367)=0,"",$C367/Setup!$B$8)</f>
        <v/>
      </c>
      <c r="E367" s="7" t="n"/>
    </row>
    <row r="368">
      <c r="A368" s="35" t="n"/>
      <c r="B368" s="7" t="n"/>
      <c r="C368" s="30" t="n"/>
      <c r="D368" s="40">
        <f>IF(N($C368)=0,"",$C368/Setup!$B$8)</f>
        <v/>
      </c>
      <c r="E368" s="7" t="n"/>
    </row>
    <row r="369">
      <c r="A369" s="35" t="n"/>
      <c r="B369" s="7" t="n"/>
      <c r="C369" s="30" t="n"/>
      <c r="D369" s="40">
        <f>IF(N($C369)=0,"",$C369/Setup!$B$8)</f>
        <v/>
      </c>
      <c r="E369" s="7" t="n"/>
    </row>
    <row r="370">
      <c r="A370" s="35" t="n"/>
      <c r="B370" s="7" t="n"/>
      <c r="C370" s="30" t="n"/>
      <c r="D370" s="40">
        <f>IF(N($C370)=0,"",$C370/Setup!$B$8)</f>
        <v/>
      </c>
      <c r="E370" s="7" t="n"/>
    </row>
    <row r="371">
      <c r="A371" s="35" t="n"/>
      <c r="B371" s="7" t="n"/>
      <c r="C371" s="30" t="n"/>
      <c r="D371" s="40">
        <f>IF(N($C371)=0,"",$C371/Setup!$B$8)</f>
        <v/>
      </c>
      <c r="E371" s="7" t="n"/>
    </row>
    <row r="372">
      <c r="A372" s="35" t="n"/>
      <c r="B372" s="7" t="n"/>
      <c r="C372" s="30" t="n"/>
      <c r="D372" s="40">
        <f>IF(N($C372)=0,"",$C372/Setup!$B$8)</f>
        <v/>
      </c>
      <c r="E372" s="7" t="n"/>
    </row>
    <row r="373">
      <c r="A373" s="35" t="n"/>
      <c r="B373" s="7" t="n"/>
      <c r="C373" s="30" t="n"/>
      <c r="D373" s="40">
        <f>IF(N($C373)=0,"",$C373/Setup!$B$8)</f>
        <v/>
      </c>
      <c r="E373" s="7" t="n"/>
    </row>
    <row r="374">
      <c r="A374" s="35" t="n"/>
      <c r="B374" s="7" t="n"/>
      <c r="C374" s="30" t="n"/>
      <c r="D374" s="40">
        <f>IF(N($C374)=0,"",$C374/Setup!$B$8)</f>
        <v/>
      </c>
      <c r="E374" s="7" t="n"/>
    </row>
    <row r="375">
      <c r="A375" s="35" t="n"/>
      <c r="B375" s="7" t="n"/>
      <c r="C375" s="30" t="n"/>
      <c r="D375" s="40">
        <f>IF(N($C375)=0,"",$C375/Setup!$B$8)</f>
        <v/>
      </c>
      <c r="E375" s="7" t="n"/>
    </row>
    <row r="376">
      <c r="A376" s="35" t="n"/>
      <c r="B376" s="7" t="n"/>
      <c r="C376" s="30" t="n"/>
      <c r="D376" s="40">
        <f>IF(N($C376)=0,"",$C376/Setup!$B$8)</f>
        <v/>
      </c>
      <c r="E376" s="7" t="n"/>
    </row>
    <row r="377">
      <c r="A377" s="35" t="n"/>
      <c r="B377" s="7" t="n"/>
      <c r="C377" s="30" t="n"/>
      <c r="D377" s="40">
        <f>IF(N($C377)=0,"",$C377/Setup!$B$8)</f>
        <v/>
      </c>
      <c r="E377" s="7" t="n"/>
    </row>
    <row r="378">
      <c r="A378" s="35" t="n"/>
      <c r="B378" s="7" t="n"/>
      <c r="C378" s="30" t="n"/>
      <c r="D378" s="40">
        <f>IF(N($C378)=0,"",$C378/Setup!$B$8)</f>
        <v/>
      </c>
      <c r="E378" s="7" t="n"/>
    </row>
    <row r="379">
      <c r="A379" s="35" t="n"/>
      <c r="B379" s="7" t="n"/>
      <c r="C379" s="30" t="n"/>
      <c r="D379" s="40">
        <f>IF(N($C379)=0,"",$C379/Setup!$B$8)</f>
        <v/>
      </c>
      <c r="E379" s="7" t="n"/>
    </row>
    <row r="380">
      <c r="A380" s="35" t="n"/>
      <c r="B380" s="7" t="n"/>
      <c r="C380" s="30" t="n"/>
      <c r="D380" s="40">
        <f>IF(N($C380)=0,"",$C380/Setup!$B$8)</f>
        <v/>
      </c>
      <c r="E380" s="7" t="n"/>
    </row>
    <row r="381">
      <c r="A381" s="35" t="n"/>
      <c r="B381" s="7" t="n"/>
      <c r="C381" s="30" t="n"/>
      <c r="D381" s="40">
        <f>IF(N($C381)=0,"",$C381/Setup!$B$8)</f>
        <v/>
      </c>
      <c r="E381" s="7" t="n"/>
    </row>
    <row r="382">
      <c r="A382" s="35" t="n"/>
      <c r="B382" s="7" t="n"/>
      <c r="C382" s="30" t="n"/>
      <c r="D382" s="40">
        <f>IF(N($C382)=0,"",$C382/Setup!$B$8)</f>
        <v/>
      </c>
      <c r="E382" s="7" t="n"/>
    </row>
    <row r="383">
      <c r="A383" s="35" t="n"/>
      <c r="B383" s="7" t="n"/>
      <c r="C383" s="30" t="n"/>
      <c r="D383" s="40">
        <f>IF(N($C383)=0,"",$C383/Setup!$B$8)</f>
        <v/>
      </c>
      <c r="E383" s="7" t="n"/>
    </row>
    <row r="384">
      <c r="A384" s="35" t="n"/>
      <c r="B384" s="7" t="n"/>
      <c r="C384" s="30" t="n"/>
      <c r="D384" s="40">
        <f>IF(N($C384)=0,"",$C384/Setup!$B$8)</f>
        <v/>
      </c>
      <c r="E384" s="7" t="n"/>
    </row>
    <row r="385">
      <c r="A385" s="35" t="n"/>
      <c r="B385" s="7" t="n"/>
      <c r="C385" s="30" t="n"/>
      <c r="D385" s="40">
        <f>IF(N($C385)=0,"",$C385/Setup!$B$8)</f>
        <v/>
      </c>
      <c r="E385" s="7" t="n"/>
    </row>
    <row r="386">
      <c r="A386" s="35" t="n"/>
      <c r="B386" s="7" t="n"/>
      <c r="C386" s="30" t="n"/>
      <c r="D386" s="40">
        <f>IF(N($C386)=0,"",$C386/Setup!$B$8)</f>
        <v/>
      </c>
      <c r="E386" s="7" t="n"/>
    </row>
    <row r="387">
      <c r="A387" s="35" t="n"/>
      <c r="B387" s="7" t="n"/>
      <c r="C387" s="30" t="n"/>
      <c r="D387" s="40">
        <f>IF(N($C387)=0,"",$C387/Setup!$B$8)</f>
        <v/>
      </c>
      <c r="E387" s="7" t="n"/>
    </row>
    <row r="388">
      <c r="A388" s="35" t="n"/>
      <c r="B388" s="7" t="n"/>
      <c r="C388" s="30" t="n"/>
      <c r="D388" s="40">
        <f>IF(N($C388)=0,"",$C388/Setup!$B$8)</f>
        <v/>
      </c>
      <c r="E388" s="7" t="n"/>
    </row>
    <row r="389">
      <c r="A389" s="35" t="n"/>
      <c r="B389" s="7" t="n"/>
      <c r="C389" s="30" t="n"/>
      <c r="D389" s="40">
        <f>IF(N($C389)=0,"",$C389/Setup!$B$8)</f>
        <v/>
      </c>
      <c r="E389" s="7" t="n"/>
    </row>
    <row r="390">
      <c r="A390" s="35" t="n"/>
      <c r="B390" s="7" t="n"/>
      <c r="C390" s="30" t="n"/>
      <c r="D390" s="40">
        <f>IF(N($C390)=0,"",$C390/Setup!$B$8)</f>
        <v/>
      </c>
      <c r="E390" s="7" t="n"/>
    </row>
    <row r="391">
      <c r="A391" s="35" t="n"/>
      <c r="B391" s="7" t="n"/>
      <c r="C391" s="30" t="n"/>
      <c r="D391" s="40">
        <f>IF(N($C391)=0,"",$C391/Setup!$B$8)</f>
        <v/>
      </c>
      <c r="E391" s="7" t="n"/>
    </row>
    <row r="392">
      <c r="A392" s="35" t="n"/>
      <c r="B392" s="7" t="n"/>
      <c r="C392" s="30" t="n"/>
      <c r="D392" s="40">
        <f>IF(N($C392)=0,"",$C392/Setup!$B$8)</f>
        <v/>
      </c>
      <c r="E392" s="7" t="n"/>
    </row>
    <row r="393">
      <c r="A393" s="35" t="n"/>
      <c r="B393" s="7" t="n"/>
      <c r="C393" s="30" t="n"/>
      <c r="D393" s="40">
        <f>IF(N($C393)=0,"",$C393/Setup!$B$8)</f>
        <v/>
      </c>
      <c r="E393" s="7" t="n"/>
    </row>
    <row r="394">
      <c r="A394" s="35" t="n"/>
      <c r="B394" s="7" t="n"/>
      <c r="C394" s="30" t="n"/>
      <c r="D394" s="40">
        <f>IF(N($C394)=0,"",$C394/Setup!$B$8)</f>
        <v/>
      </c>
      <c r="E394" s="7" t="n"/>
    </row>
    <row r="395">
      <c r="A395" s="35" t="n"/>
      <c r="B395" s="7" t="n"/>
      <c r="C395" s="30" t="n"/>
      <c r="D395" s="40">
        <f>IF(N($C395)=0,"",$C395/Setup!$B$8)</f>
        <v/>
      </c>
      <c r="E395" s="7" t="n"/>
    </row>
    <row r="396">
      <c r="A396" s="35" t="n"/>
      <c r="B396" s="7" t="n"/>
      <c r="C396" s="30" t="n"/>
      <c r="D396" s="40">
        <f>IF(N($C396)=0,"",$C396/Setup!$B$8)</f>
        <v/>
      </c>
      <c r="E396" s="7" t="n"/>
    </row>
    <row r="397">
      <c r="A397" s="35" t="n"/>
      <c r="B397" s="7" t="n"/>
      <c r="C397" s="30" t="n"/>
      <c r="D397" s="40">
        <f>IF(N($C397)=0,"",$C397/Setup!$B$8)</f>
        <v/>
      </c>
      <c r="E397" s="7" t="n"/>
    </row>
    <row r="398">
      <c r="A398" s="35" t="n"/>
      <c r="B398" s="7" t="n"/>
      <c r="C398" s="30" t="n"/>
      <c r="D398" s="40">
        <f>IF(N($C398)=0,"",$C398/Setup!$B$8)</f>
        <v/>
      </c>
      <c r="E398" s="7" t="n"/>
    </row>
    <row r="399">
      <c r="A399" s="35" t="n"/>
      <c r="B399" s="7" t="n"/>
      <c r="C399" s="30" t="n"/>
      <c r="D399" s="40">
        <f>IF(N($C399)=0,"",$C399/Setup!$B$8)</f>
        <v/>
      </c>
      <c r="E399" s="7" t="n"/>
    </row>
    <row r="400">
      <c r="A400" s="35" t="n"/>
      <c r="B400" s="7" t="n"/>
      <c r="C400" s="30" t="n"/>
      <c r="D400" s="40">
        <f>IF(N($C400)=0,"",$C400/Setup!$B$8)</f>
        <v/>
      </c>
      <c r="E400" s="7" t="n"/>
    </row>
    <row r="401">
      <c r="A401" s="35" t="n"/>
      <c r="B401" s="7" t="n"/>
      <c r="C401" s="30" t="n"/>
      <c r="D401" s="40">
        <f>IF(N($C401)=0,"",$C401/Setup!$B$8)</f>
        <v/>
      </c>
      <c r="E401" s="7" t="n"/>
    </row>
    <row r="402">
      <c r="A402" s="35" t="n"/>
      <c r="B402" s="7" t="n"/>
      <c r="C402" s="30" t="n"/>
      <c r="D402" s="40">
        <f>IF(N($C402)=0,"",$C402/Setup!$B$8)</f>
        <v/>
      </c>
      <c r="E402" s="7" t="n"/>
    </row>
    <row r="403">
      <c r="A403" s="35" t="n"/>
      <c r="B403" s="7" t="n"/>
      <c r="C403" s="30" t="n"/>
      <c r="D403" s="40">
        <f>IF(N($C403)=0,"",$C403/Setup!$B$8)</f>
        <v/>
      </c>
      <c r="E403" s="7" t="n"/>
    </row>
    <row r="404">
      <c r="A404" s="35" t="n"/>
      <c r="B404" s="7" t="n"/>
      <c r="C404" s="30" t="n"/>
      <c r="D404" s="40">
        <f>IF(N($C404)=0,"",$C404/Setup!$B$8)</f>
        <v/>
      </c>
      <c r="E404" s="7" t="n"/>
    </row>
    <row r="405">
      <c r="A405" s="35" t="n"/>
      <c r="B405" s="7" t="n"/>
      <c r="C405" s="30" t="n"/>
      <c r="D405" s="40">
        <f>IF(N($C405)=0,"",$C405/Setup!$B$8)</f>
        <v/>
      </c>
      <c r="E405" s="7" t="n"/>
    </row>
    <row r="406">
      <c r="A406" s="35" t="n"/>
      <c r="B406" s="7" t="n"/>
      <c r="C406" s="30" t="n"/>
      <c r="D406" s="40">
        <f>IF(N($C406)=0,"",$C406/Setup!$B$8)</f>
        <v/>
      </c>
      <c r="E406" s="7" t="n"/>
    </row>
    <row r="407">
      <c r="A407" s="35" t="n"/>
      <c r="B407" s="7" t="n"/>
      <c r="C407" s="30" t="n"/>
      <c r="D407" s="40">
        <f>IF(N($C407)=0,"",$C407/Setup!$B$8)</f>
        <v/>
      </c>
      <c r="E407" s="7" t="n"/>
    </row>
    <row r="408">
      <c r="A408" s="35" t="n"/>
      <c r="B408" s="7" t="n"/>
      <c r="C408" s="30" t="n"/>
      <c r="D408" s="40">
        <f>IF(N($C408)=0,"",$C408/Setup!$B$8)</f>
        <v/>
      </c>
      <c r="E408" s="7" t="n"/>
    </row>
    <row r="409">
      <c r="A409" s="35" t="n"/>
      <c r="B409" s="7" t="n"/>
      <c r="C409" s="30" t="n"/>
      <c r="D409" s="40">
        <f>IF(N($C409)=0,"",$C409/Setup!$B$8)</f>
        <v/>
      </c>
      <c r="E409" s="7" t="n"/>
    </row>
    <row r="410">
      <c r="A410" s="35" t="n"/>
      <c r="B410" s="7" t="n"/>
      <c r="C410" s="30" t="n"/>
      <c r="D410" s="40">
        <f>IF(N($C410)=0,"",$C410/Setup!$B$8)</f>
        <v/>
      </c>
      <c r="E410" s="7" t="n"/>
    </row>
    <row r="411">
      <c r="A411" s="35" t="n"/>
      <c r="B411" s="7" t="n"/>
      <c r="C411" s="30" t="n"/>
      <c r="D411" s="40">
        <f>IF(N($C411)=0,"",$C411/Setup!$B$8)</f>
        <v/>
      </c>
      <c r="E411" s="7" t="n"/>
    </row>
    <row r="412">
      <c r="A412" s="35" t="n"/>
      <c r="B412" s="7" t="n"/>
      <c r="C412" s="30" t="n"/>
      <c r="D412" s="40">
        <f>IF(N($C412)=0,"",$C412/Setup!$B$8)</f>
        <v/>
      </c>
      <c r="E412" s="7" t="n"/>
    </row>
    <row r="413">
      <c r="A413" s="35" t="n"/>
      <c r="B413" s="7" t="n"/>
      <c r="C413" s="30" t="n"/>
      <c r="D413" s="40">
        <f>IF(N($C413)=0,"",$C413/Setup!$B$8)</f>
        <v/>
      </c>
      <c r="E413" s="7" t="n"/>
    </row>
    <row r="414">
      <c r="A414" s="35" t="n"/>
      <c r="B414" s="7" t="n"/>
      <c r="C414" s="30" t="n"/>
      <c r="D414" s="40">
        <f>IF(N($C414)=0,"",$C414/Setup!$B$8)</f>
        <v/>
      </c>
      <c r="E414" s="7" t="n"/>
    </row>
    <row r="415">
      <c r="A415" s="35" t="n"/>
      <c r="B415" s="7" t="n"/>
      <c r="C415" s="30" t="n"/>
      <c r="D415" s="40">
        <f>IF(N($C415)=0,"",$C415/Setup!$B$8)</f>
        <v/>
      </c>
      <c r="E415" s="7" t="n"/>
    </row>
    <row r="416">
      <c r="A416" s="35" t="n"/>
      <c r="B416" s="7" t="n"/>
      <c r="C416" s="30" t="n"/>
      <c r="D416" s="40">
        <f>IF(N($C416)=0,"",$C416/Setup!$B$8)</f>
        <v/>
      </c>
      <c r="E416" s="7" t="n"/>
    </row>
    <row r="417">
      <c r="A417" s="35" t="n"/>
      <c r="B417" s="7" t="n"/>
      <c r="C417" s="30" t="n"/>
      <c r="D417" s="40">
        <f>IF(N($C417)=0,"",$C417/Setup!$B$8)</f>
        <v/>
      </c>
      <c r="E417" s="7" t="n"/>
    </row>
    <row r="418">
      <c r="A418" s="35" t="n"/>
      <c r="B418" s="7" t="n"/>
      <c r="C418" s="30" t="n"/>
      <c r="D418" s="40">
        <f>IF(N($C418)=0,"",$C418/Setup!$B$8)</f>
        <v/>
      </c>
      <c r="E418" s="7" t="n"/>
    </row>
    <row r="419">
      <c r="A419" s="35" t="n"/>
      <c r="B419" s="7" t="n"/>
      <c r="C419" s="30" t="n"/>
      <c r="D419" s="40">
        <f>IF(N($C419)=0,"",$C419/Setup!$B$8)</f>
        <v/>
      </c>
      <c r="E419" s="7" t="n"/>
    </row>
    <row r="420">
      <c r="A420" s="35" t="n"/>
      <c r="B420" s="7" t="n"/>
      <c r="C420" s="30" t="n"/>
      <c r="D420" s="40">
        <f>IF(N($C420)=0,"",$C420/Setup!$B$8)</f>
        <v/>
      </c>
      <c r="E420" s="7" t="n"/>
    </row>
    <row r="421">
      <c r="A421" s="35" t="n"/>
      <c r="B421" s="7" t="n"/>
      <c r="C421" s="30" t="n"/>
      <c r="D421" s="40">
        <f>IF(N($C421)=0,"",$C421/Setup!$B$8)</f>
        <v/>
      </c>
      <c r="E421" s="7" t="n"/>
    </row>
    <row r="422">
      <c r="A422" s="35" t="n"/>
      <c r="B422" s="7" t="n"/>
      <c r="C422" s="30" t="n"/>
      <c r="D422" s="40">
        <f>IF(N($C422)=0,"",$C422/Setup!$B$8)</f>
        <v/>
      </c>
      <c r="E422" s="7" t="n"/>
    </row>
    <row r="423">
      <c r="A423" s="35" t="n"/>
      <c r="B423" s="7" t="n"/>
      <c r="C423" s="30" t="n"/>
      <c r="D423" s="40">
        <f>IF(N($C423)=0,"",$C423/Setup!$B$8)</f>
        <v/>
      </c>
      <c r="E423" s="7" t="n"/>
    </row>
    <row r="424">
      <c r="A424" s="35" t="n"/>
      <c r="B424" s="7" t="n"/>
      <c r="C424" s="30" t="n"/>
      <c r="D424" s="40">
        <f>IF(N($C424)=0,"",$C424/Setup!$B$8)</f>
        <v/>
      </c>
      <c r="E424" s="7" t="n"/>
    </row>
    <row r="425">
      <c r="A425" s="35" t="n"/>
      <c r="B425" s="7" t="n"/>
      <c r="C425" s="30" t="n"/>
      <c r="D425" s="40">
        <f>IF(N($C425)=0,"",$C425/Setup!$B$8)</f>
        <v/>
      </c>
      <c r="E425" s="7" t="n"/>
    </row>
    <row r="426">
      <c r="A426" s="35" t="n"/>
      <c r="B426" s="7" t="n"/>
      <c r="C426" s="30" t="n"/>
      <c r="D426" s="40">
        <f>IF(N($C426)=0,"",$C426/Setup!$B$8)</f>
        <v/>
      </c>
      <c r="E426" s="7" t="n"/>
    </row>
    <row r="427">
      <c r="A427" s="35" t="n"/>
      <c r="B427" s="7" t="n"/>
      <c r="C427" s="30" t="n"/>
      <c r="D427" s="40">
        <f>IF(N($C427)=0,"",$C427/Setup!$B$8)</f>
        <v/>
      </c>
      <c r="E427" s="7" t="n"/>
    </row>
    <row r="428">
      <c r="A428" s="35" t="n"/>
      <c r="B428" s="7" t="n"/>
      <c r="C428" s="30" t="n"/>
      <c r="D428" s="40">
        <f>IF(N($C428)=0,"",$C428/Setup!$B$8)</f>
        <v/>
      </c>
      <c r="E428" s="7" t="n"/>
    </row>
    <row r="429">
      <c r="A429" s="35" t="n"/>
      <c r="B429" s="7" t="n"/>
      <c r="C429" s="30" t="n"/>
      <c r="D429" s="40">
        <f>IF(N($C429)=0,"",$C429/Setup!$B$8)</f>
        <v/>
      </c>
      <c r="E429" s="7" t="n"/>
    </row>
    <row r="430">
      <c r="A430" s="35" t="n"/>
      <c r="B430" s="7" t="n"/>
      <c r="C430" s="30" t="n"/>
      <c r="D430" s="40">
        <f>IF(N($C430)=0,"",$C430/Setup!$B$8)</f>
        <v/>
      </c>
      <c r="E430" s="7" t="n"/>
    </row>
    <row r="431">
      <c r="A431" s="35" t="n"/>
      <c r="B431" s="7" t="n"/>
      <c r="C431" s="30" t="n"/>
      <c r="D431" s="40">
        <f>IF(N($C431)=0,"",$C431/Setup!$B$8)</f>
        <v/>
      </c>
      <c r="E431" s="7" t="n"/>
    </row>
    <row r="432">
      <c r="A432" s="35" t="n"/>
      <c r="B432" s="7" t="n"/>
      <c r="C432" s="30" t="n"/>
      <c r="D432" s="40">
        <f>IF(N($C432)=0,"",$C432/Setup!$B$8)</f>
        <v/>
      </c>
      <c r="E432" s="7" t="n"/>
    </row>
    <row r="433">
      <c r="A433" s="35" t="n"/>
      <c r="B433" s="7" t="n"/>
      <c r="C433" s="30" t="n"/>
      <c r="D433" s="40">
        <f>IF(N($C433)=0,"",$C433/Setup!$B$8)</f>
        <v/>
      </c>
      <c r="E433" s="7" t="n"/>
    </row>
    <row r="434">
      <c r="A434" s="35" t="n"/>
      <c r="B434" s="7" t="n"/>
      <c r="C434" s="30" t="n"/>
      <c r="D434" s="40">
        <f>IF(N($C434)=0,"",$C434/Setup!$B$8)</f>
        <v/>
      </c>
      <c r="E434" s="7" t="n"/>
    </row>
    <row r="435">
      <c r="A435" s="35" t="n"/>
      <c r="B435" s="7" t="n"/>
      <c r="C435" s="30" t="n"/>
      <c r="D435" s="40">
        <f>IF(N($C435)=0,"",$C435/Setup!$B$8)</f>
        <v/>
      </c>
      <c r="E435" s="7" t="n"/>
    </row>
    <row r="436">
      <c r="A436" s="35" t="n"/>
      <c r="B436" s="7" t="n"/>
      <c r="C436" s="30" t="n"/>
      <c r="D436" s="40">
        <f>IF(N($C436)=0,"",$C436/Setup!$B$8)</f>
        <v/>
      </c>
      <c r="E436" s="7" t="n"/>
    </row>
    <row r="437">
      <c r="A437" s="35" t="n"/>
      <c r="B437" s="7" t="n"/>
      <c r="C437" s="30" t="n"/>
      <c r="D437" s="40">
        <f>IF(N($C437)=0,"",$C437/Setup!$B$8)</f>
        <v/>
      </c>
      <c r="E437" s="7" t="n"/>
    </row>
    <row r="438">
      <c r="A438" s="35" t="n"/>
      <c r="B438" s="7" t="n"/>
      <c r="C438" s="30" t="n"/>
      <c r="D438" s="40">
        <f>IF(N($C438)=0,"",$C438/Setup!$B$8)</f>
        <v/>
      </c>
      <c r="E438" s="7" t="n"/>
    </row>
    <row r="439">
      <c r="A439" s="35" t="n"/>
      <c r="B439" s="7" t="n"/>
      <c r="C439" s="30" t="n"/>
      <c r="D439" s="40">
        <f>IF(N($C439)=0,"",$C439/Setup!$B$8)</f>
        <v/>
      </c>
      <c r="E439" s="7" t="n"/>
    </row>
    <row r="440">
      <c r="A440" s="35" t="n"/>
      <c r="B440" s="7" t="n"/>
      <c r="C440" s="30" t="n"/>
      <c r="D440" s="40">
        <f>IF(N($C440)=0,"",$C440/Setup!$B$8)</f>
        <v/>
      </c>
      <c r="E440" s="7" t="n"/>
    </row>
    <row r="441">
      <c r="A441" s="35" t="n"/>
      <c r="B441" s="7" t="n"/>
      <c r="C441" s="30" t="n"/>
      <c r="D441" s="40">
        <f>IF(N($C441)=0,"",$C441/Setup!$B$8)</f>
        <v/>
      </c>
      <c r="E441" s="7" t="n"/>
    </row>
    <row r="442">
      <c r="A442" s="35" t="n"/>
      <c r="B442" s="7" t="n"/>
      <c r="C442" s="30" t="n"/>
      <c r="D442" s="40">
        <f>IF(N($C442)=0,"",$C442/Setup!$B$8)</f>
        <v/>
      </c>
      <c r="E442" s="7" t="n"/>
    </row>
    <row r="443">
      <c r="A443" s="35" t="n"/>
      <c r="B443" s="7" t="n"/>
      <c r="C443" s="30" t="n"/>
      <c r="D443" s="40">
        <f>IF(N($C443)=0,"",$C443/Setup!$B$8)</f>
        <v/>
      </c>
      <c r="E443" s="7" t="n"/>
    </row>
    <row r="444">
      <c r="A444" s="35" t="n"/>
      <c r="B444" s="7" t="n"/>
      <c r="C444" s="30" t="n"/>
      <c r="D444" s="40">
        <f>IF(N($C444)=0,"",$C444/Setup!$B$8)</f>
        <v/>
      </c>
      <c r="E444" s="7" t="n"/>
    </row>
    <row r="445">
      <c r="A445" s="35" t="n"/>
      <c r="B445" s="7" t="n"/>
      <c r="C445" s="30" t="n"/>
      <c r="D445" s="40">
        <f>IF(N($C445)=0,"",$C445/Setup!$B$8)</f>
        <v/>
      </c>
      <c r="E445" s="7" t="n"/>
    </row>
    <row r="446">
      <c r="A446" s="35" t="n"/>
      <c r="B446" s="7" t="n"/>
      <c r="C446" s="30" t="n"/>
      <c r="D446" s="40">
        <f>IF(N($C446)=0,"",$C446/Setup!$B$8)</f>
        <v/>
      </c>
      <c r="E446" s="7" t="n"/>
    </row>
    <row r="447">
      <c r="A447" s="35" t="n"/>
      <c r="B447" s="7" t="n"/>
      <c r="C447" s="30" t="n"/>
      <c r="D447" s="40">
        <f>IF(N($C447)=0,"",$C447/Setup!$B$8)</f>
        <v/>
      </c>
      <c r="E447" s="7" t="n"/>
    </row>
    <row r="448">
      <c r="A448" s="35" t="n"/>
      <c r="B448" s="7" t="n"/>
      <c r="C448" s="30" t="n"/>
      <c r="D448" s="40">
        <f>IF(N($C448)=0,"",$C448/Setup!$B$8)</f>
        <v/>
      </c>
      <c r="E448" s="7" t="n"/>
    </row>
    <row r="449">
      <c r="A449" s="35" t="n"/>
      <c r="B449" s="7" t="n"/>
      <c r="C449" s="30" t="n"/>
      <c r="D449" s="40">
        <f>IF(N($C449)=0,"",$C449/Setup!$B$8)</f>
        <v/>
      </c>
      <c r="E449" s="7" t="n"/>
    </row>
    <row r="450">
      <c r="A450" s="35" t="n"/>
      <c r="B450" s="7" t="n"/>
      <c r="C450" s="30" t="n"/>
      <c r="D450" s="40">
        <f>IF(N($C450)=0,"",$C450/Setup!$B$8)</f>
        <v/>
      </c>
      <c r="E450" s="7" t="n"/>
    </row>
    <row r="451">
      <c r="A451" s="35" t="n"/>
      <c r="B451" s="7" t="n"/>
      <c r="C451" s="30" t="n"/>
      <c r="D451" s="40">
        <f>IF(N($C451)=0,"",$C451/Setup!$B$8)</f>
        <v/>
      </c>
      <c r="E451" s="7" t="n"/>
    </row>
    <row r="452">
      <c r="A452" s="35" t="n"/>
      <c r="B452" s="7" t="n"/>
      <c r="C452" s="30" t="n"/>
      <c r="D452" s="40">
        <f>IF(N($C452)=0,"",$C452/Setup!$B$8)</f>
        <v/>
      </c>
      <c r="E452" s="7" t="n"/>
    </row>
    <row r="453">
      <c r="A453" s="35" t="n"/>
      <c r="B453" s="7" t="n"/>
      <c r="C453" s="30" t="n"/>
      <c r="D453" s="40">
        <f>IF(N($C453)=0,"",$C453/Setup!$B$8)</f>
        <v/>
      </c>
      <c r="E453" s="7" t="n"/>
    </row>
    <row r="454">
      <c r="A454" s="35" t="n"/>
      <c r="B454" s="7" t="n"/>
      <c r="C454" s="30" t="n"/>
      <c r="D454" s="40">
        <f>IF(N($C454)=0,"",$C454/Setup!$B$8)</f>
        <v/>
      </c>
      <c r="E454" s="7" t="n"/>
    </row>
    <row r="455">
      <c r="A455" s="35" t="n"/>
      <c r="B455" s="7" t="n"/>
      <c r="C455" s="30" t="n"/>
      <c r="D455" s="40">
        <f>IF(N($C455)=0,"",$C455/Setup!$B$8)</f>
        <v/>
      </c>
      <c r="E455" s="7" t="n"/>
    </row>
    <row r="456">
      <c r="A456" s="35" t="n"/>
      <c r="B456" s="7" t="n"/>
      <c r="C456" s="30" t="n"/>
      <c r="D456" s="40">
        <f>IF(N($C456)=0,"",$C456/Setup!$B$8)</f>
        <v/>
      </c>
      <c r="E456" s="7" t="n"/>
    </row>
    <row r="457">
      <c r="A457" s="35" t="n"/>
      <c r="B457" s="7" t="n"/>
      <c r="C457" s="30" t="n"/>
      <c r="D457" s="40">
        <f>IF(N($C457)=0,"",$C457/Setup!$B$8)</f>
        <v/>
      </c>
      <c r="E457" s="7" t="n"/>
    </row>
    <row r="458">
      <c r="A458" s="35" t="n"/>
      <c r="B458" s="7" t="n"/>
      <c r="C458" s="30" t="n"/>
      <c r="D458" s="40">
        <f>IF(N($C458)=0,"",$C458/Setup!$B$8)</f>
        <v/>
      </c>
      <c r="E458" s="7" t="n"/>
    </row>
    <row r="459">
      <c r="A459" s="35" t="n"/>
      <c r="B459" s="7" t="n"/>
      <c r="C459" s="30" t="n"/>
      <c r="D459" s="40">
        <f>IF(N($C459)=0,"",$C459/Setup!$B$8)</f>
        <v/>
      </c>
      <c r="E459" s="7" t="n"/>
    </row>
    <row r="460">
      <c r="A460" s="35" t="n"/>
      <c r="B460" s="7" t="n"/>
      <c r="C460" s="30" t="n"/>
      <c r="D460" s="40">
        <f>IF(N($C460)=0,"",$C460/Setup!$B$8)</f>
        <v/>
      </c>
      <c r="E460" s="7" t="n"/>
    </row>
    <row r="461">
      <c r="A461" s="35" t="n"/>
      <c r="B461" s="7" t="n"/>
      <c r="C461" s="30" t="n"/>
      <c r="D461" s="40">
        <f>IF(N($C461)=0,"",$C461/Setup!$B$8)</f>
        <v/>
      </c>
      <c r="E461" s="7" t="n"/>
    </row>
    <row r="462">
      <c r="A462" s="35" t="n"/>
      <c r="B462" s="7" t="n"/>
      <c r="C462" s="30" t="n"/>
      <c r="D462" s="40">
        <f>IF(N($C462)=0,"",$C462/Setup!$B$8)</f>
        <v/>
      </c>
      <c r="E462" s="7" t="n"/>
    </row>
    <row r="463">
      <c r="A463" s="35" t="n"/>
      <c r="B463" s="7" t="n"/>
      <c r="C463" s="30" t="n"/>
      <c r="D463" s="40">
        <f>IF(N($C463)=0,"",$C463/Setup!$B$8)</f>
        <v/>
      </c>
      <c r="E463" s="7" t="n"/>
    </row>
    <row r="464">
      <c r="A464" s="35" t="n"/>
      <c r="B464" s="7" t="n"/>
      <c r="C464" s="30" t="n"/>
      <c r="D464" s="40">
        <f>IF(N($C464)=0,"",$C464/Setup!$B$8)</f>
        <v/>
      </c>
      <c r="E464" s="7" t="n"/>
    </row>
    <row r="465">
      <c r="A465" s="35" t="n"/>
      <c r="B465" s="7" t="n"/>
      <c r="C465" s="30" t="n"/>
      <c r="D465" s="40">
        <f>IF(N($C465)=0,"",$C465/Setup!$B$8)</f>
        <v/>
      </c>
      <c r="E465" s="7" t="n"/>
    </row>
    <row r="466">
      <c r="A466" s="35" t="n"/>
      <c r="B466" s="7" t="n"/>
      <c r="C466" s="30" t="n"/>
      <c r="D466" s="40">
        <f>IF(N($C466)=0,"",$C466/Setup!$B$8)</f>
        <v/>
      </c>
      <c r="E466" s="7" t="n"/>
    </row>
    <row r="467">
      <c r="A467" s="35" t="n"/>
      <c r="B467" s="7" t="n"/>
      <c r="C467" s="30" t="n"/>
      <c r="D467" s="40">
        <f>IF(N($C467)=0,"",$C467/Setup!$B$8)</f>
        <v/>
      </c>
      <c r="E467" s="7" t="n"/>
    </row>
    <row r="468">
      <c r="A468" s="35" t="n"/>
      <c r="B468" s="7" t="n"/>
      <c r="C468" s="30" t="n"/>
      <c r="D468" s="40">
        <f>IF(N($C468)=0,"",$C468/Setup!$B$8)</f>
        <v/>
      </c>
      <c r="E468" s="7" t="n"/>
    </row>
    <row r="469">
      <c r="A469" s="35" t="n"/>
      <c r="B469" s="7" t="n"/>
      <c r="C469" s="30" t="n"/>
      <c r="D469" s="40">
        <f>IF(N($C469)=0,"",$C469/Setup!$B$8)</f>
        <v/>
      </c>
      <c r="E469" s="7" t="n"/>
    </row>
    <row r="470">
      <c r="A470" s="35" t="n"/>
      <c r="B470" s="7" t="n"/>
      <c r="C470" s="30" t="n"/>
      <c r="D470" s="40">
        <f>IF(N($C470)=0,"",$C470/Setup!$B$8)</f>
        <v/>
      </c>
      <c r="E470" s="7" t="n"/>
    </row>
    <row r="471">
      <c r="A471" s="35" t="n"/>
      <c r="B471" s="7" t="n"/>
      <c r="C471" s="30" t="n"/>
      <c r="D471" s="40">
        <f>IF(N($C471)=0,"",$C471/Setup!$B$8)</f>
        <v/>
      </c>
      <c r="E471" s="7" t="n"/>
    </row>
    <row r="472">
      <c r="A472" s="35" t="n"/>
      <c r="B472" s="7" t="n"/>
      <c r="C472" s="30" t="n"/>
      <c r="D472" s="40">
        <f>IF(N($C472)=0,"",$C472/Setup!$B$8)</f>
        <v/>
      </c>
      <c r="E472" s="7" t="n"/>
    </row>
    <row r="473">
      <c r="A473" s="35" t="n"/>
      <c r="B473" s="7" t="n"/>
      <c r="C473" s="30" t="n"/>
      <c r="D473" s="40">
        <f>IF(N($C473)=0,"",$C473/Setup!$B$8)</f>
        <v/>
      </c>
      <c r="E473" s="7" t="n"/>
    </row>
    <row r="474">
      <c r="A474" s="35" t="n"/>
      <c r="B474" s="7" t="n"/>
      <c r="C474" s="30" t="n"/>
      <c r="D474" s="40">
        <f>IF(N($C474)=0,"",$C474/Setup!$B$8)</f>
        <v/>
      </c>
      <c r="E474" s="7" t="n"/>
    </row>
    <row r="475">
      <c r="A475" s="35" t="n"/>
      <c r="B475" s="7" t="n"/>
      <c r="C475" s="30" t="n"/>
      <c r="D475" s="40">
        <f>IF(N($C475)=0,"",$C475/Setup!$B$8)</f>
        <v/>
      </c>
      <c r="E475" s="7" t="n"/>
    </row>
    <row r="476">
      <c r="A476" s="35" t="n"/>
      <c r="B476" s="7" t="n"/>
      <c r="C476" s="30" t="n"/>
      <c r="D476" s="40">
        <f>IF(N($C476)=0,"",$C476/Setup!$B$8)</f>
        <v/>
      </c>
      <c r="E476" s="7" t="n"/>
    </row>
    <row r="477">
      <c r="A477" s="35" t="n"/>
      <c r="B477" s="7" t="n"/>
      <c r="C477" s="30" t="n"/>
      <c r="D477" s="40">
        <f>IF(N($C477)=0,"",$C477/Setup!$B$8)</f>
        <v/>
      </c>
      <c r="E477" s="7" t="n"/>
    </row>
    <row r="478">
      <c r="A478" s="35" t="n"/>
      <c r="B478" s="7" t="n"/>
      <c r="C478" s="30" t="n"/>
      <c r="D478" s="40">
        <f>IF(N($C478)=0,"",$C478/Setup!$B$8)</f>
        <v/>
      </c>
      <c r="E478" s="7" t="n"/>
    </row>
    <row r="479">
      <c r="A479" s="35" t="n"/>
      <c r="B479" s="7" t="n"/>
      <c r="C479" s="30" t="n"/>
      <c r="D479" s="40">
        <f>IF(N($C479)=0,"",$C479/Setup!$B$8)</f>
        <v/>
      </c>
      <c r="E479" s="7" t="n"/>
    </row>
    <row r="480">
      <c r="A480" s="35" t="n"/>
      <c r="B480" s="7" t="n"/>
      <c r="C480" s="30" t="n"/>
      <c r="D480" s="40">
        <f>IF(N($C480)=0,"",$C480/Setup!$B$8)</f>
        <v/>
      </c>
      <c r="E480" s="7" t="n"/>
    </row>
    <row r="481">
      <c r="A481" s="35" t="n"/>
      <c r="B481" s="7" t="n"/>
      <c r="C481" s="30" t="n"/>
      <c r="D481" s="40">
        <f>IF(N($C481)=0,"",$C481/Setup!$B$8)</f>
        <v/>
      </c>
      <c r="E481" s="7" t="n"/>
    </row>
    <row r="482">
      <c r="A482" s="35" t="n"/>
      <c r="B482" s="7" t="n"/>
      <c r="C482" s="30" t="n"/>
      <c r="D482" s="40">
        <f>IF(N($C482)=0,"",$C482/Setup!$B$8)</f>
        <v/>
      </c>
      <c r="E482" s="7" t="n"/>
    </row>
    <row r="483">
      <c r="A483" s="35" t="n"/>
      <c r="B483" s="7" t="n"/>
      <c r="C483" s="30" t="n"/>
      <c r="D483" s="40">
        <f>IF(N($C483)=0,"",$C483/Setup!$B$8)</f>
        <v/>
      </c>
      <c r="E483" s="7" t="n"/>
    </row>
    <row r="484">
      <c r="A484" s="35" t="n"/>
      <c r="B484" s="7" t="n"/>
      <c r="C484" s="30" t="n"/>
      <c r="D484" s="40">
        <f>IF(N($C484)=0,"",$C484/Setup!$B$8)</f>
        <v/>
      </c>
      <c r="E484" s="7" t="n"/>
    </row>
    <row r="485">
      <c r="A485" s="35" t="n"/>
      <c r="B485" s="7" t="n"/>
      <c r="C485" s="30" t="n"/>
      <c r="D485" s="40">
        <f>IF(N($C485)=0,"",$C485/Setup!$B$8)</f>
        <v/>
      </c>
      <c r="E485" s="7" t="n"/>
    </row>
    <row r="486">
      <c r="A486" s="35" t="n"/>
      <c r="B486" s="7" t="n"/>
      <c r="C486" s="30" t="n"/>
      <c r="D486" s="40">
        <f>IF(N($C486)=0,"",$C486/Setup!$B$8)</f>
        <v/>
      </c>
      <c r="E486" s="7" t="n"/>
    </row>
    <row r="487">
      <c r="A487" s="35" t="n"/>
      <c r="B487" s="7" t="n"/>
      <c r="C487" s="30" t="n"/>
      <c r="D487" s="40">
        <f>IF(N($C487)=0,"",$C487/Setup!$B$8)</f>
        <v/>
      </c>
      <c r="E487" s="7" t="n"/>
    </row>
    <row r="488">
      <c r="A488" s="35" t="n"/>
      <c r="B488" s="7" t="n"/>
      <c r="C488" s="30" t="n"/>
      <c r="D488" s="40">
        <f>IF(N($C488)=0,"",$C488/Setup!$B$8)</f>
        <v/>
      </c>
      <c r="E488" s="7" t="n"/>
    </row>
    <row r="489">
      <c r="A489" s="35" t="n"/>
      <c r="B489" s="7" t="n"/>
      <c r="C489" s="30" t="n"/>
      <c r="D489" s="40">
        <f>IF(N($C489)=0,"",$C489/Setup!$B$8)</f>
        <v/>
      </c>
      <c r="E489" s="7" t="n"/>
    </row>
    <row r="490">
      <c r="A490" s="35" t="n"/>
      <c r="B490" s="7" t="n"/>
      <c r="C490" s="30" t="n"/>
      <c r="D490" s="40">
        <f>IF(N($C490)=0,"",$C490/Setup!$B$8)</f>
        <v/>
      </c>
      <c r="E490" s="7" t="n"/>
    </row>
    <row r="491">
      <c r="A491" s="35" t="n"/>
      <c r="B491" s="7" t="n"/>
      <c r="C491" s="30" t="n"/>
      <c r="D491" s="40">
        <f>IF(N($C491)=0,"",$C491/Setup!$B$8)</f>
        <v/>
      </c>
      <c r="E491" s="7" t="n"/>
    </row>
    <row r="492">
      <c r="A492" s="35" t="n"/>
      <c r="B492" s="7" t="n"/>
      <c r="C492" s="30" t="n"/>
      <c r="D492" s="40">
        <f>IF(N($C492)=0,"",$C492/Setup!$B$8)</f>
        <v/>
      </c>
      <c r="E492" s="7" t="n"/>
    </row>
    <row r="493">
      <c r="A493" s="35" t="n"/>
      <c r="B493" s="7" t="n"/>
      <c r="C493" s="30" t="n"/>
      <c r="D493" s="40">
        <f>IF(N($C493)=0,"",$C493/Setup!$B$8)</f>
        <v/>
      </c>
      <c r="E493" s="7" t="n"/>
    </row>
    <row r="494">
      <c r="A494" s="35" t="n"/>
      <c r="B494" s="7" t="n"/>
      <c r="C494" s="30" t="n"/>
      <c r="D494" s="40">
        <f>IF(N($C494)=0,"",$C494/Setup!$B$8)</f>
        <v/>
      </c>
      <c r="E494" s="7" t="n"/>
    </row>
    <row r="495">
      <c r="A495" s="35" t="n"/>
      <c r="B495" s="7" t="n"/>
      <c r="C495" s="30" t="n"/>
      <c r="D495" s="40">
        <f>IF(N($C495)=0,"",$C495/Setup!$B$8)</f>
        <v/>
      </c>
      <c r="E495" s="7" t="n"/>
    </row>
    <row r="496">
      <c r="A496" s="35" t="n"/>
      <c r="B496" s="7" t="n"/>
      <c r="C496" s="30" t="n"/>
      <c r="D496" s="40">
        <f>IF(N($C496)=0,"",$C496/Setup!$B$8)</f>
        <v/>
      </c>
      <c r="E496" s="7" t="n"/>
    </row>
    <row r="497">
      <c r="A497" s="35" t="n"/>
      <c r="B497" s="7" t="n"/>
      <c r="C497" s="30" t="n"/>
      <c r="D497" s="40">
        <f>IF(N($C497)=0,"",$C497/Setup!$B$8)</f>
        <v/>
      </c>
      <c r="E497" s="7" t="n"/>
    </row>
    <row r="498">
      <c r="A498" s="35" t="n"/>
      <c r="B498" s="7" t="n"/>
      <c r="C498" s="30" t="n"/>
      <c r="D498" s="40">
        <f>IF(N($C498)=0,"",$C498/Setup!$B$8)</f>
        <v/>
      </c>
      <c r="E498" s="7" t="n"/>
    </row>
    <row r="499">
      <c r="A499" s="35" t="n"/>
      <c r="B499" s="7" t="n"/>
      <c r="C499" s="30" t="n"/>
      <c r="D499" s="40">
        <f>IF(N($C499)=0,"",$C499/Setup!$B$8)</f>
        <v/>
      </c>
      <c r="E499" s="7" t="n"/>
    </row>
    <row r="500">
      <c r="A500" s="35" t="n"/>
      <c r="B500" s="7" t="n"/>
      <c r="C500" s="30" t="n"/>
      <c r="D500" s="40">
        <f>IF(N($C500)=0,"",$C500/Setup!$B$8)</f>
        <v/>
      </c>
      <c r="E500" s="7" t="n"/>
    </row>
    <row r="501">
      <c r="A501" s="35" t="n"/>
      <c r="B501" s="7" t="n"/>
      <c r="C501" s="30" t="n"/>
      <c r="D501" s="40">
        <f>IF(N($C501)=0,"",$C501/Setup!$B$8)</f>
        <v/>
      </c>
      <c r="E501" s="7" t="n"/>
    </row>
    <row r="502">
      <c r="A502" s="35" t="n"/>
      <c r="B502" s="7" t="n"/>
      <c r="C502" s="30" t="n"/>
      <c r="D502" s="40">
        <f>IF(N($C502)=0,"",$C502/Setup!$B$8)</f>
        <v/>
      </c>
      <c r="E502" s="7" t="n"/>
    </row>
    <row r="503">
      <c r="A503" s="35" t="n"/>
      <c r="B503" s="7" t="n"/>
      <c r="C503" s="30" t="n"/>
      <c r="D503" s="40">
        <f>IF(N($C503)=0,"",$C503/Setup!$B$8)</f>
        <v/>
      </c>
      <c r="E503" s="7" t="n"/>
    </row>
    <row r="504">
      <c r="A504" s="35" t="n"/>
      <c r="B504" s="7" t="n"/>
      <c r="C504" s="30" t="n"/>
      <c r="D504" s="40">
        <f>IF(N($C504)=0,"",$C504/Setup!$B$8)</f>
        <v/>
      </c>
      <c r="E504" s="7" t="n"/>
    </row>
  </sheetData>
  <mergeCells count="2">
    <mergeCell ref="A2:E2"/>
    <mergeCell ref="A1:E1"/>
  </mergeCells>
  <dataValidations count="3">
    <dataValidation sqref="A5:A504" showDropDown="0" showInputMessage="1" showErrorMessage="1" allowBlank="1" errorTitle="Not a date" error="Enter a real date, for example 2027-08-02 or 2 Aug 2027." promptTitle="Date" prompt="Date of the time off. The hours are charged to the pay period this date falls in." type="date" operator="between">
      <formula1>36526</formula1>
      <formula2>73415</formula2>
    </dataValidation>
    <dataValidation sqref="B5:B504" showDropDown="0" showInputMessage="1" showErrorMessage="1" allowBlank="1" errorTitle="Pick from the list" error="Choose a value from the drop-down list." promptTitle="Employee" prompt="Pick a person from the Employees sheet." type="list" errorStyle="stop">
      <formula1>=Employees!$A$5:$A$34</formula1>
    </dataValidation>
    <dataValidation sqref="C5:C504" showDropDown="0" showInputMessage="1" showErrorMessage="1" allowBlank="1" errorTitle="Check the number" error="Enter a number between 0 and 400." promptTitle="Hours" prompt="Hours of PTO used." type="decimal" operator="between">
      <formula1>0</formula1>
      <formula2>400</formula2>
    </dataValidation>
  </dataValidations>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xl/worksheets/sheet5.xml><?xml version="1.0" encoding="utf-8"?>
<worksheet xmlns="http://schemas.openxmlformats.org/spreadsheetml/2006/main">
  <sheetPr>
    <tabColor rgb="000E7490"/>
    <outlinePr summaryBelow="1" summaryRight="1"/>
    <pageSetUpPr fitToPage="1"/>
  </sheetPr>
  <dimension ref="A1:K39"/>
  <sheetViews>
    <sheetView showGridLines="0" workbookViewId="0">
      <pane xSplit="1" ySplit="9" topLeftCell="B10" activePane="bottomRight" state="frozen"/>
      <selection pane="topRight"/>
      <selection pane="bottomLeft"/>
      <selection pane="bottomRight" activeCell="A1" sqref="A1"/>
    </sheetView>
  </sheetViews>
  <sheetFormatPr baseColWidth="8" defaultRowHeight="15"/>
  <cols>
    <col width="28" customWidth="1" min="1" max="1"/>
    <col width="12" customWidth="1" min="2" max="2"/>
    <col width="12" customWidth="1" min="3" max="3"/>
    <col width="12" customWidth="1" min="4" max="4"/>
    <col width="12" customWidth="1" min="5" max="5"/>
    <col width="14" customWidth="1" min="6" max="6"/>
    <col width="12" customWidth="1" min="7" max="7"/>
    <col width="13" customWidth="1" min="8" max="8"/>
    <col width="14" customWidth="1" min="9" max="9"/>
    <col width="14" customWidth="1" min="10" max="10"/>
    <col width="22" customWidth="1" min="11" max="11"/>
  </cols>
  <sheetData>
    <row r="1" ht="26" customHeight="1">
      <c r="A1" s="1" t="inlineStr">
        <is>
          <t xml:space="preserve">  LeaveCalc  |  PTO Tracker 2027  |  Year-end summary</t>
        </is>
      </c>
    </row>
    <row r="2" ht="30" customHeight="1">
      <c r="A2" s="2" t="inlineStr">
        <is>
          <t>Where each balance stands today and where it will be on 31 December, including the hours lost to the cap and to the carryover limit.</t>
        </is>
      </c>
    </row>
    <row r="4">
      <c r="A4" s="41" t="inlineStr">
        <is>
          <t>PEOPLE TRACKED</t>
        </is>
      </c>
      <c r="B4" s="42" t="n"/>
      <c r="C4" s="43" t="inlineStr">
        <is>
          <t>HOURS NOT EARNED, CAP HIT</t>
        </is>
      </c>
      <c r="D4" s="44" t="n"/>
      <c r="E4" s="45" t="n"/>
      <c r="F4" s="43" t="inlineStr">
        <is>
          <t>HOURS LOST ON 31 DEC</t>
        </is>
      </c>
      <c r="G4" s="44" t="n"/>
      <c r="H4" s="45" t="n"/>
      <c r="I4" s="46" t="inlineStr">
        <is>
          <t>NEGATIVE BALANCES</t>
        </is>
      </c>
      <c r="J4" s="47" t="n"/>
    </row>
    <row r="5">
      <c r="A5" s="48">
        <f>COUNTIF(A10:A39,"?*")</f>
        <v/>
      </c>
      <c r="B5" s="49" t="n"/>
      <c r="C5" s="50">
        <f>SUM(H10:H39)</f>
        <v/>
      </c>
      <c r="D5" s="51" t="n"/>
      <c r="E5" s="49" t="n"/>
      <c r="F5" s="50">
        <f>SUM(J10:J39)</f>
        <v/>
      </c>
      <c r="G5" s="51" t="n"/>
      <c r="H5" s="49" t="n"/>
      <c r="I5" s="52">
        <f>COUNTIF(F10:F39,"&lt;0")</f>
        <v/>
      </c>
      <c r="J5" s="49" t="n"/>
    </row>
    <row r="6">
      <c r="A6" s="53" t="n"/>
      <c r="B6" s="54" t="n"/>
      <c r="C6" s="53" t="n"/>
      <c r="D6" s="55" t="n"/>
      <c r="E6" s="54" t="n"/>
      <c r="F6" s="53" t="n"/>
      <c r="G6" s="55" t="n"/>
      <c r="H6" s="54" t="n"/>
      <c r="I6" s="53" t="n"/>
      <c r="J6" s="54" t="n"/>
    </row>
    <row r="9" ht="44" customHeight="1">
      <c r="A9" s="33" t="inlineStr">
        <is>
          <t>Employee</t>
        </is>
      </c>
      <c r="B9" s="33" t="inlineStr">
        <is>
          <t>Opening (h)</t>
        </is>
      </c>
      <c r="C9" s="33" t="inlineStr">
        <is>
          <t>Accrued in year (h)</t>
        </is>
      </c>
      <c r="D9" s="33" t="inlineStr">
        <is>
          <t>Used or booked (h)</t>
        </is>
      </c>
      <c r="E9" s="33" t="inlineStr">
        <is>
          <t>Balance today (h)</t>
        </is>
      </c>
      <c r="F9" s="33" t="inlineStr">
        <is>
          <t>Projected balance 31 Dec (h)</t>
        </is>
      </c>
      <c r="G9" s="33" t="inlineStr">
        <is>
          <t>Projected, in days</t>
        </is>
      </c>
      <c r="H9" s="33" t="inlineStr">
        <is>
          <t>Hours not earned (cap)</t>
        </is>
      </c>
      <c r="I9" s="33" t="inlineStr">
        <is>
          <t>Carries over (h)</t>
        </is>
      </c>
      <c r="J9" s="33" t="inlineStr">
        <is>
          <t>Lost at year end (h)</t>
        </is>
      </c>
      <c r="K9" s="33" t="inlineStr">
        <is>
          <t>Status</t>
        </is>
      </c>
    </row>
    <row r="10">
      <c r="A10" s="56">
        <f>IFERROR(IF(INDEX(Employees!$A$5:$A$34,1)="","",INDEX(Employees!$A$5:$A$34,1)),"")</f>
        <v/>
      </c>
      <c r="B10" s="57">
        <f>IF($A10="","",N(INDEX(Employees!$D$5:$D$34,1)))</f>
        <v/>
      </c>
      <c r="C10" s="57">
        <f>IF($A10="","",F10-B10+D10)</f>
        <v/>
      </c>
      <c r="D10" s="57">
        <f>IF($A10="","",SUMIFS('Hours used'!$C$5:$C$504,'Hours used'!$B$5:$B$504,$A10,'Hours used'!$A$5:$A$504,"&gt;="&amp;DATE(Setup!$B$5,1,1),'Hours used'!$A$5:$A$504,"&lt;="&amp;DATE(Setup!$B$5,12,31)))</f>
        <v/>
      </c>
      <c r="E10" s="57">
        <f>IF($A10="","",IF(COUNTIF('Balance by period'!$B$8:$B$60,"&lt;="&amp;TODAY())=0,B10,INDEX('Balance by period'!E$8:E$60,COUNTIF('Balance by period'!$B$8:$B$60,"&lt;="&amp;TODAY()))))</f>
        <v/>
      </c>
      <c r="F10" s="58">
        <f>IF($A10="","",INDEX('Balance by period'!E$8:E$60,Setup!$B$15))</f>
        <v/>
      </c>
      <c r="G10" s="57">
        <f>IF($A10="","",F10/Setup!$B$8)</f>
        <v/>
      </c>
      <c r="H10" s="57">
        <f>IF($A10="","",MAX(0,ROUND('Balance by period'!E$4*IF('Balance by period'!E$3="",Setup!$B$15,COUNTIF('Balance by period'!$B$8:$B$60,"&gt;="&amp;'Balance by period'!E$3))-C10,2)))</f>
        <v/>
      </c>
      <c r="I10" s="57">
        <f>IF($A10="","",IF(Setup!$B$11="",MAX(0,F10),MAX(0,MIN(F10,Setup!$B$11))))</f>
        <v/>
      </c>
      <c r="J10" s="57">
        <f>IF($A10="","",MAX(0,F10-I10))</f>
        <v/>
      </c>
      <c r="K10" s="59">
        <f>IF($A10="","",IF(F10&lt;0,"Negative balance",IF(J10&gt;0,"Loses "&amp;ROUND(J10,1)&amp;" h",IF(AND('Balance by period'!E$5&lt;1000000,F10&gt;='Balance by period'!E$5),"At cap","OK"))))</f>
        <v/>
      </c>
    </row>
    <row r="11">
      <c r="A11" s="56">
        <f>IFERROR(IF(INDEX(Employees!$A$5:$A$34,2)="","",INDEX(Employees!$A$5:$A$34,2)),"")</f>
        <v/>
      </c>
      <c r="B11" s="57">
        <f>IF($A11="","",N(INDEX(Employees!$D$5:$D$34,2)))</f>
        <v/>
      </c>
      <c r="C11" s="57">
        <f>IF($A11="","",F11-B11+D11)</f>
        <v/>
      </c>
      <c r="D11" s="57">
        <f>IF($A11="","",SUMIFS('Hours used'!$C$5:$C$504,'Hours used'!$B$5:$B$504,$A11,'Hours used'!$A$5:$A$504,"&gt;="&amp;DATE(Setup!$B$5,1,1),'Hours used'!$A$5:$A$504,"&lt;="&amp;DATE(Setup!$B$5,12,31)))</f>
        <v/>
      </c>
      <c r="E11" s="57">
        <f>IF($A11="","",IF(COUNTIF('Balance by period'!$B$8:$B$60,"&lt;="&amp;TODAY())=0,B11,INDEX('Balance by period'!F$8:F$60,COUNTIF('Balance by period'!$B$8:$B$60,"&lt;="&amp;TODAY()))))</f>
        <v/>
      </c>
      <c r="F11" s="58">
        <f>IF($A11="","",INDEX('Balance by period'!F$8:F$60,Setup!$B$15))</f>
        <v/>
      </c>
      <c r="G11" s="57">
        <f>IF($A11="","",F11/Setup!$B$8)</f>
        <v/>
      </c>
      <c r="H11" s="57">
        <f>IF($A11="","",MAX(0,ROUND('Balance by period'!F$4*IF('Balance by period'!F$3="",Setup!$B$15,COUNTIF('Balance by period'!$B$8:$B$60,"&gt;="&amp;'Balance by period'!F$3))-C11,2)))</f>
        <v/>
      </c>
      <c r="I11" s="57">
        <f>IF($A11="","",IF(Setup!$B$11="",MAX(0,F11),MAX(0,MIN(F11,Setup!$B$11))))</f>
        <v/>
      </c>
      <c r="J11" s="57">
        <f>IF($A11="","",MAX(0,F11-I11))</f>
        <v/>
      </c>
      <c r="K11" s="59">
        <f>IF($A11="","",IF(F11&lt;0,"Negative balance",IF(J11&gt;0,"Loses "&amp;ROUND(J11,1)&amp;" h",IF(AND('Balance by period'!F$5&lt;1000000,F11&gt;='Balance by period'!F$5),"At cap","OK"))))</f>
        <v/>
      </c>
    </row>
    <row r="12">
      <c r="A12" s="56">
        <f>IFERROR(IF(INDEX(Employees!$A$5:$A$34,3)="","",INDEX(Employees!$A$5:$A$34,3)),"")</f>
        <v/>
      </c>
      <c r="B12" s="57">
        <f>IF($A12="","",N(INDEX(Employees!$D$5:$D$34,3)))</f>
        <v/>
      </c>
      <c r="C12" s="57">
        <f>IF($A12="","",F12-B12+D12)</f>
        <v/>
      </c>
      <c r="D12" s="57">
        <f>IF($A12="","",SUMIFS('Hours used'!$C$5:$C$504,'Hours used'!$B$5:$B$504,$A12,'Hours used'!$A$5:$A$504,"&gt;="&amp;DATE(Setup!$B$5,1,1),'Hours used'!$A$5:$A$504,"&lt;="&amp;DATE(Setup!$B$5,12,31)))</f>
        <v/>
      </c>
      <c r="E12" s="57">
        <f>IF($A12="","",IF(COUNTIF('Balance by period'!$B$8:$B$60,"&lt;="&amp;TODAY())=0,B12,INDEX('Balance by period'!G$8:G$60,COUNTIF('Balance by period'!$B$8:$B$60,"&lt;="&amp;TODAY()))))</f>
        <v/>
      </c>
      <c r="F12" s="58">
        <f>IF($A12="","",INDEX('Balance by period'!G$8:G$60,Setup!$B$15))</f>
        <v/>
      </c>
      <c r="G12" s="57">
        <f>IF($A12="","",F12/Setup!$B$8)</f>
        <v/>
      </c>
      <c r="H12" s="57">
        <f>IF($A12="","",MAX(0,ROUND('Balance by period'!G$4*IF('Balance by period'!G$3="",Setup!$B$15,COUNTIF('Balance by period'!$B$8:$B$60,"&gt;="&amp;'Balance by period'!G$3))-C12,2)))</f>
        <v/>
      </c>
      <c r="I12" s="57">
        <f>IF($A12="","",IF(Setup!$B$11="",MAX(0,F12),MAX(0,MIN(F12,Setup!$B$11))))</f>
        <v/>
      </c>
      <c r="J12" s="57">
        <f>IF($A12="","",MAX(0,F12-I12))</f>
        <v/>
      </c>
      <c r="K12" s="59">
        <f>IF($A12="","",IF(F12&lt;0,"Negative balance",IF(J12&gt;0,"Loses "&amp;ROUND(J12,1)&amp;" h",IF(AND('Balance by period'!G$5&lt;1000000,F12&gt;='Balance by period'!G$5),"At cap","OK"))))</f>
        <v/>
      </c>
    </row>
    <row r="13">
      <c r="A13" s="56">
        <f>IFERROR(IF(INDEX(Employees!$A$5:$A$34,4)="","",INDEX(Employees!$A$5:$A$34,4)),"")</f>
        <v/>
      </c>
      <c r="B13" s="57">
        <f>IF($A13="","",N(INDEX(Employees!$D$5:$D$34,4)))</f>
        <v/>
      </c>
      <c r="C13" s="57">
        <f>IF($A13="","",F13-B13+D13)</f>
        <v/>
      </c>
      <c r="D13" s="57">
        <f>IF($A13="","",SUMIFS('Hours used'!$C$5:$C$504,'Hours used'!$B$5:$B$504,$A13,'Hours used'!$A$5:$A$504,"&gt;="&amp;DATE(Setup!$B$5,1,1),'Hours used'!$A$5:$A$504,"&lt;="&amp;DATE(Setup!$B$5,12,31)))</f>
        <v/>
      </c>
      <c r="E13" s="57">
        <f>IF($A13="","",IF(COUNTIF('Balance by period'!$B$8:$B$60,"&lt;="&amp;TODAY())=0,B13,INDEX('Balance by period'!H$8:H$60,COUNTIF('Balance by period'!$B$8:$B$60,"&lt;="&amp;TODAY()))))</f>
        <v/>
      </c>
      <c r="F13" s="58">
        <f>IF($A13="","",INDEX('Balance by period'!H$8:H$60,Setup!$B$15))</f>
        <v/>
      </c>
      <c r="G13" s="57">
        <f>IF($A13="","",F13/Setup!$B$8)</f>
        <v/>
      </c>
      <c r="H13" s="57">
        <f>IF($A13="","",MAX(0,ROUND('Balance by period'!H$4*IF('Balance by period'!H$3="",Setup!$B$15,COUNTIF('Balance by period'!$B$8:$B$60,"&gt;="&amp;'Balance by period'!H$3))-C13,2)))</f>
        <v/>
      </c>
      <c r="I13" s="57">
        <f>IF($A13="","",IF(Setup!$B$11="",MAX(0,F13),MAX(0,MIN(F13,Setup!$B$11))))</f>
        <v/>
      </c>
      <c r="J13" s="57">
        <f>IF($A13="","",MAX(0,F13-I13))</f>
        <v/>
      </c>
      <c r="K13" s="59">
        <f>IF($A13="","",IF(F13&lt;0,"Negative balance",IF(J13&gt;0,"Loses "&amp;ROUND(J13,1)&amp;" h",IF(AND('Balance by period'!H$5&lt;1000000,F13&gt;='Balance by period'!H$5),"At cap","OK"))))</f>
        <v/>
      </c>
    </row>
    <row r="14">
      <c r="A14" s="56">
        <f>IFERROR(IF(INDEX(Employees!$A$5:$A$34,5)="","",INDEX(Employees!$A$5:$A$34,5)),"")</f>
        <v/>
      </c>
      <c r="B14" s="57">
        <f>IF($A14="","",N(INDEX(Employees!$D$5:$D$34,5)))</f>
        <v/>
      </c>
      <c r="C14" s="57">
        <f>IF($A14="","",F14-B14+D14)</f>
        <v/>
      </c>
      <c r="D14" s="57">
        <f>IF($A14="","",SUMIFS('Hours used'!$C$5:$C$504,'Hours used'!$B$5:$B$504,$A14,'Hours used'!$A$5:$A$504,"&gt;="&amp;DATE(Setup!$B$5,1,1),'Hours used'!$A$5:$A$504,"&lt;="&amp;DATE(Setup!$B$5,12,31)))</f>
        <v/>
      </c>
      <c r="E14" s="57">
        <f>IF($A14="","",IF(COUNTIF('Balance by period'!$B$8:$B$60,"&lt;="&amp;TODAY())=0,B14,INDEX('Balance by period'!I$8:I$60,COUNTIF('Balance by period'!$B$8:$B$60,"&lt;="&amp;TODAY()))))</f>
        <v/>
      </c>
      <c r="F14" s="58">
        <f>IF($A14="","",INDEX('Balance by period'!I$8:I$60,Setup!$B$15))</f>
        <v/>
      </c>
      <c r="G14" s="57">
        <f>IF($A14="","",F14/Setup!$B$8)</f>
        <v/>
      </c>
      <c r="H14" s="57">
        <f>IF($A14="","",MAX(0,ROUND('Balance by period'!I$4*IF('Balance by period'!I$3="",Setup!$B$15,COUNTIF('Balance by period'!$B$8:$B$60,"&gt;="&amp;'Balance by period'!I$3))-C14,2)))</f>
        <v/>
      </c>
      <c r="I14" s="57">
        <f>IF($A14="","",IF(Setup!$B$11="",MAX(0,F14),MAX(0,MIN(F14,Setup!$B$11))))</f>
        <v/>
      </c>
      <c r="J14" s="57">
        <f>IF($A14="","",MAX(0,F14-I14))</f>
        <v/>
      </c>
      <c r="K14" s="59">
        <f>IF($A14="","",IF(F14&lt;0,"Negative balance",IF(J14&gt;0,"Loses "&amp;ROUND(J14,1)&amp;" h",IF(AND('Balance by period'!I$5&lt;1000000,F14&gt;='Balance by period'!I$5),"At cap","OK"))))</f>
        <v/>
      </c>
    </row>
    <row r="15">
      <c r="A15" s="56">
        <f>IFERROR(IF(INDEX(Employees!$A$5:$A$34,6)="","",INDEX(Employees!$A$5:$A$34,6)),"")</f>
        <v/>
      </c>
      <c r="B15" s="57">
        <f>IF($A15="","",N(INDEX(Employees!$D$5:$D$34,6)))</f>
        <v/>
      </c>
      <c r="C15" s="57">
        <f>IF($A15="","",F15-B15+D15)</f>
        <v/>
      </c>
      <c r="D15" s="57">
        <f>IF($A15="","",SUMIFS('Hours used'!$C$5:$C$504,'Hours used'!$B$5:$B$504,$A15,'Hours used'!$A$5:$A$504,"&gt;="&amp;DATE(Setup!$B$5,1,1),'Hours used'!$A$5:$A$504,"&lt;="&amp;DATE(Setup!$B$5,12,31)))</f>
        <v/>
      </c>
      <c r="E15" s="57">
        <f>IF($A15="","",IF(COUNTIF('Balance by period'!$B$8:$B$60,"&lt;="&amp;TODAY())=0,B15,INDEX('Balance by period'!J$8:J$60,COUNTIF('Balance by period'!$B$8:$B$60,"&lt;="&amp;TODAY()))))</f>
        <v/>
      </c>
      <c r="F15" s="58">
        <f>IF($A15="","",INDEX('Balance by period'!J$8:J$60,Setup!$B$15))</f>
        <v/>
      </c>
      <c r="G15" s="57">
        <f>IF($A15="","",F15/Setup!$B$8)</f>
        <v/>
      </c>
      <c r="H15" s="57">
        <f>IF($A15="","",MAX(0,ROUND('Balance by period'!J$4*IF('Balance by period'!J$3="",Setup!$B$15,COUNTIF('Balance by period'!$B$8:$B$60,"&gt;="&amp;'Balance by period'!J$3))-C15,2)))</f>
        <v/>
      </c>
      <c r="I15" s="57">
        <f>IF($A15="","",IF(Setup!$B$11="",MAX(0,F15),MAX(0,MIN(F15,Setup!$B$11))))</f>
        <v/>
      </c>
      <c r="J15" s="57">
        <f>IF($A15="","",MAX(0,F15-I15))</f>
        <v/>
      </c>
      <c r="K15" s="59">
        <f>IF($A15="","",IF(F15&lt;0,"Negative balance",IF(J15&gt;0,"Loses "&amp;ROUND(J15,1)&amp;" h",IF(AND('Balance by period'!J$5&lt;1000000,F15&gt;='Balance by period'!J$5),"At cap","OK"))))</f>
        <v/>
      </c>
    </row>
    <row r="16">
      <c r="A16" s="56">
        <f>IFERROR(IF(INDEX(Employees!$A$5:$A$34,7)="","",INDEX(Employees!$A$5:$A$34,7)),"")</f>
        <v/>
      </c>
      <c r="B16" s="57">
        <f>IF($A16="","",N(INDEX(Employees!$D$5:$D$34,7)))</f>
        <v/>
      </c>
      <c r="C16" s="57">
        <f>IF($A16="","",F16-B16+D16)</f>
        <v/>
      </c>
      <c r="D16" s="57">
        <f>IF($A16="","",SUMIFS('Hours used'!$C$5:$C$504,'Hours used'!$B$5:$B$504,$A16,'Hours used'!$A$5:$A$504,"&gt;="&amp;DATE(Setup!$B$5,1,1),'Hours used'!$A$5:$A$504,"&lt;="&amp;DATE(Setup!$B$5,12,31)))</f>
        <v/>
      </c>
      <c r="E16" s="57">
        <f>IF($A16="","",IF(COUNTIF('Balance by period'!$B$8:$B$60,"&lt;="&amp;TODAY())=0,B16,INDEX('Balance by period'!K$8:K$60,COUNTIF('Balance by period'!$B$8:$B$60,"&lt;="&amp;TODAY()))))</f>
        <v/>
      </c>
      <c r="F16" s="58">
        <f>IF($A16="","",INDEX('Balance by period'!K$8:K$60,Setup!$B$15))</f>
        <v/>
      </c>
      <c r="G16" s="57">
        <f>IF($A16="","",F16/Setup!$B$8)</f>
        <v/>
      </c>
      <c r="H16" s="57">
        <f>IF($A16="","",MAX(0,ROUND('Balance by period'!K$4*IF('Balance by period'!K$3="",Setup!$B$15,COUNTIF('Balance by period'!$B$8:$B$60,"&gt;="&amp;'Balance by period'!K$3))-C16,2)))</f>
        <v/>
      </c>
      <c r="I16" s="57">
        <f>IF($A16="","",IF(Setup!$B$11="",MAX(0,F16),MAX(0,MIN(F16,Setup!$B$11))))</f>
        <v/>
      </c>
      <c r="J16" s="57">
        <f>IF($A16="","",MAX(0,F16-I16))</f>
        <v/>
      </c>
      <c r="K16" s="59">
        <f>IF($A16="","",IF(F16&lt;0,"Negative balance",IF(J16&gt;0,"Loses "&amp;ROUND(J16,1)&amp;" h",IF(AND('Balance by period'!K$5&lt;1000000,F16&gt;='Balance by period'!K$5),"At cap","OK"))))</f>
        <v/>
      </c>
    </row>
    <row r="17">
      <c r="A17" s="56">
        <f>IFERROR(IF(INDEX(Employees!$A$5:$A$34,8)="","",INDEX(Employees!$A$5:$A$34,8)),"")</f>
        <v/>
      </c>
      <c r="B17" s="57">
        <f>IF($A17="","",N(INDEX(Employees!$D$5:$D$34,8)))</f>
        <v/>
      </c>
      <c r="C17" s="57">
        <f>IF($A17="","",F17-B17+D17)</f>
        <v/>
      </c>
      <c r="D17" s="57">
        <f>IF($A17="","",SUMIFS('Hours used'!$C$5:$C$504,'Hours used'!$B$5:$B$504,$A17,'Hours used'!$A$5:$A$504,"&gt;="&amp;DATE(Setup!$B$5,1,1),'Hours used'!$A$5:$A$504,"&lt;="&amp;DATE(Setup!$B$5,12,31)))</f>
        <v/>
      </c>
      <c r="E17" s="57">
        <f>IF($A17="","",IF(COUNTIF('Balance by period'!$B$8:$B$60,"&lt;="&amp;TODAY())=0,B17,INDEX('Balance by period'!L$8:L$60,COUNTIF('Balance by period'!$B$8:$B$60,"&lt;="&amp;TODAY()))))</f>
        <v/>
      </c>
      <c r="F17" s="58">
        <f>IF($A17="","",INDEX('Balance by period'!L$8:L$60,Setup!$B$15))</f>
        <v/>
      </c>
      <c r="G17" s="57">
        <f>IF($A17="","",F17/Setup!$B$8)</f>
        <v/>
      </c>
      <c r="H17" s="57">
        <f>IF($A17="","",MAX(0,ROUND('Balance by period'!L$4*IF('Balance by period'!L$3="",Setup!$B$15,COUNTIF('Balance by period'!$B$8:$B$60,"&gt;="&amp;'Balance by period'!L$3))-C17,2)))</f>
        <v/>
      </c>
      <c r="I17" s="57">
        <f>IF($A17="","",IF(Setup!$B$11="",MAX(0,F17),MAX(0,MIN(F17,Setup!$B$11))))</f>
        <v/>
      </c>
      <c r="J17" s="57">
        <f>IF($A17="","",MAX(0,F17-I17))</f>
        <v/>
      </c>
      <c r="K17" s="59">
        <f>IF($A17="","",IF(F17&lt;0,"Negative balance",IF(J17&gt;0,"Loses "&amp;ROUND(J17,1)&amp;" h",IF(AND('Balance by period'!L$5&lt;1000000,F17&gt;='Balance by period'!L$5),"At cap","OK"))))</f>
        <v/>
      </c>
    </row>
    <row r="18">
      <c r="A18" s="56">
        <f>IFERROR(IF(INDEX(Employees!$A$5:$A$34,9)="","",INDEX(Employees!$A$5:$A$34,9)),"")</f>
        <v/>
      </c>
      <c r="B18" s="57">
        <f>IF($A18="","",N(INDEX(Employees!$D$5:$D$34,9)))</f>
        <v/>
      </c>
      <c r="C18" s="57">
        <f>IF($A18="","",F18-B18+D18)</f>
        <v/>
      </c>
      <c r="D18" s="57">
        <f>IF($A18="","",SUMIFS('Hours used'!$C$5:$C$504,'Hours used'!$B$5:$B$504,$A18,'Hours used'!$A$5:$A$504,"&gt;="&amp;DATE(Setup!$B$5,1,1),'Hours used'!$A$5:$A$504,"&lt;="&amp;DATE(Setup!$B$5,12,31)))</f>
        <v/>
      </c>
      <c r="E18" s="57">
        <f>IF($A18="","",IF(COUNTIF('Balance by period'!$B$8:$B$60,"&lt;="&amp;TODAY())=0,B18,INDEX('Balance by period'!M$8:M$60,COUNTIF('Balance by period'!$B$8:$B$60,"&lt;="&amp;TODAY()))))</f>
        <v/>
      </c>
      <c r="F18" s="58">
        <f>IF($A18="","",INDEX('Balance by period'!M$8:M$60,Setup!$B$15))</f>
        <v/>
      </c>
      <c r="G18" s="57">
        <f>IF($A18="","",F18/Setup!$B$8)</f>
        <v/>
      </c>
      <c r="H18" s="57">
        <f>IF($A18="","",MAX(0,ROUND('Balance by period'!M$4*IF('Balance by period'!M$3="",Setup!$B$15,COUNTIF('Balance by period'!$B$8:$B$60,"&gt;="&amp;'Balance by period'!M$3))-C18,2)))</f>
        <v/>
      </c>
      <c r="I18" s="57">
        <f>IF($A18="","",IF(Setup!$B$11="",MAX(0,F18),MAX(0,MIN(F18,Setup!$B$11))))</f>
        <v/>
      </c>
      <c r="J18" s="57">
        <f>IF($A18="","",MAX(0,F18-I18))</f>
        <v/>
      </c>
      <c r="K18" s="59">
        <f>IF($A18="","",IF(F18&lt;0,"Negative balance",IF(J18&gt;0,"Loses "&amp;ROUND(J18,1)&amp;" h",IF(AND('Balance by period'!M$5&lt;1000000,F18&gt;='Balance by period'!M$5),"At cap","OK"))))</f>
        <v/>
      </c>
    </row>
    <row r="19">
      <c r="A19" s="56">
        <f>IFERROR(IF(INDEX(Employees!$A$5:$A$34,10)="","",INDEX(Employees!$A$5:$A$34,10)),"")</f>
        <v/>
      </c>
      <c r="B19" s="57">
        <f>IF($A19="","",N(INDEX(Employees!$D$5:$D$34,10)))</f>
        <v/>
      </c>
      <c r="C19" s="57">
        <f>IF($A19="","",F19-B19+D19)</f>
        <v/>
      </c>
      <c r="D19" s="57">
        <f>IF($A19="","",SUMIFS('Hours used'!$C$5:$C$504,'Hours used'!$B$5:$B$504,$A19,'Hours used'!$A$5:$A$504,"&gt;="&amp;DATE(Setup!$B$5,1,1),'Hours used'!$A$5:$A$504,"&lt;="&amp;DATE(Setup!$B$5,12,31)))</f>
        <v/>
      </c>
      <c r="E19" s="57">
        <f>IF($A19="","",IF(COUNTIF('Balance by period'!$B$8:$B$60,"&lt;="&amp;TODAY())=0,B19,INDEX('Balance by period'!N$8:N$60,COUNTIF('Balance by period'!$B$8:$B$60,"&lt;="&amp;TODAY()))))</f>
        <v/>
      </c>
      <c r="F19" s="58">
        <f>IF($A19="","",INDEX('Balance by period'!N$8:N$60,Setup!$B$15))</f>
        <v/>
      </c>
      <c r="G19" s="57">
        <f>IF($A19="","",F19/Setup!$B$8)</f>
        <v/>
      </c>
      <c r="H19" s="57">
        <f>IF($A19="","",MAX(0,ROUND('Balance by period'!N$4*IF('Balance by period'!N$3="",Setup!$B$15,COUNTIF('Balance by period'!$B$8:$B$60,"&gt;="&amp;'Balance by period'!N$3))-C19,2)))</f>
        <v/>
      </c>
      <c r="I19" s="57">
        <f>IF($A19="","",IF(Setup!$B$11="",MAX(0,F19),MAX(0,MIN(F19,Setup!$B$11))))</f>
        <v/>
      </c>
      <c r="J19" s="57">
        <f>IF($A19="","",MAX(0,F19-I19))</f>
        <v/>
      </c>
      <c r="K19" s="59">
        <f>IF($A19="","",IF(F19&lt;0,"Negative balance",IF(J19&gt;0,"Loses "&amp;ROUND(J19,1)&amp;" h",IF(AND('Balance by period'!N$5&lt;1000000,F19&gt;='Balance by period'!N$5),"At cap","OK"))))</f>
        <v/>
      </c>
    </row>
    <row r="20">
      <c r="A20" s="56">
        <f>IFERROR(IF(INDEX(Employees!$A$5:$A$34,11)="","",INDEX(Employees!$A$5:$A$34,11)),"")</f>
        <v/>
      </c>
      <c r="B20" s="57">
        <f>IF($A20="","",N(INDEX(Employees!$D$5:$D$34,11)))</f>
        <v/>
      </c>
      <c r="C20" s="57">
        <f>IF($A20="","",F20-B20+D20)</f>
        <v/>
      </c>
      <c r="D20" s="57">
        <f>IF($A20="","",SUMIFS('Hours used'!$C$5:$C$504,'Hours used'!$B$5:$B$504,$A20,'Hours used'!$A$5:$A$504,"&gt;="&amp;DATE(Setup!$B$5,1,1),'Hours used'!$A$5:$A$504,"&lt;="&amp;DATE(Setup!$B$5,12,31)))</f>
        <v/>
      </c>
      <c r="E20" s="57">
        <f>IF($A20="","",IF(COUNTIF('Balance by period'!$B$8:$B$60,"&lt;="&amp;TODAY())=0,B20,INDEX('Balance by period'!O$8:O$60,COUNTIF('Balance by period'!$B$8:$B$60,"&lt;="&amp;TODAY()))))</f>
        <v/>
      </c>
      <c r="F20" s="58">
        <f>IF($A20="","",INDEX('Balance by period'!O$8:O$60,Setup!$B$15))</f>
        <v/>
      </c>
      <c r="G20" s="57">
        <f>IF($A20="","",F20/Setup!$B$8)</f>
        <v/>
      </c>
      <c r="H20" s="57">
        <f>IF($A20="","",MAX(0,ROUND('Balance by period'!O$4*IF('Balance by period'!O$3="",Setup!$B$15,COUNTIF('Balance by period'!$B$8:$B$60,"&gt;="&amp;'Balance by period'!O$3))-C20,2)))</f>
        <v/>
      </c>
      <c r="I20" s="57">
        <f>IF($A20="","",IF(Setup!$B$11="",MAX(0,F20),MAX(0,MIN(F20,Setup!$B$11))))</f>
        <v/>
      </c>
      <c r="J20" s="57">
        <f>IF($A20="","",MAX(0,F20-I20))</f>
        <v/>
      </c>
      <c r="K20" s="59">
        <f>IF($A20="","",IF(F20&lt;0,"Negative balance",IF(J20&gt;0,"Loses "&amp;ROUND(J20,1)&amp;" h",IF(AND('Balance by period'!O$5&lt;1000000,F20&gt;='Balance by period'!O$5),"At cap","OK"))))</f>
        <v/>
      </c>
    </row>
    <row r="21">
      <c r="A21" s="56">
        <f>IFERROR(IF(INDEX(Employees!$A$5:$A$34,12)="","",INDEX(Employees!$A$5:$A$34,12)),"")</f>
        <v/>
      </c>
      <c r="B21" s="57">
        <f>IF($A21="","",N(INDEX(Employees!$D$5:$D$34,12)))</f>
        <v/>
      </c>
      <c r="C21" s="57">
        <f>IF($A21="","",F21-B21+D21)</f>
        <v/>
      </c>
      <c r="D21" s="57">
        <f>IF($A21="","",SUMIFS('Hours used'!$C$5:$C$504,'Hours used'!$B$5:$B$504,$A21,'Hours used'!$A$5:$A$504,"&gt;="&amp;DATE(Setup!$B$5,1,1),'Hours used'!$A$5:$A$504,"&lt;="&amp;DATE(Setup!$B$5,12,31)))</f>
        <v/>
      </c>
      <c r="E21" s="57">
        <f>IF($A21="","",IF(COUNTIF('Balance by period'!$B$8:$B$60,"&lt;="&amp;TODAY())=0,B21,INDEX('Balance by period'!P$8:P$60,COUNTIF('Balance by period'!$B$8:$B$60,"&lt;="&amp;TODAY()))))</f>
        <v/>
      </c>
      <c r="F21" s="58">
        <f>IF($A21="","",INDEX('Balance by period'!P$8:P$60,Setup!$B$15))</f>
        <v/>
      </c>
      <c r="G21" s="57">
        <f>IF($A21="","",F21/Setup!$B$8)</f>
        <v/>
      </c>
      <c r="H21" s="57">
        <f>IF($A21="","",MAX(0,ROUND('Balance by period'!P$4*IF('Balance by period'!P$3="",Setup!$B$15,COUNTIF('Balance by period'!$B$8:$B$60,"&gt;="&amp;'Balance by period'!P$3))-C21,2)))</f>
        <v/>
      </c>
      <c r="I21" s="57">
        <f>IF($A21="","",IF(Setup!$B$11="",MAX(0,F21),MAX(0,MIN(F21,Setup!$B$11))))</f>
        <v/>
      </c>
      <c r="J21" s="57">
        <f>IF($A21="","",MAX(0,F21-I21))</f>
        <v/>
      </c>
      <c r="K21" s="59">
        <f>IF($A21="","",IF(F21&lt;0,"Negative balance",IF(J21&gt;0,"Loses "&amp;ROUND(J21,1)&amp;" h",IF(AND('Balance by period'!P$5&lt;1000000,F21&gt;='Balance by period'!P$5),"At cap","OK"))))</f>
        <v/>
      </c>
    </row>
    <row r="22">
      <c r="A22" s="56">
        <f>IFERROR(IF(INDEX(Employees!$A$5:$A$34,13)="","",INDEX(Employees!$A$5:$A$34,13)),"")</f>
        <v/>
      </c>
      <c r="B22" s="57">
        <f>IF($A22="","",N(INDEX(Employees!$D$5:$D$34,13)))</f>
        <v/>
      </c>
      <c r="C22" s="57">
        <f>IF($A22="","",F22-B22+D22)</f>
        <v/>
      </c>
      <c r="D22" s="57">
        <f>IF($A22="","",SUMIFS('Hours used'!$C$5:$C$504,'Hours used'!$B$5:$B$504,$A22,'Hours used'!$A$5:$A$504,"&gt;="&amp;DATE(Setup!$B$5,1,1),'Hours used'!$A$5:$A$504,"&lt;="&amp;DATE(Setup!$B$5,12,31)))</f>
        <v/>
      </c>
      <c r="E22" s="57">
        <f>IF($A22="","",IF(COUNTIF('Balance by period'!$B$8:$B$60,"&lt;="&amp;TODAY())=0,B22,INDEX('Balance by period'!Q$8:Q$60,COUNTIF('Balance by period'!$B$8:$B$60,"&lt;="&amp;TODAY()))))</f>
        <v/>
      </c>
      <c r="F22" s="58">
        <f>IF($A22="","",INDEX('Balance by period'!Q$8:Q$60,Setup!$B$15))</f>
        <v/>
      </c>
      <c r="G22" s="57">
        <f>IF($A22="","",F22/Setup!$B$8)</f>
        <v/>
      </c>
      <c r="H22" s="57">
        <f>IF($A22="","",MAX(0,ROUND('Balance by period'!Q$4*IF('Balance by period'!Q$3="",Setup!$B$15,COUNTIF('Balance by period'!$B$8:$B$60,"&gt;="&amp;'Balance by period'!Q$3))-C22,2)))</f>
        <v/>
      </c>
      <c r="I22" s="57">
        <f>IF($A22="","",IF(Setup!$B$11="",MAX(0,F22),MAX(0,MIN(F22,Setup!$B$11))))</f>
        <v/>
      </c>
      <c r="J22" s="57">
        <f>IF($A22="","",MAX(0,F22-I22))</f>
        <v/>
      </c>
      <c r="K22" s="59">
        <f>IF($A22="","",IF(F22&lt;0,"Negative balance",IF(J22&gt;0,"Loses "&amp;ROUND(J22,1)&amp;" h",IF(AND('Balance by period'!Q$5&lt;1000000,F22&gt;='Balance by period'!Q$5),"At cap","OK"))))</f>
        <v/>
      </c>
    </row>
    <row r="23">
      <c r="A23" s="56">
        <f>IFERROR(IF(INDEX(Employees!$A$5:$A$34,14)="","",INDEX(Employees!$A$5:$A$34,14)),"")</f>
        <v/>
      </c>
      <c r="B23" s="57">
        <f>IF($A23="","",N(INDEX(Employees!$D$5:$D$34,14)))</f>
        <v/>
      </c>
      <c r="C23" s="57">
        <f>IF($A23="","",F23-B23+D23)</f>
        <v/>
      </c>
      <c r="D23" s="57">
        <f>IF($A23="","",SUMIFS('Hours used'!$C$5:$C$504,'Hours used'!$B$5:$B$504,$A23,'Hours used'!$A$5:$A$504,"&gt;="&amp;DATE(Setup!$B$5,1,1),'Hours used'!$A$5:$A$504,"&lt;="&amp;DATE(Setup!$B$5,12,31)))</f>
        <v/>
      </c>
      <c r="E23" s="57">
        <f>IF($A23="","",IF(COUNTIF('Balance by period'!$B$8:$B$60,"&lt;="&amp;TODAY())=0,B23,INDEX('Balance by period'!R$8:R$60,COUNTIF('Balance by period'!$B$8:$B$60,"&lt;="&amp;TODAY()))))</f>
        <v/>
      </c>
      <c r="F23" s="58">
        <f>IF($A23="","",INDEX('Balance by period'!R$8:R$60,Setup!$B$15))</f>
        <v/>
      </c>
      <c r="G23" s="57">
        <f>IF($A23="","",F23/Setup!$B$8)</f>
        <v/>
      </c>
      <c r="H23" s="57">
        <f>IF($A23="","",MAX(0,ROUND('Balance by period'!R$4*IF('Balance by period'!R$3="",Setup!$B$15,COUNTIF('Balance by period'!$B$8:$B$60,"&gt;="&amp;'Balance by period'!R$3))-C23,2)))</f>
        <v/>
      </c>
      <c r="I23" s="57">
        <f>IF($A23="","",IF(Setup!$B$11="",MAX(0,F23),MAX(0,MIN(F23,Setup!$B$11))))</f>
        <v/>
      </c>
      <c r="J23" s="57">
        <f>IF($A23="","",MAX(0,F23-I23))</f>
        <v/>
      </c>
      <c r="K23" s="59">
        <f>IF($A23="","",IF(F23&lt;0,"Negative balance",IF(J23&gt;0,"Loses "&amp;ROUND(J23,1)&amp;" h",IF(AND('Balance by period'!R$5&lt;1000000,F23&gt;='Balance by period'!R$5),"At cap","OK"))))</f>
        <v/>
      </c>
    </row>
    <row r="24">
      <c r="A24" s="56">
        <f>IFERROR(IF(INDEX(Employees!$A$5:$A$34,15)="","",INDEX(Employees!$A$5:$A$34,15)),"")</f>
        <v/>
      </c>
      <c r="B24" s="57">
        <f>IF($A24="","",N(INDEX(Employees!$D$5:$D$34,15)))</f>
        <v/>
      </c>
      <c r="C24" s="57">
        <f>IF($A24="","",F24-B24+D24)</f>
        <v/>
      </c>
      <c r="D24" s="57">
        <f>IF($A24="","",SUMIFS('Hours used'!$C$5:$C$504,'Hours used'!$B$5:$B$504,$A24,'Hours used'!$A$5:$A$504,"&gt;="&amp;DATE(Setup!$B$5,1,1),'Hours used'!$A$5:$A$504,"&lt;="&amp;DATE(Setup!$B$5,12,31)))</f>
        <v/>
      </c>
      <c r="E24" s="57">
        <f>IF($A24="","",IF(COUNTIF('Balance by period'!$B$8:$B$60,"&lt;="&amp;TODAY())=0,B24,INDEX('Balance by period'!S$8:S$60,COUNTIF('Balance by period'!$B$8:$B$60,"&lt;="&amp;TODAY()))))</f>
        <v/>
      </c>
      <c r="F24" s="58">
        <f>IF($A24="","",INDEX('Balance by period'!S$8:S$60,Setup!$B$15))</f>
        <v/>
      </c>
      <c r="G24" s="57">
        <f>IF($A24="","",F24/Setup!$B$8)</f>
        <v/>
      </c>
      <c r="H24" s="57">
        <f>IF($A24="","",MAX(0,ROUND('Balance by period'!S$4*IF('Balance by period'!S$3="",Setup!$B$15,COUNTIF('Balance by period'!$B$8:$B$60,"&gt;="&amp;'Balance by period'!S$3))-C24,2)))</f>
        <v/>
      </c>
      <c r="I24" s="57">
        <f>IF($A24="","",IF(Setup!$B$11="",MAX(0,F24),MAX(0,MIN(F24,Setup!$B$11))))</f>
        <v/>
      </c>
      <c r="J24" s="57">
        <f>IF($A24="","",MAX(0,F24-I24))</f>
        <v/>
      </c>
      <c r="K24" s="59">
        <f>IF($A24="","",IF(F24&lt;0,"Negative balance",IF(J24&gt;0,"Loses "&amp;ROUND(J24,1)&amp;" h",IF(AND('Balance by period'!S$5&lt;1000000,F24&gt;='Balance by period'!S$5),"At cap","OK"))))</f>
        <v/>
      </c>
    </row>
    <row r="25">
      <c r="A25" s="56">
        <f>IFERROR(IF(INDEX(Employees!$A$5:$A$34,16)="","",INDEX(Employees!$A$5:$A$34,16)),"")</f>
        <v/>
      </c>
      <c r="B25" s="57">
        <f>IF($A25="","",N(INDEX(Employees!$D$5:$D$34,16)))</f>
        <v/>
      </c>
      <c r="C25" s="57">
        <f>IF($A25="","",F25-B25+D25)</f>
        <v/>
      </c>
      <c r="D25" s="57">
        <f>IF($A25="","",SUMIFS('Hours used'!$C$5:$C$504,'Hours used'!$B$5:$B$504,$A25,'Hours used'!$A$5:$A$504,"&gt;="&amp;DATE(Setup!$B$5,1,1),'Hours used'!$A$5:$A$504,"&lt;="&amp;DATE(Setup!$B$5,12,31)))</f>
        <v/>
      </c>
      <c r="E25" s="57">
        <f>IF($A25="","",IF(COUNTIF('Balance by period'!$B$8:$B$60,"&lt;="&amp;TODAY())=0,B25,INDEX('Balance by period'!T$8:T$60,COUNTIF('Balance by period'!$B$8:$B$60,"&lt;="&amp;TODAY()))))</f>
        <v/>
      </c>
      <c r="F25" s="58">
        <f>IF($A25="","",INDEX('Balance by period'!T$8:T$60,Setup!$B$15))</f>
        <v/>
      </c>
      <c r="G25" s="57">
        <f>IF($A25="","",F25/Setup!$B$8)</f>
        <v/>
      </c>
      <c r="H25" s="57">
        <f>IF($A25="","",MAX(0,ROUND('Balance by period'!T$4*IF('Balance by period'!T$3="",Setup!$B$15,COUNTIF('Balance by period'!$B$8:$B$60,"&gt;="&amp;'Balance by period'!T$3))-C25,2)))</f>
        <v/>
      </c>
      <c r="I25" s="57">
        <f>IF($A25="","",IF(Setup!$B$11="",MAX(0,F25),MAX(0,MIN(F25,Setup!$B$11))))</f>
        <v/>
      </c>
      <c r="J25" s="57">
        <f>IF($A25="","",MAX(0,F25-I25))</f>
        <v/>
      </c>
      <c r="K25" s="59">
        <f>IF($A25="","",IF(F25&lt;0,"Negative balance",IF(J25&gt;0,"Loses "&amp;ROUND(J25,1)&amp;" h",IF(AND('Balance by period'!T$5&lt;1000000,F25&gt;='Balance by period'!T$5),"At cap","OK"))))</f>
        <v/>
      </c>
    </row>
    <row r="26">
      <c r="A26" s="56">
        <f>IFERROR(IF(INDEX(Employees!$A$5:$A$34,17)="","",INDEX(Employees!$A$5:$A$34,17)),"")</f>
        <v/>
      </c>
      <c r="B26" s="57">
        <f>IF($A26="","",N(INDEX(Employees!$D$5:$D$34,17)))</f>
        <v/>
      </c>
      <c r="C26" s="57">
        <f>IF($A26="","",F26-B26+D26)</f>
        <v/>
      </c>
      <c r="D26" s="57">
        <f>IF($A26="","",SUMIFS('Hours used'!$C$5:$C$504,'Hours used'!$B$5:$B$504,$A26,'Hours used'!$A$5:$A$504,"&gt;="&amp;DATE(Setup!$B$5,1,1),'Hours used'!$A$5:$A$504,"&lt;="&amp;DATE(Setup!$B$5,12,31)))</f>
        <v/>
      </c>
      <c r="E26" s="57">
        <f>IF($A26="","",IF(COUNTIF('Balance by period'!$B$8:$B$60,"&lt;="&amp;TODAY())=0,B26,INDEX('Balance by period'!U$8:U$60,COUNTIF('Balance by period'!$B$8:$B$60,"&lt;="&amp;TODAY()))))</f>
        <v/>
      </c>
      <c r="F26" s="58">
        <f>IF($A26="","",INDEX('Balance by period'!U$8:U$60,Setup!$B$15))</f>
        <v/>
      </c>
      <c r="G26" s="57">
        <f>IF($A26="","",F26/Setup!$B$8)</f>
        <v/>
      </c>
      <c r="H26" s="57">
        <f>IF($A26="","",MAX(0,ROUND('Balance by period'!U$4*IF('Balance by period'!U$3="",Setup!$B$15,COUNTIF('Balance by period'!$B$8:$B$60,"&gt;="&amp;'Balance by period'!U$3))-C26,2)))</f>
        <v/>
      </c>
      <c r="I26" s="57">
        <f>IF($A26="","",IF(Setup!$B$11="",MAX(0,F26),MAX(0,MIN(F26,Setup!$B$11))))</f>
        <v/>
      </c>
      <c r="J26" s="57">
        <f>IF($A26="","",MAX(0,F26-I26))</f>
        <v/>
      </c>
      <c r="K26" s="59">
        <f>IF($A26="","",IF(F26&lt;0,"Negative balance",IF(J26&gt;0,"Loses "&amp;ROUND(J26,1)&amp;" h",IF(AND('Balance by period'!U$5&lt;1000000,F26&gt;='Balance by period'!U$5),"At cap","OK"))))</f>
        <v/>
      </c>
    </row>
    <row r="27">
      <c r="A27" s="56">
        <f>IFERROR(IF(INDEX(Employees!$A$5:$A$34,18)="","",INDEX(Employees!$A$5:$A$34,18)),"")</f>
        <v/>
      </c>
      <c r="B27" s="57">
        <f>IF($A27="","",N(INDEX(Employees!$D$5:$D$34,18)))</f>
        <v/>
      </c>
      <c r="C27" s="57">
        <f>IF($A27="","",F27-B27+D27)</f>
        <v/>
      </c>
      <c r="D27" s="57">
        <f>IF($A27="","",SUMIFS('Hours used'!$C$5:$C$504,'Hours used'!$B$5:$B$504,$A27,'Hours used'!$A$5:$A$504,"&gt;="&amp;DATE(Setup!$B$5,1,1),'Hours used'!$A$5:$A$504,"&lt;="&amp;DATE(Setup!$B$5,12,31)))</f>
        <v/>
      </c>
      <c r="E27" s="57">
        <f>IF($A27="","",IF(COUNTIF('Balance by period'!$B$8:$B$60,"&lt;="&amp;TODAY())=0,B27,INDEX('Balance by period'!V$8:V$60,COUNTIF('Balance by period'!$B$8:$B$60,"&lt;="&amp;TODAY()))))</f>
        <v/>
      </c>
      <c r="F27" s="58">
        <f>IF($A27="","",INDEX('Balance by period'!V$8:V$60,Setup!$B$15))</f>
        <v/>
      </c>
      <c r="G27" s="57">
        <f>IF($A27="","",F27/Setup!$B$8)</f>
        <v/>
      </c>
      <c r="H27" s="57">
        <f>IF($A27="","",MAX(0,ROUND('Balance by period'!V$4*IF('Balance by period'!V$3="",Setup!$B$15,COUNTIF('Balance by period'!$B$8:$B$60,"&gt;="&amp;'Balance by period'!V$3))-C27,2)))</f>
        <v/>
      </c>
      <c r="I27" s="57">
        <f>IF($A27="","",IF(Setup!$B$11="",MAX(0,F27),MAX(0,MIN(F27,Setup!$B$11))))</f>
        <v/>
      </c>
      <c r="J27" s="57">
        <f>IF($A27="","",MAX(0,F27-I27))</f>
        <v/>
      </c>
      <c r="K27" s="59">
        <f>IF($A27="","",IF(F27&lt;0,"Negative balance",IF(J27&gt;0,"Loses "&amp;ROUND(J27,1)&amp;" h",IF(AND('Balance by period'!V$5&lt;1000000,F27&gt;='Balance by period'!V$5),"At cap","OK"))))</f>
        <v/>
      </c>
    </row>
    <row r="28">
      <c r="A28" s="56">
        <f>IFERROR(IF(INDEX(Employees!$A$5:$A$34,19)="","",INDEX(Employees!$A$5:$A$34,19)),"")</f>
        <v/>
      </c>
      <c r="B28" s="57">
        <f>IF($A28="","",N(INDEX(Employees!$D$5:$D$34,19)))</f>
        <v/>
      </c>
      <c r="C28" s="57">
        <f>IF($A28="","",F28-B28+D28)</f>
        <v/>
      </c>
      <c r="D28" s="57">
        <f>IF($A28="","",SUMIFS('Hours used'!$C$5:$C$504,'Hours used'!$B$5:$B$504,$A28,'Hours used'!$A$5:$A$504,"&gt;="&amp;DATE(Setup!$B$5,1,1),'Hours used'!$A$5:$A$504,"&lt;="&amp;DATE(Setup!$B$5,12,31)))</f>
        <v/>
      </c>
      <c r="E28" s="57">
        <f>IF($A28="","",IF(COUNTIF('Balance by period'!$B$8:$B$60,"&lt;="&amp;TODAY())=0,B28,INDEX('Balance by period'!W$8:W$60,COUNTIF('Balance by period'!$B$8:$B$60,"&lt;="&amp;TODAY()))))</f>
        <v/>
      </c>
      <c r="F28" s="58">
        <f>IF($A28="","",INDEX('Balance by period'!W$8:W$60,Setup!$B$15))</f>
        <v/>
      </c>
      <c r="G28" s="57">
        <f>IF($A28="","",F28/Setup!$B$8)</f>
        <v/>
      </c>
      <c r="H28" s="57">
        <f>IF($A28="","",MAX(0,ROUND('Balance by period'!W$4*IF('Balance by period'!W$3="",Setup!$B$15,COUNTIF('Balance by period'!$B$8:$B$60,"&gt;="&amp;'Balance by period'!W$3))-C28,2)))</f>
        <v/>
      </c>
      <c r="I28" s="57">
        <f>IF($A28="","",IF(Setup!$B$11="",MAX(0,F28),MAX(0,MIN(F28,Setup!$B$11))))</f>
        <v/>
      </c>
      <c r="J28" s="57">
        <f>IF($A28="","",MAX(0,F28-I28))</f>
        <v/>
      </c>
      <c r="K28" s="59">
        <f>IF($A28="","",IF(F28&lt;0,"Negative balance",IF(J28&gt;0,"Loses "&amp;ROUND(J28,1)&amp;" h",IF(AND('Balance by period'!W$5&lt;1000000,F28&gt;='Balance by period'!W$5),"At cap","OK"))))</f>
        <v/>
      </c>
    </row>
    <row r="29">
      <c r="A29" s="56">
        <f>IFERROR(IF(INDEX(Employees!$A$5:$A$34,20)="","",INDEX(Employees!$A$5:$A$34,20)),"")</f>
        <v/>
      </c>
      <c r="B29" s="57">
        <f>IF($A29="","",N(INDEX(Employees!$D$5:$D$34,20)))</f>
        <v/>
      </c>
      <c r="C29" s="57">
        <f>IF($A29="","",F29-B29+D29)</f>
        <v/>
      </c>
      <c r="D29" s="57">
        <f>IF($A29="","",SUMIFS('Hours used'!$C$5:$C$504,'Hours used'!$B$5:$B$504,$A29,'Hours used'!$A$5:$A$504,"&gt;="&amp;DATE(Setup!$B$5,1,1),'Hours used'!$A$5:$A$504,"&lt;="&amp;DATE(Setup!$B$5,12,31)))</f>
        <v/>
      </c>
      <c r="E29" s="57">
        <f>IF($A29="","",IF(COUNTIF('Balance by period'!$B$8:$B$60,"&lt;="&amp;TODAY())=0,B29,INDEX('Balance by period'!X$8:X$60,COUNTIF('Balance by period'!$B$8:$B$60,"&lt;="&amp;TODAY()))))</f>
        <v/>
      </c>
      <c r="F29" s="58">
        <f>IF($A29="","",INDEX('Balance by period'!X$8:X$60,Setup!$B$15))</f>
        <v/>
      </c>
      <c r="G29" s="57">
        <f>IF($A29="","",F29/Setup!$B$8)</f>
        <v/>
      </c>
      <c r="H29" s="57">
        <f>IF($A29="","",MAX(0,ROUND('Balance by period'!X$4*IF('Balance by period'!X$3="",Setup!$B$15,COUNTIF('Balance by period'!$B$8:$B$60,"&gt;="&amp;'Balance by period'!X$3))-C29,2)))</f>
        <v/>
      </c>
      <c r="I29" s="57">
        <f>IF($A29="","",IF(Setup!$B$11="",MAX(0,F29),MAX(0,MIN(F29,Setup!$B$11))))</f>
        <v/>
      </c>
      <c r="J29" s="57">
        <f>IF($A29="","",MAX(0,F29-I29))</f>
        <v/>
      </c>
      <c r="K29" s="59">
        <f>IF($A29="","",IF(F29&lt;0,"Negative balance",IF(J29&gt;0,"Loses "&amp;ROUND(J29,1)&amp;" h",IF(AND('Balance by period'!X$5&lt;1000000,F29&gt;='Balance by period'!X$5),"At cap","OK"))))</f>
        <v/>
      </c>
    </row>
    <row r="30">
      <c r="A30" s="56">
        <f>IFERROR(IF(INDEX(Employees!$A$5:$A$34,21)="","",INDEX(Employees!$A$5:$A$34,21)),"")</f>
        <v/>
      </c>
      <c r="B30" s="57">
        <f>IF($A30="","",N(INDEX(Employees!$D$5:$D$34,21)))</f>
        <v/>
      </c>
      <c r="C30" s="57">
        <f>IF($A30="","",F30-B30+D30)</f>
        <v/>
      </c>
      <c r="D30" s="57">
        <f>IF($A30="","",SUMIFS('Hours used'!$C$5:$C$504,'Hours used'!$B$5:$B$504,$A30,'Hours used'!$A$5:$A$504,"&gt;="&amp;DATE(Setup!$B$5,1,1),'Hours used'!$A$5:$A$504,"&lt;="&amp;DATE(Setup!$B$5,12,31)))</f>
        <v/>
      </c>
      <c r="E30" s="57">
        <f>IF($A30="","",IF(COUNTIF('Balance by period'!$B$8:$B$60,"&lt;="&amp;TODAY())=0,B30,INDEX('Balance by period'!Y$8:Y$60,COUNTIF('Balance by period'!$B$8:$B$60,"&lt;="&amp;TODAY()))))</f>
        <v/>
      </c>
      <c r="F30" s="58">
        <f>IF($A30="","",INDEX('Balance by period'!Y$8:Y$60,Setup!$B$15))</f>
        <v/>
      </c>
      <c r="G30" s="57">
        <f>IF($A30="","",F30/Setup!$B$8)</f>
        <v/>
      </c>
      <c r="H30" s="57">
        <f>IF($A30="","",MAX(0,ROUND('Balance by period'!Y$4*IF('Balance by period'!Y$3="",Setup!$B$15,COUNTIF('Balance by period'!$B$8:$B$60,"&gt;="&amp;'Balance by period'!Y$3))-C30,2)))</f>
        <v/>
      </c>
      <c r="I30" s="57">
        <f>IF($A30="","",IF(Setup!$B$11="",MAX(0,F30),MAX(0,MIN(F30,Setup!$B$11))))</f>
        <v/>
      </c>
      <c r="J30" s="57">
        <f>IF($A30="","",MAX(0,F30-I30))</f>
        <v/>
      </c>
      <c r="K30" s="59">
        <f>IF($A30="","",IF(F30&lt;0,"Negative balance",IF(J30&gt;0,"Loses "&amp;ROUND(J30,1)&amp;" h",IF(AND('Balance by period'!Y$5&lt;1000000,F30&gt;='Balance by period'!Y$5),"At cap","OK"))))</f>
        <v/>
      </c>
    </row>
    <row r="31">
      <c r="A31" s="56">
        <f>IFERROR(IF(INDEX(Employees!$A$5:$A$34,22)="","",INDEX(Employees!$A$5:$A$34,22)),"")</f>
        <v/>
      </c>
      <c r="B31" s="57">
        <f>IF($A31="","",N(INDEX(Employees!$D$5:$D$34,22)))</f>
        <v/>
      </c>
      <c r="C31" s="57">
        <f>IF($A31="","",F31-B31+D31)</f>
        <v/>
      </c>
      <c r="D31" s="57">
        <f>IF($A31="","",SUMIFS('Hours used'!$C$5:$C$504,'Hours used'!$B$5:$B$504,$A31,'Hours used'!$A$5:$A$504,"&gt;="&amp;DATE(Setup!$B$5,1,1),'Hours used'!$A$5:$A$504,"&lt;="&amp;DATE(Setup!$B$5,12,31)))</f>
        <v/>
      </c>
      <c r="E31" s="57">
        <f>IF($A31="","",IF(COUNTIF('Balance by period'!$B$8:$B$60,"&lt;="&amp;TODAY())=0,B31,INDEX('Balance by period'!Z$8:Z$60,COUNTIF('Balance by period'!$B$8:$B$60,"&lt;="&amp;TODAY()))))</f>
        <v/>
      </c>
      <c r="F31" s="58">
        <f>IF($A31="","",INDEX('Balance by period'!Z$8:Z$60,Setup!$B$15))</f>
        <v/>
      </c>
      <c r="G31" s="57">
        <f>IF($A31="","",F31/Setup!$B$8)</f>
        <v/>
      </c>
      <c r="H31" s="57">
        <f>IF($A31="","",MAX(0,ROUND('Balance by period'!Z$4*IF('Balance by period'!Z$3="",Setup!$B$15,COUNTIF('Balance by period'!$B$8:$B$60,"&gt;="&amp;'Balance by period'!Z$3))-C31,2)))</f>
        <v/>
      </c>
      <c r="I31" s="57">
        <f>IF($A31="","",IF(Setup!$B$11="",MAX(0,F31),MAX(0,MIN(F31,Setup!$B$11))))</f>
        <v/>
      </c>
      <c r="J31" s="57">
        <f>IF($A31="","",MAX(0,F31-I31))</f>
        <v/>
      </c>
      <c r="K31" s="59">
        <f>IF($A31="","",IF(F31&lt;0,"Negative balance",IF(J31&gt;0,"Loses "&amp;ROUND(J31,1)&amp;" h",IF(AND('Balance by period'!Z$5&lt;1000000,F31&gt;='Balance by period'!Z$5),"At cap","OK"))))</f>
        <v/>
      </c>
    </row>
    <row r="32">
      <c r="A32" s="56">
        <f>IFERROR(IF(INDEX(Employees!$A$5:$A$34,23)="","",INDEX(Employees!$A$5:$A$34,23)),"")</f>
        <v/>
      </c>
      <c r="B32" s="57">
        <f>IF($A32="","",N(INDEX(Employees!$D$5:$D$34,23)))</f>
        <v/>
      </c>
      <c r="C32" s="57">
        <f>IF($A32="","",F32-B32+D32)</f>
        <v/>
      </c>
      <c r="D32" s="57">
        <f>IF($A32="","",SUMIFS('Hours used'!$C$5:$C$504,'Hours used'!$B$5:$B$504,$A32,'Hours used'!$A$5:$A$504,"&gt;="&amp;DATE(Setup!$B$5,1,1),'Hours used'!$A$5:$A$504,"&lt;="&amp;DATE(Setup!$B$5,12,31)))</f>
        <v/>
      </c>
      <c r="E32" s="57">
        <f>IF($A32="","",IF(COUNTIF('Balance by period'!$B$8:$B$60,"&lt;="&amp;TODAY())=0,B32,INDEX('Balance by period'!AA$8:AA$60,COUNTIF('Balance by period'!$B$8:$B$60,"&lt;="&amp;TODAY()))))</f>
        <v/>
      </c>
      <c r="F32" s="58">
        <f>IF($A32="","",INDEX('Balance by period'!AA$8:AA$60,Setup!$B$15))</f>
        <v/>
      </c>
      <c r="G32" s="57">
        <f>IF($A32="","",F32/Setup!$B$8)</f>
        <v/>
      </c>
      <c r="H32" s="57">
        <f>IF($A32="","",MAX(0,ROUND('Balance by period'!AA$4*IF('Balance by period'!AA$3="",Setup!$B$15,COUNTIF('Balance by period'!$B$8:$B$60,"&gt;="&amp;'Balance by period'!AA$3))-C32,2)))</f>
        <v/>
      </c>
      <c r="I32" s="57">
        <f>IF($A32="","",IF(Setup!$B$11="",MAX(0,F32),MAX(0,MIN(F32,Setup!$B$11))))</f>
        <v/>
      </c>
      <c r="J32" s="57">
        <f>IF($A32="","",MAX(0,F32-I32))</f>
        <v/>
      </c>
      <c r="K32" s="59">
        <f>IF($A32="","",IF(F32&lt;0,"Negative balance",IF(J32&gt;0,"Loses "&amp;ROUND(J32,1)&amp;" h",IF(AND('Balance by period'!AA$5&lt;1000000,F32&gt;='Balance by period'!AA$5),"At cap","OK"))))</f>
        <v/>
      </c>
    </row>
    <row r="33">
      <c r="A33" s="56">
        <f>IFERROR(IF(INDEX(Employees!$A$5:$A$34,24)="","",INDEX(Employees!$A$5:$A$34,24)),"")</f>
        <v/>
      </c>
      <c r="B33" s="57">
        <f>IF($A33="","",N(INDEX(Employees!$D$5:$D$34,24)))</f>
        <v/>
      </c>
      <c r="C33" s="57">
        <f>IF($A33="","",F33-B33+D33)</f>
        <v/>
      </c>
      <c r="D33" s="57">
        <f>IF($A33="","",SUMIFS('Hours used'!$C$5:$C$504,'Hours used'!$B$5:$B$504,$A33,'Hours used'!$A$5:$A$504,"&gt;="&amp;DATE(Setup!$B$5,1,1),'Hours used'!$A$5:$A$504,"&lt;="&amp;DATE(Setup!$B$5,12,31)))</f>
        <v/>
      </c>
      <c r="E33" s="57">
        <f>IF($A33="","",IF(COUNTIF('Balance by period'!$B$8:$B$60,"&lt;="&amp;TODAY())=0,B33,INDEX('Balance by period'!AB$8:AB$60,COUNTIF('Balance by period'!$B$8:$B$60,"&lt;="&amp;TODAY()))))</f>
        <v/>
      </c>
      <c r="F33" s="58">
        <f>IF($A33="","",INDEX('Balance by period'!AB$8:AB$60,Setup!$B$15))</f>
        <v/>
      </c>
      <c r="G33" s="57">
        <f>IF($A33="","",F33/Setup!$B$8)</f>
        <v/>
      </c>
      <c r="H33" s="57">
        <f>IF($A33="","",MAX(0,ROUND('Balance by period'!AB$4*IF('Balance by period'!AB$3="",Setup!$B$15,COUNTIF('Balance by period'!$B$8:$B$60,"&gt;="&amp;'Balance by period'!AB$3))-C33,2)))</f>
        <v/>
      </c>
      <c r="I33" s="57">
        <f>IF($A33="","",IF(Setup!$B$11="",MAX(0,F33),MAX(0,MIN(F33,Setup!$B$11))))</f>
        <v/>
      </c>
      <c r="J33" s="57">
        <f>IF($A33="","",MAX(0,F33-I33))</f>
        <v/>
      </c>
      <c r="K33" s="59">
        <f>IF($A33="","",IF(F33&lt;0,"Negative balance",IF(J33&gt;0,"Loses "&amp;ROUND(J33,1)&amp;" h",IF(AND('Balance by period'!AB$5&lt;1000000,F33&gt;='Balance by period'!AB$5),"At cap","OK"))))</f>
        <v/>
      </c>
    </row>
    <row r="34">
      <c r="A34" s="56">
        <f>IFERROR(IF(INDEX(Employees!$A$5:$A$34,25)="","",INDEX(Employees!$A$5:$A$34,25)),"")</f>
        <v/>
      </c>
      <c r="B34" s="57">
        <f>IF($A34="","",N(INDEX(Employees!$D$5:$D$34,25)))</f>
        <v/>
      </c>
      <c r="C34" s="57">
        <f>IF($A34="","",F34-B34+D34)</f>
        <v/>
      </c>
      <c r="D34" s="57">
        <f>IF($A34="","",SUMIFS('Hours used'!$C$5:$C$504,'Hours used'!$B$5:$B$504,$A34,'Hours used'!$A$5:$A$504,"&gt;="&amp;DATE(Setup!$B$5,1,1),'Hours used'!$A$5:$A$504,"&lt;="&amp;DATE(Setup!$B$5,12,31)))</f>
        <v/>
      </c>
      <c r="E34" s="57">
        <f>IF($A34="","",IF(COUNTIF('Balance by period'!$B$8:$B$60,"&lt;="&amp;TODAY())=0,B34,INDEX('Balance by period'!AC$8:AC$60,COUNTIF('Balance by period'!$B$8:$B$60,"&lt;="&amp;TODAY()))))</f>
        <v/>
      </c>
      <c r="F34" s="58">
        <f>IF($A34="","",INDEX('Balance by period'!AC$8:AC$60,Setup!$B$15))</f>
        <v/>
      </c>
      <c r="G34" s="57">
        <f>IF($A34="","",F34/Setup!$B$8)</f>
        <v/>
      </c>
      <c r="H34" s="57">
        <f>IF($A34="","",MAX(0,ROUND('Balance by period'!AC$4*IF('Balance by period'!AC$3="",Setup!$B$15,COUNTIF('Balance by period'!$B$8:$B$60,"&gt;="&amp;'Balance by period'!AC$3))-C34,2)))</f>
        <v/>
      </c>
      <c r="I34" s="57">
        <f>IF($A34="","",IF(Setup!$B$11="",MAX(0,F34),MAX(0,MIN(F34,Setup!$B$11))))</f>
        <v/>
      </c>
      <c r="J34" s="57">
        <f>IF($A34="","",MAX(0,F34-I34))</f>
        <v/>
      </c>
      <c r="K34" s="59">
        <f>IF($A34="","",IF(F34&lt;0,"Negative balance",IF(J34&gt;0,"Loses "&amp;ROUND(J34,1)&amp;" h",IF(AND('Balance by period'!AC$5&lt;1000000,F34&gt;='Balance by period'!AC$5),"At cap","OK"))))</f>
        <v/>
      </c>
    </row>
    <row r="35">
      <c r="A35" s="56">
        <f>IFERROR(IF(INDEX(Employees!$A$5:$A$34,26)="","",INDEX(Employees!$A$5:$A$34,26)),"")</f>
        <v/>
      </c>
      <c r="B35" s="57">
        <f>IF($A35="","",N(INDEX(Employees!$D$5:$D$34,26)))</f>
        <v/>
      </c>
      <c r="C35" s="57">
        <f>IF($A35="","",F35-B35+D35)</f>
        <v/>
      </c>
      <c r="D35" s="57">
        <f>IF($A35="","",SUMIFS('Hours used'!$C$5:$C$504,'Hours used'!$B$5:$B$504,$A35,'Hours used'!$A$5:$A$504,"&gt;="&amp;DATE(Setup!$B$5,1,1),'Hours used'!$A$5:$A$504,"&lt;="&amp;DATE(Setup!$B$5,12,31)))</f>
        <v/>
      </c>
      <c r="E35" s="57">
        <f>IF($A35="","",IF(COUNTIF('Balance by period'!$B$8:$B$60,"&lt;="&amp;TODAY())=0,B35,INDEX('Balance by period'!AD$8:AD$60,COUNTIF('Balance by period'!$B$8:$B$60,"&lt;="&amp;TODAY()))))</f>
        <v/>
      </c>
      <c r="F35" s="58">
        <f>IF($A35="","",INDEX('Balance by period'!AD$8:AD$60,Setup!$B$15))</f>
        <v/>
      </c>
      <c r="G35" s="57">
        <f>IF($A35="","",F35/Setup!$B$8)</f>
        <v/>
      </c>
      <c r="H35" s="57">
        <f>IF($A35="","",MAX(0,ROUND('Balance by period'!AD$4*IF('Balance by period'!AD$3="",Setup!$B$15,COUNTIF('Balance by period'!$B$8:$B$60,"&gt;="&amp;'Balance by period'!AD$3))-C35,2)))</f>
        <v/>
      </c>
      <c r="I35" s="57">
        <f>IF($A35="","",IF(Setup!$B$11="",MAX(0,F35),MAX(0,MIN(F35,Setup!$B$11))))</f>
        <v/>
      </c>
      <c r="J35" s="57">
        <f>IF($A35="","",MAX(0,F35-I35))</f>
        <v/>
      </c>
      <c r="K35" s="59">
        <f>IF($A35="","",IF(F35&lt;0,"Negative balance",IF(J35&gt;0,"Loses "&amp;ROUND(J35,1)&amp;" h",IF(AND('Balance by period'!AD$5&lt;1000000,F35&gt;='Balance by period'!AD$5),"At cap","OK"))))</f>
        <v/>
      </c>
    </row>
    <row r="36">
      <c r="A36" s="56">
        <f>IFERROR(IF(INDEX(Employees!$A$5:$A$34,27)="","",INDEX(Employees!$A$5:$A$34,27)),"")</f>
        <v/>
      </c>
      <c r="B36" s="57">
        <f>IF($A36="","",N(INDEX(Employees!$D$5:$D$34,27)))</f>
        <v/>
      </c>
      <c r="C36" s="57">
        <f>IF($A36="","",F36-B36+D36)</f>
        <v/>
      </c>
      <c r="D36" s="57">
        <f>IF($A36="","",SUMIFS('Hours used'!$C$5:$C$504,'Hours used'!$B$5:$B$504,$A36,'Hours used'!$A$5:$A$504,"&gt;="&amp;DATE(Setup!$B$5,1,1),'Hours used'!$A$5:$A$504,"&lt;="&amp;DATE(Setup!$B$5,12,31)))</f>
        <v/>
      </c>
      <c r="E36" s="57">
        <f>IF($A36="","",IF(COUNTIF('Balance by period'!$B$8:$B$60,"&lt;="&amp;TODAY())=0,B36,INDEX('Balance by period'!AE$8:AE$60,COUNTIF('Balance by period'!$B$8:$B$60,"&lt;="&amp;TODAY()))))</f>
        <v/>
      </c>
      <c r="F36" s="58">
        <f>IF($A36="","",INDEX('Balance by period'!AE$8:AE$60,Setup!$B$15))</f>
        <v/>
      </c>
      <c r="G36" s="57">
        <f>IF($A36="","",F36/Setup!$B$8)</f>
        <v/>
      </c>
      <c r="H36" s="57">
        <f>IF($A36="","",MAX(0,ROUND('Balance by period'!AE$4*IF('Balance by period'!AE$3="",Setup!$B$15,COUNTIF('Balance by period'!$B$8:$B$60,"&gt;="&amp;'Balance by period'!AE$3))-C36,2)))</f>
        <v/>
      </c>
      <c r="I36" s="57">
        <f>IF($A36="","",IF(Setup!$B$11="",MAX(0,F36),MAX(0,MIN(F36,Setup!$B$11))))</f>
        <v/>
      </c>
      <c r="J36" s="57">
        <f>IF($A36="","",MAX(0,F36-I36))</f>
        <v/>
      </c>
      <c r="K36" s="59">
        <f>IF($A36="","",IF(F36&lt;0,"Negative balance",IF(J36&gt;0,"Loses "&amp;ROUND(J36,1)&amp;" h",IF(AND('Balance by period'!AE$5&lt;1000000,F36&gt;='Balance by period'!AE$5),"At cap","OK"))))</f>
        <v/>
      </c>
    </row>
    <row r="37">
      <c r="A37" s="56">
        <f>IFERROR(IF(INDEX(Employees!$A$5:$A$34,28)="","",INDEX(Employees!$A$5:$A$34,28)),"")</f>
        <v/>
      </c>
      <c r="B37" s="57">
        <f>IF($A37="","",N(INDEX(Employees!$D$5:$D$34,28)))</f>
        <v/>
      </c>
      <c r="C37" s="57">
        <f>IF($A37="","",F37-B37+D37)</f>
        <v/>
      </c>
      <c r="D37" s="57">
        <f>IF($A37="","",SUMIFS('Hours used'!$C$5:$C$504,'Hours used'!$B$5:$B$504,$A37,'Hours used'!$A$5:$A$504,"&gt;="&amp;DATE(Setup!$B$5,1,1),'Hours used'!$A$5:$A$504,"&lt;="&amp;DATE(Setup!$B$5,12,31)))</f>
        <v/>
      </c>
      <c r="E37" s="57">
        <f>IF($A37="","",IF(COUNTIF('Balance by period'!$B$8:$B$60,"&lt;="&amp;TODAY())=0,B37,INDEX('Balance by period'!AF$8:AF$60,COUNTIF('Balance by period'!$B$8:$B$60,"&lt;="&amp;TODAY()))))</f>
        <v/>
      </c>
      <c r="F37" s="58">
        <f>IF($A37="","",INDEX('Balance by period'!AF$8:AF$60,Setup!$B$15))</f>
        <v/>
      </c>
      <c r="G37" s="57">
        <f>IF($A37="","",F37/Setup!$B$8)</f>
        <v/>
      </c>
      <c r="H37" s="57">
        <f>IF($A37="","",MAX(0,ROUND('Balance by period'!AF$4*IF('Balance by period'!AF$3="",Setup!$B$15,COUNTIF('Balance by period'!$B$8:$B$60,"&gt;="&amp;'Balance by period'!AF$3))-C37,2)))</f>
        <v/>
      </c>
      <c r="I37" s="57">
        <f>IF($A37="","",IF(Setup!$B$11="",MAX(0,F37),MAX(0,MIN(F37,Setup!$B$11))))</f>
        <v/>
      </c>
      <c r="J37" s="57">
        <f>IF($A37="","",MAX(0,F37-I37))</f>
        <v/>
      </c>
      <c r="K37" s="59">
        <f>IF($A37="","",IF(F37&lt;0,"Negative balance",IF(J37&gt;0,"Loses "&amp;ROUND(J37,1)&amp;" h",IF(AND('Balance by period'!AF$5&lt;1000000,F37&gt;='Balance by period'!AF$5),"At cap","OK"))))</f>
        <v/>
      </c>
    </row>
    <row r="38">
      <c r="A38" s="56">
        <f>IFERROR(IF(INDEX(Employees!$A$5:$A$34,29)="","",INDEX(Employees!$A$5:$A$34,29)),"")</f>
        <v/>
      </c>
      <c r="B38" s="57">
        <f>IF($A38="","",N(INDEX(Employees!$D$5:$D$34,29)))</f>
        <v/>
      </c>
      <c r="C38" s="57">
        <f>IF($A38="","",F38-B38+D38)</f>
        <v/>
      </c>
      <c r="D38" s="57">
        <f>IF($A38="","",SUMIFS('Hours used'!$C$5:$C$504,'Hours used'!$B$5:$B$504,$A38,'Hours used'!$A$5:$A$504,"&gt;="&amp;DATE(Setup!$B$5,1,1),'Hours used'!$A$5:$A$504,"&lt;="&amp;DATE(Setup!$B$5,12,31)))</f>
        <v/>
      </c>
      <c r="E38" s="57">
        <f>IF($A38="","",IF(COUNTIF('Balance by period'!$B$8:$B$60,"&lt;="&amp;TODAY())=0,B38,INDEX('Balance by period'!AG$8:AG$60,COUNTIF('Balance by period'!$B$8:$B$60,"&lt;="&amp;TODAY()))))</f>
        <v/>
      </c>
      <c r="F38" s="58">
        <f>IF($A38="","",INDEX('Balance by period'!AG$8:AG$60,Setup!$B$15))</f>
        <v/>
      </c>
      <c r="G38" s="57">
        <f>IF($A38="","",F38/Setup!$B$8)</f>
        <v/>
      </c>
      <c r="H38" s="57">
        <f>IF($A38="","",MAX(0,ROUND('Balance by period'!AG$4*IF('Balance by period'!AG$3="",Setup!$B$15,COUNTIF('Balance by period'!$B$8:$B$60,"&gt;="&amp;'Balance by period'!AG$3))-C38,2)))</f>
        <v/>
      </c>
      <c r="I38" s="57">
        <f>IF($A38="","",IF(Setup!$B$11="",MAX(0,F38),MAX(0,MIN(F38,Setup!$B$11))))</f>
        <v/>
      </c>
      <c r="J38" s="57">
        <f>IF($A38="","",MAX(0,F38-I38))</f>
        <v/>
      </c>
      <c r="K38" s="59">
        <f>IF($A38="","",IF(F38&lt;0,"Negative balance",IF(J38&gt;0,"Loses "&amp;ROUND(J38,1)&amp;" h",IF(AND('Balance by period'!AG$5&lt;1000000,F38&gt;='Balance by period'!AG$5),"At cap","OK"))))</f>
        <v/>
      </c>
    </row>
    <row r="39">
      <c r="A39" s="56">
        <f>IFERROR(IF(INDEX(Employees!$A$5:$A$34,30)="","",INDEX(Employees!$A$5:$A$34,30)),"")</f>
        <v/>
      </c>
      <c r="B39" s="57">
        <f>IF($A39="","",N(INDEX(Employees!$D$5:$D$34,30)))</f>
        <v/>
      </c>
      <c r="C39" s="57">
        <f>IF($A39="","",F39-B39+D39)</f>
        <v/>
      </c>
      <c r="D39" s="57">
        <f>IF($A39="","",SUMIFS('Hours used'!$C$5:$C$504,'Hours used'!$B$5:$B$504,$A39,'Hours used'!$A$5:$A$504,"&gt;="&amp;DATE(Setup!$B$5,1,1),'Hours used'!$A$5:$A$504,"&lt;="&amp;DATE(Setup!$B$5,12,31)))</f>
        <v/>
      </c>
      <c r="E39" s="57">
        <f>IF($A39="","",IF(COUNTIF('Balance by period'!$B$8:$B$60,"&lt;="&amp;TODAY())=0,B39,INDEX('Balance by period'!AH$8:AH$60,COUNTIF('Balance by period'!$B$8:$B$60,"&lt;="&amp;TODAY()))))</f>
        <v/>
      </c>
      <c r="F39" s="58">
        <f>IF($A39="","",INDEX('Balance by period'!AH$8:AH$60,Setup!$B$15))</f>
        <v/>
      </c>
      <c r="G39" s="57">
        <f>IF($A39="","",F39/Setup!$B$8)</f>
        <v/>
      </c>
      <c r="H39" s="57">
        <f>IF($A39="","",MAX(0,ROUND('Balance by period'!AH$4*IF('Balance by period'!AH$3="",Setup!$B$15,COUNTIF('Balance by period'!$B$8:$B$60,"&gt;="&amp;'Balance by period'!AH$3))-C39,2)))</f>
        <v/>
      </c>
      <c r="I39" s="57">
        <f>IF($A39="","",IF(Setup!$B$11="",MAX(0,F39),MAX(0,MIN(F39,Setup!$B$11))))</f>
        <v/>
      </c>
      <c r="J39" s="57">
        <f>IF($A39="","",MAX(0,F39-I39))</f>
        <v/>
      </c>
      <c r="K39" s="59">
        <f>IF($A39="","",IF(F39&lt;0,"Negative balance",IF(J39&gt;0,"Loses "&amp;ROUND(J39,1)&amp;" h",IF(AND('Balance by period'!AH$5&lt;1000000,F39&gt;='Balance by period'!AH$5),"At cap","OK"))))</f>
        <v/>
      </c>
    </row>
  </sheetData>
  <mergeCells count="10">
    <mergeCell ref="A4:B4"/>
    <mergeCell ref="I4:J4"/>
    <mergeCell ref="F5:H6"/>
    <mergeCell ref="C5:E6"/>
    <mergeCell ref="A2:K2"/>
    <mergeCell ref="C4:E4"/>
    <mergeCell ref="A5:B6"/>
    <mergeCell ref="F4:H4"/>
    <mergeCell ref="I5:J6"/>
    <mergeCell ref="A1:K1"/>
  </mergeCells>
  <conditionalFormatting sqref="F10:F39">
    <cfRule type="expression" priority="1" dxfId="0">
      <formula>AND(ISNUMBER(F10),F10&lt;0)</formula>
    </cfRule>
    <cfRule type="dataBar" priority="6">
      <dataBar showValue="1">
        <cfvo type="num" val="0"/>
        <cfvo type="max"/>
        <color rgb="00D97706"/>
      </dataBar>
    </cfRule>
  </conditionalFormatting>
  <conditionalFormatting sqref="K10:K39">
    <cfRule type="expression" priority="2" dxfId="0">
      <formula>$K10="Negative balance"</formula>
    </cfRule>
    <cfRule type="expression" priority="3" dxfId="1">
      <formula>LEFT($K10,5)="Loses"</formula>
    </cfRule>
    <cfRule type="expression" priority="4" dxfId="2">
      <formula>$K10="At cap"</formula>
    </cfRule>
    <cfRule type="expression" priority="5" dxfId="3">
      <formula>$K10="OK"</formula>
    </cfRule>
  </conditionalFormatting>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xl/worksheets/sheet6.xml><?xml version="1.0" encoding="utf-8"?>
<worksheet xmlns="http://schemas.openxmlformats.org/spreadsheetml/2006/main">
  <sheetPr>
    <tabColor rgb="000E7490"/>
    <outlinePr summaryBelow="1" summaryRight="1"/>
    <pageSetUpPr fitToPage="1"/>
  </sheetPr>
  <dimension ref="A1:AH60"/>
  <sheetViews>
    <sheetView showGridLines="0" workbookViewId="0">
      <pane xSplit="4" ySplit="7" topLeftCell="E8"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12" customWidth="1" min="3" max="3"/>
    <col width="12"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 width="13" customWidth="1" min="34" max="34"/>
  </cols>
  <sheetData>
    <row r="1" ht="26" customHeight="1">
      <c r="A1" s="1" t="inlineStr">
        <is>
          <t xml:space="preserve">  LeaveCalc  |  PTO Tracker 2027  |  Balance by period</t>
        </is>
      </c>
    </row>
    <row r="2" ht="30" customHeight="1">
      <c r="A2" s="2" t="inlineStr">
        <is>
          <t>Running PTO balance in hours at the end of each pay period: balance, minus hours used, plus the accrual, never above the cap.</t>
        </is>
      </c>
    </row>
    <row r="3">
      <c r="B3" s="25" t="inlineStr">
        <is>
          <t>Accrual starts</t>
        </is>
      </c>
      <c r="E3" s="60">
        <f>IF(E$6="","",IF(INDEX(Employees!$B$5:$B$34,1)="","",INDEX(Employees!$B$5:$B$34,1)))</f>
        <v/>
      </c>
      <c r="F3" s="60">
        <f>IF(F$6="","",IF(INDEX(Employees!$B$5:$B$34,2)="","",INDEX(Employees!$B$5:$B$34,2)))</f>
        <v/>
      </c>
      <c r="G3" s="60">
        <f>IF(G$6="","",IF(INDEX(Employees!$B$5:$B$34,3)="","",INDEX(Employees!$B$5:$B$34,3)))</f>
        <v/>
      </c>
      <c r="H3" s="60">
        <f>IF(H$6="","",IF(INDEX(Employees!$B$5:$B$34,4)="","",INDEX(Employees!$B$5:$B$34,4)))</f>
        <v/>
      </c>
      <c r="I3" s="60">
        <f>IF(I$6="","",IF(INDEX(Employees!$B$5:$B$34,5)="","",INDEX(Employees!$B$5:$B$34,5)))</f>
        <v/>
      </c>
      <c r="J3" s="60">
        <f>IF(J$6="","",IF(INDEX(Employees!$B$5:$B$34,6)="","",INDEX(Employees!$B$5:$B$34,6)))</f>
        <v/>
      </c>
      <c r="K3" s="60">
        <f>IF(K$6="","",IF(INDEX(Employees!$B$5:$B$34,7)="","",INDEX(Employees!$B$5:$B$34,7)))</f>
        <v/>
      </c>
      <c r="L3" s="60">
        <f>IF(L$6="","",IF(INDEX(Employees!$B$5:$B$34,8)="","",INDEX(Employees!$B$5:$B$34,8)))</f>
        <v/>
      </c>
      <c r="M3" s="60">
        <f>IF(M$6="","",IF(INDEX(Employees!$B$5:$B$34,9)="","",INDEX(Employees!$B$5:$B$34,9)))</f>
        <v/>
      </c>
      <c r="N3" s="60">
        <f>IF(N$6="","",IF(INDEX(Employees!$B$5:$B$34,10)="","",INDEX(Employees!$B$5:$B$34,10)))</f>
        <v/>
      </c>
      <c r="O3" s="60">
        <f>IF(O$6="","",IF(INDEX(Employees!$B$5:$B$34,11)="","",INDEX(Employees!$B$5:$B$34,11)))</f>
        <v/>
      </c>
      <c r="P3" s="60">
        <f>IF(P$6="","",IF(INDEX(Employees!$B$5:$B$34,12)="","",INDEX(Employees!$B$5:$B$34,12)))</f>
        <v/>
      </c>
      <c r="Q3" s="60">
        <f>IF(Q$6="","",IF(INDEX(Employees!$B$5:$B$34,13)="","",INDEX(Employees!$B$5:$B$34,13)))</f>
        <v/>
      </c>
      <c r="R3" s="60">
        <f>IF(R$6="","",IF(INDEX(Employees!$B$5:$B$34,14)="","",INDEX(Employees!$B$5:$B$34,14)))</f>
        <v/>
      </c>
      <c r="S3" s="60">
        <f>IF(S$6="","",IF(INDEX(Employees!$B$5:$B$34,15)="","",INDEX(Employees!$B$5:$B$34,15)))</f>
        <v/>
      </c>
      <c r="T3" s="60">
        <f>IF(T$6="","",IF(INDEX(Employees!$B$5:$B$34,16)="","",INDEX(Employees!$B$5:$B$34,16)))</f>
        <v/>
      </c>
      <c r="U3" s="60">
        <f>IF(U$6="","",IF(INDEX(Employees!$B$5:$B$34,17)="","",INDEX(Employees!$B$5:$B$34,17)))</f>
        <v/>
      </c>
      <c r="V3" s="60">
        <f>IF(V$6="","",IF(INDEX(Employees!$B$5:$B$34,18)="","",INDEX(Employees!$B$5:$B$34,18)))</f>
        <v/>
      </c>
      <c r="W3" s="60">
        <f>IF(W$6="","",IF(INDEX(Employees!$B$5:$B$34,19)="","",INDEX(Employees!$B$5:$B$34,19)))</f>
        <v/>
      </c>
      <c r="X3" s="60">
        <f>IF(X$6="","",IF(INDEX(Employees!$B$5:$B$34,20)="","",INDEX(Employees!$B$5:$B$34,20)))</f>
        <v/>
      </c>
      <c r="Y3" s="60">
        <f>IF(Y$6="","",IF(INDEX(Employees!$B$5:$B$34,21)="","",INDEX(Employees!$B$5:$B$34,21)))</f>
        <v/>
      </c>
      <c r="Z3" s="60">
        <f>IF(Z$6="","",IF(INDEX(Employees!$B$5:$B$34,22)="","",INDEX(Employees!$B$5:$B$34,22)))</f>
        <v/>
      </c>
      <c r="AA3" s="60">
        <f>IF(AA$6="","",IF(INDEX(Employees!$B$5:$B$34,23)="","",INDEX(Employees!$B$5:$B$34,23)))</f>
        <v/>
      </c>
      <c r="AB3" s="60">
        <f>IF(AB$6="","",IF(INDEX(Employees!$B$5:$B$34,24)="","",INDEX(Employees!$B$5:$B$34,24)))</f>
        <v/>
      </c>
      <c r="AC3" s="60">
        <f>IF(AC$6="","",IF(INDEX(Employees!$B$5:$B$34,25)="","",INDEX(Employees!$B$5:$B$34,25)))</f>
        <v/>
      </c>
      <c r="AD3" s="60">
        <f>IF(AD$6="","",IF(INDEX(Employees!$B$5:$B$34,26)="","",INDEX(Employees!$B$5:$B$34,26)))</f>
        <v/>
      </c>
      <c r="AE3" s="60">
        <f>IF(AE$6="","",IF(INDEX(Employees!$B$5:$B$34,27)="","",INDEX(Employees!$B$5:$B$34,27)))</f>
        <v/>
      </c>
      <c r="AF3" s="60">
        <f>IF(AF$6="","",IF(INDEX(Employees!$B$5:$B$34,28)="","",INDEX(Employees!$B$5:$B$34,28)))</f>
        <v/>
      </c>
      <c r="AG3" s="60">
        <f>IF(AG$6="","",IF(INDEX(Employees!$B$5:$B$34,29)="","",INDEX(Employees!$B$5:$B$34,29)))</f>
        <v/>
      </c>
      <c r="AH3" s="60">
        <f>IF(AH$6="","",IF(INDEX(Employees!$B$5:$B$34,30)="","",INDEX(Employees!$B$5:$B$34,30)))</f>
        <v/>
      </c>
    </row>
    <row r="4">
      <c r="B4" s="25" t="inlineStr">
        <is>
          <t>Accrual per period (h)</t>
        </is>
      </c>
      <c r="E4" s="61">
        <f>IF(E$6="","",INDEX(Employees!$G$5:$G$34,1))</f>
        <v/>
      </c>
      <c r="F4" s="61">
        <f>IF(F$6="","",INDEX(Employees!$G$5:$G$34,2))</f>
        <v/>
      </c>
      <c r="G4" s="61">
        <f>IF(G$6="","",INDEX(Employees!$G$5:$G$34,3))</f>
        <v/>
      </c>
      <c r="H4" s="61">
        <f>IF(H$6="","",INDEX(Employees!$G$5:$G$34,4))</f>
        <v/>
      </c>
      <c r="I4" s="61">
        <f>IF(I$6="","",INDEX(Employees!$G$5:$G$34,5))</f>
        <v/>
      </c>
      <c r="J4" s="61">
        <f>IF(J$6="","",INDEX(Employees!$G$5:$G$34,6))</f>
        <v/>
      </c>
      <c r="K4" s="61">
        <f>IF(K$6="","",INDEX(Employees!$G$5:$G$34,7))</f>
        <v/>
      </c>
      <c r="L4" s="61">
        <f>IF(L$6="","",INDEX(Employees!$G$5:$G$34,8))</f>
        <v/>
      </c>
      <c r="M4" s="61">
        <f>IF(M$6="","",INDEX(Employees!$G$5:$G$34,9))</f>
        <v/>
      </c>
      <c r="N4" s="61">
        <f>IF(N$6="","",INDEX(Employees!$G$5:$G$34,10))</f>
        <v/>
      </c>
      <c r="O4" s="61">
        <f>IF(O$6="","",INDEX(Employees!$G$5:$G$34,11))</f>
        <v/>
      </c>
      <c r="P4" s="61">
        <f>IF(P$6="","",INDEX(Employees!$G$5:$G$34,12))</f>
        <v/>
      </c>
      <c r="Q4" s="61">
        <f>IF(Q$6="","",INDEX(Employees!$G$5:$G$34,13))</f>
        <v/>
      </c>
      <c r="R4" s="61">
        <f>IF(R$6="","",INDEX(Employees!$G$5:$G$34,14))</f>
        <v/>
      </c>
      <c r="S4" s="61">
        <f>IF(S$6="","",INDEX(Employees!$G$5:$G$34,15))</f>
        <v/>
      </c>
      <c r="T4" s="61">
        <f>IF(T$6="","",INDEX(Employees!$G$5:$G$34,16))</f>
        <v/>
      </c>
      <c r="U4" s="61">
        <f>IF(U$6="","",INDEX(Employees!$G$5:$G$34,17))</f>
        <v/>
      </c>
      <c r="V4" s="61">
        <f>IF(V$6="","",INDEX(Employees!$G$5:$G$34,18))</f>
        <v/>
      </c>
      <c r="W4" s="61">
        <f>IF(W$6="","",INDEX(Employees!$G$5:$G$34,19))</f>
        <v/>
      </c>
      <c r="X4" s="61">
        <f>IF(X$6="","",INDEX(Employees!$G$5:$G$34,20))</f>
        <v/>
      </c>
      <c r="Y4" s="61">
        <f>IF(Y$6="","",INDEX(Employees!$G$5:$G$34,21))</f>
        <v/>
      </c>
      <c r="Z4" s="61">
        <f>IF(Z$6="","",INDEX(Employees!$G$5:$G$34,22))</f>
        <v/>
      </c>
      <c r="AA4" s="61">
        <f>IF(AA$6="","",INDEX(Employees!$G$5:$G$34,23))</f>
        <v/>
      </c>
      <c r="AB4" s="61">
        <f>IF(AB$6="","",INDEX(Employees!$G$5:$G$34,24))</f>
        <v/>
      </c>
      <c r="AC4" s="61">
        <f>IF(AC$6="","",INDEX(Employees!$G$5:$G$34,25))</f>
        <v/>
      </c>
      <c r="AD4" s="61">
        <f>IF(AD$6="","",INDEX(Employees!$G$5:$G$34,26))</f>
        <v/>
      </c>
      <c r="AE4" s="61">
        <f>IF(AE$6="","",INDEX(Employees!$G$5:$G$34,27))</f>
        <v/>
      </c>
      <c r="AF4" s="61">
        <f>IF(AF$6="","",INDEX(Employees!$G$5:$G$34,28))</f>
        <v/>
      </c>
      <c r="AG4" s="61">
        <f>IF(AG$6="","",INDEX(Employees!$G$5:$G$34,29))</f>
        <v/>
      </c>
      <c r="AH4" s="61">
        <f>IF(AH$6="","",INDEX(Employees!$G$5:$G$34,30))</f>
        <v/>
      </c>
    </row>
    <row r="5">
      <c r="B5" s="25" t="inlineStr">
        <is>
          <t>Cap (h)</t>
        </is>
      </c>
      <c r="E5" s="62">
        <f>IF(E$6="","",INDEX(Employees!$H$5:$H$34,1))</f>
        <v/>
      </c>
      <c r="F5" s="62">
        <f>IF(F$6="","",INDEX(Employees!$H$5:$H$34,2))</f>
        <v/>
      </c>
      <c r="G5" s="62">
        <f>IF(G$6="","",INDEX(Employees!$H$5:$H$34,3))</f>
        <v/>
      </c>
      <c r="H5" s="62">
        <f>IF(H$6="","",INDEX(Employees!$H$5:$H$34,4))</f>
        <v/>
      </c>
      <c r="I5" s="62">
        <f>IF(I$6="","",INDEX(Employees!$H$5:$H$34,5))</f>
        <v/>
      </c>
      <c r="J5" s="62">
        <f>IF(J$6="","",INDEX(Employees!$H$5:$H$34,6))</f>
        <v/>
      </c>
      <c r="K5" s="62">
        <f>IF(K$6="","",INDEX(Employees!$H$5:$H$34,7))</f>
        <v/>
      </c>
      <c r="L5" s="62">
        <f>IF(L$6="","",INDEX(Employees!$H$5:$H$34,8))</f>
        <v/>
      </c>
      <c r="M5" s="62">
        <f>IF(M$6="","",INDEX(Employees!$H$5:$H$34,9))</f>
        <v/>
      </c>
      <c r="N5" s="62">
        <f>IF(N$6="","",INDEX(Employees!$H$5:$H$34,10))</f>
        <v/>
      </c>
      <c r="O5" s="62">
        <f>IF(O$6="","",INDEX(Employees!$H$5:$H$34,11))</f>
        <v/>
      </c>
      <c r="P5" s="62">
        <f>IF(P$6="","",INDEX(Employees!$H$5:$H$34,12))</f>
        <v/>
      </c>
      <c r="Q5" s="62">
        <f>IF(Q$6="","",INDEX(Employees!$H$5:$H$34,13))</f>
        <v/>
      </c>
      <c r="R5" s="62">
        <f>IF(R$6="","",INDEX(Employees!$H$5:$H$34,14))</f>
        <v/>
      </c>
      <c r="S5" s="62">
        <f>IF(S$6="","",INDEX(Employees!$H$5:$H$34,15))</f>
        <v/>
      </c>
      <c r="T5" s="62">
        <f>IF(T$6="","",INDEX(Employees!$H$5:$H$34,16))</f>
        <v/>
      </c>
      <c r="U5" s="62">
        <f>IF(U$6="","",INDEX(Employees!$H$5:$H$34,17))</f>
        <v/>
      </c>
      <c r="V5" s="62">
        <f>IF(V$6="","",INDEX(Employees!$H$5:$H$34,18))</f>
        <v/>
      </c>
      <c r="W5" s="62">
        <f>IF(W$6="","",INDEX(Employees!$H$5:$H$34,19))</f>
        <v/>
      </c>
      <c r="X5" s="62">
        <f>IF(X$6="","",INDEX(Employees!$H$5:$H$34,20))</f>
        <v/>
      </c>
      <c r="Y5" s="62">
        <f>IF(Y$6="","",INDEX(Employees!$H$5:$H$34,21))</f>
        <v/>
      </c>
      <c r="Z5" s="62">
        <f>IF(Z$6="","",INDEX(Employees!$H$5:$H$34,22))</f>
        <v/>
      </c>
      <c r="AA5" s="62">
        <f>IF(AA$6="","",INDEX(Employees!$H$5:$H$34,23))</f>
        <v/>
      </c>
      <c r="AB5" s="62">
        <f>IF(AB$6="","",INDEX(Employees!$H$5:$H$34,24))</f>
        <v/>
      </c>
      <c r="AC5" s="62">
        <f>IF(AC$6="","",INDEX(Employees!$H$5:$H$34,25))</f>
        <v/>
      </c>
      <c r="AD5" s="62">
        <f>IF(AD$6="","",INDEX(Employees!$H$5:$H$34,26))</f>
        <v/>
      </c>
      <c r="AE5" s="62">
        <f>IF(AE$6="","",INDEX(Employees!$H$5:$H$34,27))</f>
        <v/>
      </c>
      <c r="AF5" s="62">
        <f>IF(AF$6="","",INDEX(Employees!$H$5:$H$34,28))</f>
        <v/>
      </c>
      <c r="AG5" s="62">
        <f>IF(AG$6="","",INDEX(Employees!$H$5:$H$34,29))</f>
        <v/>
      </c>
      <c r="AH5" s="62">
        <f>IF(AH$6="","",INDEX(Employees!$H$5:$H$34,30))</f>
        <v/>
      </c>
    </row>
    <row r="6" ht="44" customHeight="1">
      <c r="A6" s="33" t="inlineStr">
        <is>
          <t>#</t>
        </is>
      </c>
      <c r="B6" s="33" t="inlineStr">
        <is>
          <t>Period ends</t>
        </is>
      </c>
      <c r="C6" s="33" t="inlineStr">
        <is>
          <t>From</t>
        </is>
      </c>
      <c r="D6" s="33" t="inlineStr">
        <is>
          <t>To</t>
        </is>
      </c>
      <c r="E6" s="33">
        <f>IFERROR(IF(INDEX(Employees!$A$5:$A$34,1)="","",INDEX(Employees!$A$5:$A$34,1)),"")</f>
        <v/>
      </c>
      <c r="F6" s="33">
        <f>IFERROR(IF(INDEX(Employees!$A$5:$A$34,2)="","",INDEX(Employees!$A$5:$A$34,2)),"")</f>
        <v/>
      </c>
      <c r="G6" s="33">
        <f>IFERROR(IF(INDEX(Employees!$A$5:$A$34,3)="","",INDEX(Employees!$A$5:$A$34,3)),"")</f>
        <v/>
      </c>
      <c r="H6" s="33">
        <f>IFERROR(IF(INDEX(Employees!$A$5:$A$34,4)="","",INDEX(Employees!$A$5:$A$34,4)),"")</f>
        <v/>
      </c>
      <c r="I6" s="33">
        <f>IFERROR(IF(INDEX(Employees!$A$5:$A$34,5)="","",INDEX(Employees!$A$5:$A$34,5)),"")</f>
        <v/>
      </c>
      <c r="J6" s="33">
        <f>IFERROR(IF(INDEX(Employees!$A$5:$A$34,6)="","",INDEX(Employees!$A$5:$A$34,6)),"")</f>
        <v/>
      </c>
      <c r="K6" s="33">
        <f>IFERROR(IF(INDEX(Employees!$A$5:$A$34,7)="","",INDEX(Employees!$A$5:$A$34,7)),"")</f>
        <v/>
      </c>
      <c r="L6" s="33">
        <f>IFERROR(IF(INDEX(Employees!$A$5:$A$34,8)="","",INDEX(Employees!$A$5:$A$34,8)),"")</f>
        <v/>
      </c>
      <c r="M6" s="33">
        <f>IFERROR(IF(INDEX(Employees!$A$5:$A$34,9)="","",INDEX(Employees!$A$5:$A$34,9)),"")</f>
        <v/>
      </c>
      <c r="N6" s="33">
        <f>IFERROR(IF(INDEX(Employees!$A$5:$A$34,10)="","",INDEX(Employees!$A$5:$A$34,10)),"")</f>
        <v/>
      </c>
      <c r="O6" s="33">
        <f>IFERROR(IF(INDEX(Employees!$A$5:$A$34,11)="","",INDEX(Employees!$A$5:$A$34,11)),"")</f>
        <v/>
      </c>
      <c r="P6" s="33">
        <f>IFERROR(IF(INDEX(Employees!$A$5:$A$34,12)="","",INDEX(Employees!$A$5:$A$34,12)),"")</f>
        <v/>
      </c>
      <c r="Q6" s="33">
        <f>IFERROR(IF(INDEX(Employees!$A$5:$A$34,13)="","",INDEX(Employees!$A$5:$A$34,13)),"")</f>
        <v/>
      </c>
      <c r="R6" s="33">
        <f>IFERROR(IF(INDEX(Employees!$A$5:$A$34,14)="","",INDEX(Employees!$A$5:$A$34,14)),"")</f>
        <v/>
      </c>
      <c r="S6" s="33">
        <f>IFERROR(IF(INDEX(Employees!$A$5:$A$34,15)="","",INDEX(Employees!$A$5:$A$34,15)),"")</f>
        <v/>
      </c>
      <c r="T6" s="33">
        <f>IFERROR(IF(INDEX(Employees!$A$5:$A$34,16)="","",INDEX(Employees!$A$5:$A$34,16)),"")</f>
        <v/>
      </c>
      <c r="U6" s="33">
        <f>IFERROR(IF(INDEX(Employees!$A$5:$A$34,17)="","",INDEX(Employees!$A$5:$A$34,17)),"")</f>
        <v/>
      </c>
      <c r="V6" s="33">
        <f>IFERROR(IF(INDEX(Employees!$A$5:$A$34,18)="","",INDEX(Employees!$A$5:$A$34,18)),"")</f>
        <v/>
      </c>
      <c r="W6" s="33">
        <f>IFERROR(IF(INDEX(Employees!$A$5:$A$34,19)="","",INDEX(Employees!$A$5:$A$34,19)),"")</f>
        <v/>
      </c>
      <c r="X6" s="33">
        <f>IFERROR(IF(INDEX(Employees!$A$5:$A$34,20)="","",INDEX(Employees!$A$5:$A$34,20)),"")</f>
        <v/>
      </c>
      <c r="Y6" s="33">
        <f>IFERROR(IF(INDEX(Employees!$A$5:$A$34,21)="","",INDEX(Employees!$A$5:$A$34,21)),"")</f>
        <v/>
      </c>
      <c r="Z6" s="33">
        <f>IFERROR(IF(INDEX(Employees!$A$5:$A$34,22)="","",INDEX(Employees!$A$5:$A$34,22)),"")</f>
        <v/>
      </c>
      <c r="AA6" s="33">
        <f>IFERROR(IF(INDEX(Employees!$A$5:$A$34,23)="","",INDEX(Employees!$A$5:$A$34,23)),"")</f>
        <v/>
      </c>
      <c r="AB6" s="33">
        <f>IFERROR(IF(INDEX(Employees!$A$5:$A$34,24)="","",INDEX(Employees!$A$5:$A$34,24)),"")</f>
        <v/>
      </c>
      <c r="AC6" s="33">
        <f>IFERROR(IF(INDEX(Employees!$A$5:$A$34,25)="","",INDEX(Employees!$A$5:$A$34,25)),"")</f>
        <v/>
      </c>
      <c r="AD6" s="33">
        <f>IFERROR(IF(INDEX(Employees!$A$5:$A$34,26)="","",INDEX(Employees!$A$5:$A$34,26)),"")</f>
        <v/>
      </c>
      <c r="AE6" s="33">
        <f>IFERROR(IF(INDEX(Employees!$A$5:$A$34,27)="","",INDEX(Employees!$A$5:$A$34,27)),"")</f>
        <v/>
      </c>
      <c r="AF6" s="33">
        <f>IFERROR(IF(INDEX(Employees!$A$5:$A$34,28)="","",INDEX(Employees!$A$5:$A$34,28)),"")</f>
        <v/>
      </c>
      <c r="AG6" s="33">
        <f>IFERROR(IF(INDEX(Employees!$A$5:$A$34,29)="","",INDEX(Employees!$A$5:$A$34,29)),"")</f>
        <v/>
      </c>
      <c r="AH6" s="33">
        <f>IFERROR(IF(INDEX(Employees!$A$5:$A$34,30)="","",INDEX(Employees!$A$5:$A$34,30)),"")</f>
        <v/>
      </c>
    </row>
    <row r="7">
      <c r="A7" s="63" t="n"/>
      <c r="B7" s="64" t="inlineStr">
        <is>
          <t>Opening balance (h)</t>
        </is>
      </c>
      <c r="C7" s="63" t="n"/>
      <c r="D7" s="63" t="n"/>
      <c r="E7" s="65">
        <f>IF(E$6="","",N(INDEX(Employees!$D$5:$D$34,1)))</f>
        <v/>
      </c>
      <c r="F7" s="65">
        <f>IF(F$6="","",N(INDEX(Employees!$D$5:$D$34,2)))</f>
        <v/>
      </c>
      <c r="G7" s="65">
        <f>IF(G$6="","",N(INDEX(Employees!$D$5:$D$34,3)))</f>
        <v/>
      </c>
      <c r="H7" s="65">
        <f>IF(H$6="","",N(INDEX(Employees!$D$5:$D$34,4)))</f>
        <v/>
      </c>
      <c r="I7" s="65">
        <f>IF(I$6="","",N(INDEX(Employees!$D$5:$D$34,5)))</f>
        <v/>
      </c>
      <c r="J7" s="65">
        <f>IF(J$6="","",N(INDEX(Employees!$D$5:$D$34,6)))</f>
        <v/>
      </c>
      <c r="K7" s="65">
        <f>IF(K$6="","",N(INDEX(Employees!$D$5:$D$34,7)))</f>
        <v/>
      </c>
      <c r="L7" s="65">
        <f>IF(L$6="","",N(INDEX(Employees!$D$5:$D$34,8)))</f>
        <v/>
      </c>
      <c r="M7" s="65">
        <f>IF(M$6="","",N(INDEX(Employees!$D$5:$D$34,9)))</f>
        <v/>
      </c>
      <c r="N7" s="65">
        <f>IF(N$6="","",N(INDEX(Employees!$D$5:$D$34,10)))</f>
        <v/>
      </c>
      <c r="O7" s="65">
        <f>IF(O$6="","",N(INDEX(Employees!$D$5:$D$34,11)))</f>
        <v/>
      </c>
      <c r="P7" s="65">
        <f>IF(P$6="","",N(INDEX(Employees!$D$5:$D$34,12)))</f>
        <v/>
      </c>
      <c r="Q7" s="65">
        <f>IF(Q$6="","",N(INDEX(Employees!$D$5:$D$34,13)))</f>
        <v/>
      </c>
      <c r="R7" s="65">
        <f>IF(R$6="","",N(INDEX(Employees!$D$5:$D$34,14)))</f>
        <v/>
      </c>
      <c r="S7" s="65">
        <f>IF(S$6="","",N(INDEX(Employees!$D$5:$D$34,15)))</f>
        <v/>
      </c>
      <c r="T7" s="65">
        <f>IF(T$6="","",N(INDEX(Employees!$D$5:$D$34,16)))</f>
        <v/>
      </c>
      <c r="U7" s="65">
        <f>IF(U$6="","",N(INDEX(Employees!$D$5:$D$34,17)))</f>
        <v/>
      </c>
      <c r="V7" s="65">
        <f>IF(V$6="","",N(INDEX(Employees!$D$5:$D$34,18)))</f>
        <v/>
      </c>
      <c r="W7" s="65">
        <f>IF(W$6="","",N(INDEX(Employees!$D$5:$D$34,19)))</f>
        <v/>
      </c>
      <c r="X7" s="65">
        <f>IF(X$6="","",N(INDEX(Employees!$D$5:$D$34,20)))</f>
        <v/>
      </c>
      <c r="Y7" s="65">
        <f>IF(Y$6="","",N(INDEX(Employees!$D$5:$D$34,21)))</f>
        <v/>
      </c>
      <c r="Z7" s="65">
        <f>IF(Z$6="","",N(INDEX(Employees!$D$5:$D$34,22)))</f>
        <v/>
      </c>
      <c r="AA7" s="65">
        <f>IF(AA$6="","",N(INDEX(Employees!$D$5:$D$34,23)))</f>
        <v/>
      </c>
      <c r="AB7" s="65">
        <f>IF(AB$6="","",N(INDEX(Employees!$D$5:$D$34,24)))</f>
        <v/>
      </c>
      <c r="AC7" s="65">
        <f>IF(AC$6="","",N(INDEX(Employees!$D$5:$D$34,25)))</f>
        <v/>
      </c>
      <c r="AD7" s="65">
        <f>IF(AD$6="","",N(INDEX(Employees!$D$5:$D$34,26)))</f>
        <v/>
      </c>
      <c r="AE7" s="65">
        <f>IF(AE$6="","",N(INDEX(Employees!$D$5:$D$34,27)))</f>
        <v/>
      </c>
      <c r="AF7" s="65">
        <f>IF(AF$6="","",N(INDEX(Employees!$D$5:$D$34,28)))</f>
        <v/>
      </c>
      <c r="AG7" s="65">
        <f>IF(AG$6="","",N(INDEX(Employees!$D$5:$D$34,29)))</f>
        <v/>
      </c>
      <c r="AH7" s="65">
        <f>IF(AH$6="","",N(INDEX(Employees!$D$5:$D$34,30)))</f>
        <v/>
      </c>
    </row>
    <row r="8">
      <c r="A8" s="66" t="n">
        <v>1</v>
      </c>
      <c r="B8" s="67">
        <f>IF(IF(Setup!$B$6="Weekly",Setup!$B$7+7*(1-1),IF(Setup!$B$6="Biweekly",Setup!$B$7+14*(1-1),IF(Setup!$B$6="Semi-monthly",IF(MOD(1,2)=1,DATE(Setup!$B$5,(1+1)/2,15),EOMONTH(DATE(Setup!$B$5,1/2,1),0)),EOMONTH(DATE(Setup!$B$5,1,1),0))))&gt;DATE(Setup!$B$5,12,31),"",IF(Setup!$B$6="Weekly",Setup!$B$7+7*(1-1),IF(Setup!$B$6="Biweekly",Setup!$B$7+14*(1-1),IF(Setup!$B$6="Semi-monthly",IF(MOD(1,2)=1,DATE(Setup!$B$5,(1+1)/2,15),EOMONTH(DATE(Setup!$B$5,1/2,1),0)),EOMONTH(DATE(Setup!$B$5,1,1),0)))))</f>
        <v/>
      </c>
      <c r="C8" s="68">
        <f>IF(B8="","",DATE(Setup!$B$5,1,1))</f>
        <v/>
      </c>
      <c r="D8" s="68">
        <f>IF(B8="","",IF(B9="",DATE(Setup!$B$5,12,31),B8))</f>
        <v/>
      </c>
      <c r="E8" s="69">
        <f>IF(OR(E$6="",$B8=""),"",MAX((E7-'Used by period'!E8),MIN(E$5,(E7-'Used by period'!E8)+IF(OR(E$3="",E$3&lt;=$B8),E$4,0))))</f>
        <v/>
      </c>
      <c r="F8" s="69">
        <f>IF(OR(F$6="",$B8=""),"",MAX((F7-'Used by period'!F8),MIN(F$5,(F7-'Used by period'!F8)+IF(OR(F$3="",F$3&lt;=$B8),F$4,0))))</f>
        <v/>
      </c>
      <c r="G8" s="69">
        <f>IF(OR(G$6="",$B8=""),"",MAX((G7-'Used by period'!G8),MIN(G$5,(G7-'Used by period'!G8)+IF(OR(G$3="",G$3&lt;=$B8),G$4,0))))</f>
        <v/>
      </c>
      <c r="H8" s="69">
        <f>IF(OR(H$6="",$B8=""),"",MAX((H7-'Used by period'!H8),MIN(H$5,(H7-'Used by period'!H8)+IF(OR(H$3="",H$3&lt;=$B8),H$4,0))))</f>
        <v/>
      </c>
      <c r="I8" s="69">
        <f>IF(OR(I$6="",$B8=""),"",MAX((I7-'Used by period'!I8),MIN(I$5,(I7-'Used by period'!I8)+IF(OR(I$3="",I$3&lt;=$B8),I$4,0))))</f>
        <v/>
      </c>
      <c r="J8" s="69">
        <f>IF(OR(J$6="",$B8=""),"",MAX((J7-'Used by period'!J8),MIN(J$5,(J7-'Used by period'!J8)+IF(OR(J$3="",J$3&lt;=$B8),J$4,0))))</f>
        <v/>
      </c>
      <c r="K8" s="69">
        <f>IF(OR(K$6="",$B8=""),"",MAX((K7-'Used by period'!K8),MIN(K$5,(K7-'Used by period'!K8)+IF(OR(K$3="",K$3&lt;=$B8),K$4,0))))</f>
        <v/>
      </c>
      <c r="L8" s="69">
        <f>IF(OR(L$6="",$B8=""),"",MAX((L7-'Used by period'!L8),MIN(L$5,(L7-'Used by period'!L8)+IF(OR(L$3="",L$3&lt;=$B8),L$4,0))))</f>
        <v/>
      </c>
      <c r="M8" s="69">
        <f>IF(OR(M$6="",$B8=""),"",MAX((M7-'Used by period'!M8),MIN(M$5,(M7-'Used by period'!M8)+IF(OR(M$3="",M$3&lt;=$B8),M$4,0))))</f>
        <v/>
      </c>
      <c r="N8" s="69">
        <f>IF(OR(N$6="",$B8=""),"",MAX((N7-'Used by period'!N8),MIN(N$5,(N7-'Used by period'!N8)+IF(OR(N$3="",N$3&lt;=$B8),N$4,0))))</f>
        <v/>
      </c>
      <c r="O8" s="69">
        <f>IF(OR(O$6="",$B8=""),"",MAX((O7-'Used by period'!O8),MIN(O$5,(O7-'Used by period'!O8)+IF(OR(O$3="",O$3&lt;=$B8),O$4,0))))</f>
        <v/>
      </c>
      <c r="P8" s="69">
        <f>IF(OR(P$6="",$B8=""),"",MAX((P7-'Used by period'!P8),MIN(P$5,(P7-'Used by period'!P8)+IF(OR(P$3="",P$3&lt;=$B8),P$4,0))))</f>
        <v/>
      </c>
      <c r="Q8" s="69">
        <f>IF(OR(Q$6="",$B8=""),"",MAX((Q7-'Used by period'!Q8),MIN(Q$5,(Q7-'Used by period'!Q8)+IF(OR(Q$3="",Q$3&lt;=$B8),Q$4,0))))</f>
        <v/>
      </c>
      <c r="R8" s="69">
        <f>IF(OR(R$6="",$B8=""),"",MAX((R7-'Used by period'!R8),MIN(R$5,(R7-'Used by period'!R8)+IF(OR(R$3="",R$3&lt;=$B8),R$4,0))))</f>
        <v/>
      </c>
      <c r="S8" s="69">
        <f>IF(OR(S$6="",$B8=""),"",MAX((S7-'Used by period'!S8),MIN(S$5,(S7-'Used by period'!S8)+IF(OR(S$3="",S$3&lt;=$B8),S$4,0))))</f>
        <v/>
      </c>
      <c r="T8" s="69">
        <f>IF(OR(T$6="",$B8=""),"",MAX((T7-'Used by period'!T8),MIN(T$5,(T7-'Used by period'!T8)+IF(OR(T$3="",T$3&lt;=$B8),T$4,0))))</f>
        <v/>
      </c>
      <c r="U8" s="69">
        <f>IF(OR(U$6="",$B8=""),"",MAX((U7-'Used by period'!U8),MIN(U$5,(U7-'Used by period'!U8)+IF(OR(U$3="",U$3&lt;=$B8),U$4,0))))</f>
        <v/>
      </c>
      <c r="V8" s="69">
        <f>IF(OR(V$6="",$B8=""),"",MAX((V7-'Used by period'!V8),MIN(V$5,(V7-'Used by period'!V8)+IF(OR(V$3="",V$3&lt;=$B8),V$4,0))))</f>
        <v/>
      </c>
      <c r="W8" s="69">
        <f>IF(OR(W$6="",$B8=""),"",MAX((W7-'Used by period'!W8),MIN(W$5,(W7-'Used by period'!W8)+IF(OR(W$3="",W$3&lt;=$B8),W$4,0))))</f>
        <v/>
      </c>
      <c r="X8" s="69">
        <f>IF(OR(X$6="",$B8=""),"",MAX((X7-'Used by period'!X8),MIN(X$5,(X7-'Used by period'!X8)+IF(OR(X$3="",X$3&lt;=$B8),X$4,0))))</f>
        <v/>
      </c>
      <c r="Y8" s="69">
        <f>IF(OR(Y$6="",$B8=""),"",MAX((Y7-'Used by period'!Y8),MIN(Y$5,(Y7-'Used by period'!Y8)+IF(OR(Y$3="",Y$3&lt;=$B8),Y$4,0))))</f>
        <v/>
      </c>
      <c r="Z8" s="69">
        <f>IF(OR(Z$6="",$B8=""),"",MAX((Z7-'Used by period'!Z8),MIN(Z$5,(Z7-'Used by period'!Z8)+IF(OR(Z$3="",Z$3&lt;=$B8),Z$4,0))))</f>
        <v/>
      </c>
      <c r="AA8" s="69">
        <f>IF(OR(AA$6="",$B8=""),"",MAX((AA7-'Used by period'!AA8),MIN(AA$5,(AA7-'Used by period'!AA8)+IF(OR(AA$3="",AA$3&lt;=$B8),AA$4,0))))</f>
        <v/>
      </c>
      <c r="AB8" s="69">
        <f>IF(OR(AB$6="",$B8=""),"",MAX((AB7-'Used by period'!AB8),MIN(AB$5,(AB7-'Used by period'!AB8)+IF(OR(AB$3="",AB$3&lt;=$B8),AB$4,0))))</f>
        <v/>
      </c>
      <c r="AC8" s="69">
        <f>IF(OR(AC$6="",$B8=""),"",MAX((AC7-'Used by period'!AC8),MIN(AC$5,(AC7-'Used by period'!AC8)+IF(OR(AC$3="",AC$3&lt;=$B8),AC$4,0))))</f>
        <v/>
      </c>
      <c r="AD8" s="69">
        <f>IF(OR(AD$6="",$B8=""),"",MAX((AD7-'Used by period'!AD8),MIN(AD$5,(AD7-'Used by period'!AD8)+IF(OR(AD$3="",AD$3&lt;=$B8),AD$4,0))))</f>
        <v/>
      </c>
      <c r="AE8" s="69">
        <f>IF(OR(AE$6="",$B8=""),"",MAX((AE7-'Used by period'!AE8),MIN(AE$5,(AE7-'Used by period'!AE8)+IF(OR(AE$3="",AE$3&lt;=$B8),AE$4,0))))</f>
        <v/>
      </c>
      <c r="AF8" s="69">
        <f>IF(OR(AF$6="",$B8=""),"",MAX((AF7-'Used by period'!AF8),MIN(AF$5,(AF7-'Used by period'!AF8)+IF(OR(AF$3="",AF$3&lt;=$B8),AF$4,0))))</f>
        <v/>
      </c>
      <c r="AG8" s="69">
        <f>IF(OR(AG$6="",$B8=""),"",MAX((AG7-'Used by period'!AG8),MIN(AG$5,(AG7-'Used by period'!AG8)+IF(OR(AG$3="",AG$3&lt;=$B8),AG$4,0))))</f>
        <v/>
      </c>
      <c r="AH8" s="69">
        <f>IF(OR(AH$6="",$B8=""),"",MAX((AH7-'Used by period'!AH8),MIN(AH$5,(AH7-'Used by period'!AH8)+IF(OR(AH$3="",AH$3&lt;=$B8),AH$4,0))))</f>
        <v/>
      </c>
    </row>
    <row r="9">
      <c r="A9" s="66" t="n">
        <v>2</v>
      </c>
      <c r="B9" s="67">
        <f>IF(IF(Setup!$B$6="Weekly",Setup!$B$7+7*(2-1),IF(Setup!$B$6="Biweekly",Setup!$B$7+14*(2-1),IF(Setup!$B$6="Semi-monthly",IF(MOD(2,2)=1,DATE(Setup!$B$5,(2+1)/2,15),EOMONTH(DATE(Setup!$B$5,2/2,1),0)),EOMONTH(DATE(Setup!$B$5,2,1),0))))&gt;DATE(Setup!$B$5,12,31),"",IF(Setup!$B$6="Weekly",Setup!$B$7+7*(2-1),IF(Setup!$B$6="Biweekly",Setup!$B$7+14*(2-1),IF(Setup!$B$6="Semi-monthly",IF(MOD(2,2)=1,DATE(Setup!$B$5,(2+1)/2,15),EOMONTH(DATE(Setup!$B$5,2/2,1),0)),EOMONTH(DATE(Setup!$B$5,2,1),0)))))</f>
        <v/>
      </c>
      <c r="C9" s="68">
        <f>IF(B9="","",B8+1)</f>
        <v/>
      </c>
      <c r="D9" s="68">
        <f>IF(B9="","",IF(B10="",DATE(Setup!$B$5,12,31),B9))</f>
        <v/>
      </c>
      <c r="E9" s="69">
        <f>IF(OR(E$6="",$B9=""),"",MAX((E8-'Used by period'!E9),MIN(E$5,(E8-'Used by period'!E9)+IF(OR(E$3="",E$3&lt;=$B9),E$4,0))))</f>
        <v/>
      </c>
      <c r="F9" s="69">
        <f>IF(OR(F$6="",$B9=""),"",MAX((F8-'Used by period'!F9),MIN(F$5,(F8-'Used by period'!F9)+IF(OR(F$3="",F$3&lt;=$B9),F$4,0))))</f>
        <v/>
      </c>
      <c r="G9" s="69">
        <f>IF(OR(G$6="",$B9=""),"",MAX((G8-'Used by period'!G9),MIN(G$5,(G8-'Used by period'!G9)+IF(OR(G$3="",G$3&lt;=$B9),G$4,0))))</f>
        <v/>
      </c>
      <c r="H9" s="69">
        <f>IF(OR(H$6="",$B9=""),"",MAX((H8-'Used by period'!H9),MIN(H$5,(H8-'Used by period'!H9)+IF(OR(H$3="",H$3&lt;=$B9),H$4,0))))</f>
        <v/>
      </c>
      <c r="I9" s="69">
        <f>IF(OR(I$6="",$B9=""),"",MAX((I8-'Used by period'!I9),MIN(I$5,(I8-'Used by period'!I9)+IF(OR(I$3="",I$3&lt;=$B9),I$4,0))))</f>
        <v/>
      </c>
      <c r="J9" s="69">
        <f>IF(OR(J$6="",$B9=""),"",MAX((J8-'Used by period'!J9),MIN(J$5,(J8-'Used by period'!J9)+IF(OR(J$3="",J$3&lt;=$B9),J$4,0))))</f>
        <v/>
      </c>
      <c r="K9" s="69">
        <f>IF(OR(K$6="",$B9=""),"",MAX((K8-'Used by period'!K9),MIN(K$5,(K8-'Used by period'!K9)+IF(OR(K$3="",K$3&lt;=$B9),K$4,0))))</f>
        <v/>
      </c>
      <c r="L9" s="69">
        <f>IF(OR(L$6="",$B9=""),"",MAX((L8-'Used by period'!L9),MIN(L$5,(L8-'Used by period'!L9)+IF(OR(L$3="",L$3&lt;=$B9),L$4,0))))</f>
        <v/>
      </c>
      <c r="M9" s="69">
        <f>IF(OR(M$6="",$B9=""),"",MAX((M8-'Used by period'!M9),MIN(M$5,(M8-'Used by period'!M9)+IF(OR(M$3="",M$3&lt;=$B9),M$4,0))))</f>
        <v/>
      </c>
      <c r="N9" s="69">
        <f>IF(OR(N$6="",$B9=""),"",MAX((N8-'Used by period'!N9),MIN(N$5,(N8-'Used by period'!N9)+IF(OR(N$3="",N$3&lt;=$B9),N$4,0))))</f>
        <v/>
      </c>
      <c r="O9" s="69">
        <f>IF(OR(O$6="",$B9=""),"",MAX((O8-'Used by period'!O9),MIN(O$5,(O8-'Used by period'!O9)+IF(OR(O$3="",O$3&lt;=$B9),O$4,0))))</f>
        <v/>
      </c>
      <c r="P9" s="69">
        <f>IF(OR(P$6="",$B9=""),"",MAX((P8-'Used by period'!P9),MIN(P$5,(P8-'Used by period'!P9)+IF(OR(P$3="",P$3&lt;=$B9),P$4,0))))</f>
        <v/>
      </c>
      <c r="Q9" s="69">
        <f>IF(OR(Q$6="",$B9=""),"",MAX((Q8-'Used by period'!Q9),MIN(Q$5,(Q8-'Used by period'!Q9)+IF(OR(Q$3="",Q$3&lt;=$B9),Q$4,0))))</f>
        <v/>
      </c>
      <c r="R9" s="69">
        <f>IF(OR(R$6="",$B9=""),"",MAX((R8-'Used by period'!R9),MIN(R$5,(R8-'Used by period'!R9)+IF(OR(R$3="",R$3&lt;=$B9),R$4,0))))</f>
        <v/>
      </c>
      <c r="S9" s="69">
        <f>IF(OR(S$6="",$B9=""),"",MAX((S8-'Used by period'!S9),MIN(S$5,(S8-'Used by period'!S9)+IF(OR(S$3="",S$3&lt;=$B9),S$4,0))))</f>
        <v/>
      </c>
      <c r="T9" s="69">
        <f>IF(OR(T$6="",$B9=""),"",MAX((T8-'Used by period'!T9),MIN(T$5,(T8-'Used by period'!T9)+IF(OR(T$3="",T$3&lt;=$B9),T$4,0))))</f>
        <v/>
      </c>
      <c r="U9" s="69">
        <f>IF(OR(U$6="",$B9=""),"",MAX((U8-'Used by period'!U9),MIN(U$5,(U8-'Used by period'!U9)+IF(OR(U$3="",U$3&lt;=$B9),U$4,0))))</f>
        <v/>
      </c>
      <c r="V9" s="69">
        <f>IF(OR(V$6="",$B9=""),"",MAX((V8-'Used by period'!V9),MIN(V$5,(V8-'Used by period'!V9)+IF(OR(V$3="",V$3&lt;=$B9),V$4,0))))</f>
        <v/>
      </c>
      <c r="W9" s="69">
        <f>IF(OR(W$6="",$B9=""),"",MAX((W8-'Used by period'!W9),MIN(W$5,(W8-'Used by period'!W9)+IF(OR(W$3="",W$3&lt;=$B9),W$4,0))))</f>
        <v/>
      </c>
      <c r="X9" s="69">
        <f>IF(OR(X$6="",$B9=""),"",MAX((X8-'Used by period'!X9),MIN(X$5,(X8-'Used by period'!X9)+IF(OR(X$3="",X$3&lt;=$B9),X$4,0))))</f>
        <v/>
      </c>
      <c r="Y9" s="69">
        <f>IF(OR(Y$6="",$B9=""),"",MAX((Y8-'Used by period'!Y9),MIN(Y$5,(Y8-'Used by period'!Y9)+IF(OR(Y$3="",Y$3&lt;=$B9),Y$4,0))))</f>
        <v/>
      </c>
      <c r="Z9" s="69">
        <f>IF(OR(Z$6="",$B9=""),"",MAX((Z8-'Used by period'!Z9),MIN(Z$5,(Z8-'Used by period'!Z9)+IF(OR(Z$3="",Z$3&lt;=$B9),Z$4,0))))</f>
        <v/>
      </c>
      <c r="AA9" s="69">
        <f>IF(OR(AA$6="",$B9=""),"",MAX((AA8-'Used by period'!AA9),MIN(AA$5,(AA8-'Used by period'!AA9)+IF(OR(AA$3="",AA$3&lt;=$B9),AA$4,0))))</f>
        <v/>
      </c>
      <c r="AB9" s="69">
        <f>IF(OR(AB$6="",$B9=""),"",MAX((AB8-'Used by period'!AB9),MIN(AB$5,(AB8-'Used by period'!AB9)+IF(OR(AB$3="",AB$3&lt;=$B9),AB$4,0))))</f>
        <v/>
      </c>
      <c r="AC9" s="69">
        <f>IF(OR(AC$6="",$B9=""),"",MAX((AC8-'Used by period'!AC9),MIN(AC$5,(AC8-'Used by period'!AC9)+IF(OR(AC$3="",AC$3&lt;=$B9),AC$4,0))))</f>
        <v/>
      </c>
      <c r="AD9" s="69">
        <f>IF(OR(AD$6="",$B9=""),"",MAX((AD8-'Used by period'!AD9),MIN(AD$5,(AD8-'Used by period'!AD9)+IF(OR(AD$3="",AD$3&lt;=$B9),AD$4,0))))</f>
        <v/>
      </c>
      <c r="AE9" s="69">
        <f>IF(OR(AE$6="",$B9=""),"",MAX((AE8-'Used by period'!AE9),MIN(AE$5,(AE8-'Used by period'!AE9)+IF(OR(AE$3="",AE$3&lt;=$B9),AE$4,0))))</f>
        <v/>
      </c>
      <c r="AF9" s="69">
        <f>IF(OR(AF$6="",$B9=""),"",MAX((AF8-'Used by period'!AF9),MIN(AF$5,(AF8-'Used by period'!AF9)+IF(OR(AF$3="",AF$3&lt;=$B9),AF$4,0))))</f>
        <v/>
      </c>
      <c r="AG9" s="69">
        <f>IF(OR(AG$6="",$B9=""),"",MAX((AG8-'Used by period'!AG9),MIN(AG$5,(AG8-'Used by period'!AG9)+IF(OR(AG$3="",AG$3&lt;=$B9),AG$4,0))))</f>
        <v/>
      </c>
      <c r="AH9" s="69">
        <f>IF(OR(AH$6="",$B9=""),"",MAX((AH8-'Used by period'!AH9),MIN(AH$5,(AH8-'Used by period'!AH9)+IF(OR(AH$3="",AH$3&lt;=$B9),AH$4,0))))</f>
        <v/>
      </c>
    </row>
    <row r="10">
      <c r="A10" s="66" t="n">
        <v>3</v>
      </c>
      <c r="B10" s="67">
        <f>IF(IF(Setup!$B$6="Weekly",Setup!$B$7+7*(3-1),IF(Setup!$B$6="Biweekly",Setup!$B$7+14*(3-1),IF(Setup!$B$6="Semi-monthly",IF(MOD(3,2)=1,DATE(Setup!$B$5,(3+1)/2,15),EOMONTH(DATE(Setup!$B$5,3/2,1),0)),EOMONTH(DATE(Setup!$B$5,3,1),0))))&gt;DATE(Setup!$B$5,12,31),"",IF(Setup!$B$6="Weekly",Setup!$B$7+7*(3-1),IF(Setup!$B$6="Biweekly",Setup!$B$7+14*(3-1),IF(Setup!$B$6="Semi-monthly",IF(MOD(3,2)=1,DATE(Setup!$B$5,(3+1)/2,15),EOMONTH(DATE(Setup!$B$5,3/2,1),0)),EOMONTH(DATE(Setup!$B$5,3,1),0)))))</f>
        <v/>
      </c>
      <c r="C10" s="68">
        <f>IF(B10="","",B9+1)</f>
        <v/>
      </c>
      <c r="D10" s="68">
        <f>IF(B10="","",IF(B11="",DATE(Setup!$B$5,12,31),B10))</f>
        <v/>
      </c>
      <c r="E10" s="69">
        <f>IF(OR(E$6="",$B10=""),"",MAX((E9-'Used by period'!E10),MIN(E$5,(E9-'Used by period'!E10)+IF(OR(E$3="",E$3&lt;=$B10),E$4,0))))</f>
        <v/>
      </c>
      <c r="F10" s="69">
        <f>IF(OR(F$6="",$B10=""),"",MAX((F9-'Used by period'!F10),MIN(F$5,(F9-'Used by period'!F10)+IF(OR(F$3="",F$3&lt;=$B10),F$4,0))))</f>
        <v/>
      </c>
      <c r="G10" s="69">
        <f>IF(OR(G$6="",$B10=""),"",MAX((G9-'Used by period'!G10),MIN(G$5,(G9-'Used by period'!G10)+IF(OR(G$3="",G$3&lt;=$B10),G$4,0))))</f>
        <v/>
      </c>
      <c r="H10" s="69">
        <f>IF(OR(H$6="",$B10=""),"",MAX((H9-'Used by period'!H10),MIN(H$5,(H9-'Used by period'!H10)+IF(OR(H$3="",H$3&lt;=$B10),H$4,0))))</f>
        <v/>
      </c>
      <c r="I10" s="69">
        <f>IF(OR(I$6="",$B10=""),"",MAX((I9-'Used by period'!I10),MIN(I$5,(I9-'Used by period'!I10)+IF(OR(I$3="",I$3&lt;=$B10),I$4,0))))</f>
        <v/>
      </c>
      <c r="J10" s="69">
        <f>IF(OR(J$6="",$B10=""),"",MAX((J9-'Used by period'!J10),MIN(J$5,(J9-'Used by period'!J10)+IF(OR(J$3="",J$3&lt;=$B10),J$4,0))))</f>
        <v/>
      </c>
      <c r="K10" s="69">
        <f>IF(OR(K$6="",$B10=""),"",MAX((K9-'Used by period'!K10),MIN(K$5,(K9-'Used by period'!K10)+IF(OR(K$3="",K$3&lt;=$B10),K$4,0))))</f>
        <v/>
      </c>
      <c r="L10" s="69">
        <f>IF(OR(L$6="",$B10=""),"",MAX((L9-'Used by period'!L10),MIN(L$5,(L9-'Used by period'!L10)+IF(OR(L$3="",L$3&lt;=$B10),L$4,0))))</f>
        <v/>
      </c>
      <c r="M10" s="69">
        <f>IF(OR(M$6="",$B10=""),"",MAX((M9-'Used by period'!M10),MIN(M$5,(M9-'Used by period'!M10)+IF(OR(M$3="",M$3&lt;=$B10),M$4,0))))</f>
        <v/>
      </c>
      <c r="N10" s="69">
        <f>IF(OR(N$6="",$B10=""),"",MAX((N9-'Used by period'!N10),MIN(N$5,(N9-'Used by period'!N10)+IF(OR(N$3="",N$3&lt;=$B10),N$4,0))))</f>
        <v/>
      </c>
      <c r="O10" s="69">
        <f>IF(OR(O$6="",$B10=""),"",MAX((O9-'Used by period'!O10),MIN(O$5,(O9-'Used by period'!O10)+IF(OR(O$3="",O$3&lt;=$B10),O$4,0))))</f>
        <v/>
      </c>
      <c r="P10" s="69">
        <f>IF(OR(P$6="",$B10=""),"",MAX((P9-'Used by period'!P10),MIN(P$5,(P9-'Used by period'!P10)+IF(OR(P$3="",P$3&lt;=$B10),P$4,0))))</f>
        <v/>
      </c>
      <c r="Q10" s="69">
        <f>IF(OR(Q$6="",$B10=""),"",MAX((Q9-'Used by period'!Q10),MIN(Q$5,(Q9-'Used by period'!Q10)+IF(OR(Q$3="",Q$3&lt;=$B10),Q$4,0))))</f>
        <v/>
      </c>
      <c r="R10" s="69">
        <f>IF(OR(R$6="",$B10=""),"",MAX((R9-'Used by period'!R10),MIN(R$5,(R9-'Used by period'!R10)+IF(OR(R$3="",R$3&lt;=$B10),R$4,0))))</f>
        <v/>
      </c>
      <c r="S10" s="69">
        <f>IF(OR(S$6="",$B10=""),"",MAX((S9-'Used by period'!S10),MIN(S$5,(S9-'Used by period'!S10)+IF(OR(S$3="",S$3&lt;=$B10),S$4,0))))</f>
        <v/>
      </c>
      <c r="T10" s="69">
        <f>IF(OR(T$6="",$B10=""),"",MAX((T9-'Used by period'!T10),MIN(T$5,(T9-'Used by period'!T10)+IF(OR(T$3="",T$3&lt;=$B10),T$4,0))))</f>
        <v/>
      </c>
      <c r="U10" s="69">
        <f>IF(OR(U$6="",$B10=""),"",MAX((U9-'Used by period'!U10),MIN(U$5,(U9-'Used by period'!U10)+IF(OR(U$3="",U$3&lt;=$B10),U$4,0))))</f>
        <v/>
      </c>
      <c r="V10" s="69">
        <f>IF(OR(V$6="",$B10=""),"",MAX((V9-'Used by period'!V10),MIN(V$5,(V9-'Used by period'!V10)+IF(OR(V$3="",V$3&lt;=$B10),V$4,0))))</f>
        <v/>
      </c>
      <c r="W10" s="69">
        <f>IF(OR(W$6="",$B10=""),"",MAX((W9-'Used by period'!W10),MIN(W$5,(W9-'Used by period'!W10)+IF(OR(W$3="",W$3&lt;=$B10),W$4,0))))</f>
        <v/>
      </c>
      <c r="X10" s="69">
        <f>IF(OR(X$6="",$B10=""),"",MAX((X9-'Used by period'!X10),MIN(X$5,(X9-'Used by period'!X10)+IF(OR(X$3="",X$3&lt;=$B10),X$4,0))))</f>
        <v/>
      </c>
      <c r="Y10" s="69">
        <f>IF(OR(Y$6="",$B10=""),"",MAX((Y9-'Used by period'!Y10),MIN(Y$5,(Y9-'Used by period'!Y10)+IF(OR(Y$3="",Y$3&lt;=$B10),Y$4,0))))</f>
        <v/>
      </c>
      <c r="Z10" s="69">
        <f>IF(OR(Z$6="",$B10=""),"",MAX((Z9-'Used by period'!Z10),MIN(Z$5,(Z9-'Used by period'!Z10)+IF(OR(Z$3="",Z$3&lt;=$B10),Z$4,0))))</f>
        <v/>
      </c>
      <c r="AA10" s="69">
        <f>IF(OR(AA$6="",$B10=""),"",MAX((AA9-'Used by period'!AA10),MIN(AA$5,(AA9-'Used by period'!AA10)+IF(OR(AA$3="",AA$3&lt;=$B10),AA$4,0))))</f>
        <v/>
      </c>
      <c r="AB10" s="69">
        <f>IF(OR(AB$6="",$B10=""),"",MAX((AB9-'Used by period'!AB10),MIN(AB$5,(AB9-'Used by period'!AB10)+IF(OR(AB$3="",AB$3&lt;=$B10),AB$4,0))))</f>
        <v/>
      </c>
      <c r="AC10" s="69">
        <f>IF(OR(AC$6="",$B10=""),"",MAX((AC9-'Used by period'!AC10),MIN(AC$5,(AC9-'Used by period'!AC10)+IF(OR(AC$3="",AC$3&lt;=$B10),AC$4,0))))</f>
        <v/>
      </c>
      <c r="AD10" s="69">
        <f>IF(OR(AD$6="",$B10=""),"",MAX((AD9-'Used by period'!AD10),MIN(AD$5,(AD9-'Used by period'!AD10)+IF(OR(AD$3="",AD$3&lt;=$B10),AD$4,0))))</f>
        <v/>
      </c>
      <c r="AE10" s="69">
        <f>IF(OR(AE$6="",$B10=""),"",MAX((AE9-'Used by period'!AE10),MIN(AE$5,(AE9-'Used by period'!AE10)+IF(OR(AE$3="",AE$3&lt;=$B10),AE$4,0))))</f>
        <v/>
      </c>
      <c r="AF10" s="69">
        <f>IF(OR(AF$6="",$B10=""),"",MAX((AF9-'Used by period'!AF10),MIN(AF$5,(AF9-'Used by period'!AF10)+IF(OR(AF$3="",AF$3&lt;=$B10),AF$4,0))))</f>
        <v/>
      </c>
      <c r="AG10" s="69">
        <f>IF(OR(AG$6="",$B10=""),"",MAX((AG9-'Used by period'!AG10),MIN(AG$5,(AG9-'Used by period'!AG10)+IF(OR(AG$3="",AG$3&lt;=$B10),AG$4,0))))</f>
        <v/>
      </c>
      <c r="AH10" s="69">
        <f>IF(OR(AH$6="",$B10=""),"",MAX((AH9-'Used by period'!AH10),MIN(AH$5,(AH9-'Used by period'!AH10)+IF(OR(AH$3="",AH$3&lt;=$B10),AH$4,0))))</f>
        <v/>
      </c>
    </row>
    <row r="11">
      <c r="A11" s="66" t="n">
        <v>4</v>
      </c>
      <c r="B11" s="67">
        <f>IF(IF(Setup!$B$6="Weekly",Setup!$B$7+7*(4-1),IF(Setup!$B$6="Biweekly",Setup!$B$7+14*(4-1),IF(Setup!$B$6="Semi-monthly",IF(MOD(4,2)=1,DATE(Setup!$B$5,(4+1)/2,15),EOMONTH(DATE(Setup!$B$5,4/2,1),0)),EOMONTH(DATE(Setup!$B$5,4,1),0))))&gt;DATE(Setup!$B$5,12,31),"",IF(Setup!$B$6="Weekly",Setup!$B$7+7*(4-1),IF(Setup!$B$6="Biweekly",Setup!$B$7+14*(4-1),IF(Setup!$B$6="Semi-monthly",IF(MOD(4,2)=1,DATE(Setup!$B$5,(4+1)/2,15),EOMONTH(DATE(Setup!$B$5,4/2,1),0)),EOMONTH(DATE(Setup!$B$5,4,1),0)))))</f>
        <v/>
      </c>
      <c r="C11" s="68">
        <f>IF(B11="","",B10+1)</f>
        <v/>
      </c>
      <c r="D11" s="68">
        <f>IF(B11="","",IF(B12="",DATE(Setup!$B$5,12,31),B11))</f>
        <v/>
      </c>
      <c r="E11" s="69">
        <f>IF(OR(E$6="",$B11=""),"",MAX((E10-'Used by period'!E11),MIN(E$5,(E10-'Used by period'!E11)+IF(OR(E$3="",E$3&lt;=$B11),E$4,0))))</f>
        <v/>
      </c>
      <c r="F11" s="69">
        <f>IF(OR(F$6="",$B11=""),"",MAX((F10-'Used by period'!F11),MIN(F$5,(F10-'Used by period'!F11)+IF(OR(F$3="",F$3&lt;=$B11),F$4,0))))</f>
        <v/>
      </c>
      <c r="G11" s="69">
        <f>IF(OR(G$6="",$B11=""),"",MAX((G10-'Used by period'!G11),MIN(G$5,(G10-'Used by period'!G11)+IF(OR(G$3="",G$3&lt;=$B11),G$4,0))))</f>
        <v/>
      </c>
      <c r="H11" s="69">
        <f>IF(OR(H$6="",$B11=""),"",MAX((H10-'Used by period'!H11),MIN(H$5,(H10-'Used by period'!H11)+IF(OR(H$3="",H$3&lt;=$B11),H$4,0))))</f>
        <v/>
      </c>
      <c r="I11" s="69">
        <f>IF(OR(I$6="",$B11=""),"",MAX((I10-'Used by period'!I11),MIN(I$5,(I10-'Used by period'!I11)+IF(OR(I$3="",I$3&lt;=$B11),I$4,0))))</f>
        <v/>
      </c>
      <c r="J11" s="69">
        <f>IF(OR(J$6="",$B11=""),"",MAX((J10-'Used by period'!J11),MIN(J$5,(J10-'Used by period'!J11)+IF(OR(J$3="",J$3&lt;=$B11),J$4,0))))</f>
        <v/>
      </c>
      <c r="K11" s="69">
        <f>IF(OR(K$6="",$B11=""),"",MAX((K10-'Used by period'!K11),MIN(K$5,(K10-'Used by period'!K11)+IF(OR(K$3="",K$3&lt;=$B11),K$4,0))))</f>
        <v/>
      </c>
      <c r="L11" s="69">
        <f>IF(OR(L$6="",$B11=""),"",MAX((L10-'Used by period'!L11),MIN(L$5,(L10-'Used by period'!L11)+IF(OR(L$3="",L$3&lt;=$B11),L$4,0))))</f>
        <v/>
      </c>
      <c r="M11" s="69">
        <f>IF(OR(M$6="",$B11=""),"",MAX((M10-'Used by period'!M11),MIN(M$5,(M10-'Used by period'!M11)+IF(OR(M$3="",M$3&lt;=$B11),M$4,0))))</f>
        <v/>
      </c>
      <c r="N11" s="69">
        <f>IF(OR(N$6="",$B11=""),"",MAX((N10-'Used by period'!N11),MIN(N$5,(N10-'Used by period'!N11)+IF(OR(N$3="",N$3&lt;=$B11),N$4,0))))</f>
        <v/>
      </c>
      <c r="O11" s="69">
        <f>IF(OR(O$6="",$B11=""),"",MAX((O10-'Used by period'!O11),MIN(O$5,(O10-'Used by period'!O11)+IF(OR(O$3="",O$3&lt;=$B11),O$4,0))))</f>
        <v/>
      </c>
      <c r="P11" s="69">
        <f>IF(OR(P$6="",$B11=""),"",MAX((P10-'Used by period'!P11),MIN(P$5,(P10-'Used by period'!P11)+IF(OR(P$3="",P$3&lt;=$B11),P$4,0))))</f>
        <v/>
      </c>
      <c r="Q11" s="69">
        <f>IF(OR(Q$6="",$B11=""),"",MAX((Q10-'Used by period'!Q11),MIN(Q$5,(Q10-'Used by period'!Q11)+IF(OR(Q$3="",Q$3&lt;=$B11),Q$4,0))))</f>
        <v/>
      </c>
      <c r="R11" s="69">
        <f>IF(OR(R$6="",$B11=""),"",MAX((R10-'Used by period'!R11),MIN(R$5,(R10-'Used by period'!R11)+IF(OR(R$3="",R$3&lt;=$B11),R$4,0))))</f>
        <v/>
      </c>
      <c r="S11" s="69">
        <f>IF(OR(S$6="",$B11=""),"",MAX((S10-'Used by period'!S11),MIN(S$5,(S10-'Used by period'!S11)+IF(OR(S$3="",S$3&lt;=$B11),S$4,0))))</f>
        <v/>
      </c>
      <c r="T11" s="69">
        <f>IF(OR(T$6="",$B11=""),"",MAX((T10-'Used by period'!T11),MIN(T$5,(T10-'Used by period'!T11)+IF(OR(T$3="",T$3&lt;=$B11),T$4,0))))</f>
        <v/>
      </c>
      <c r="U11" s="69">
        <f>IF(OR(U$6="",$B11=""),"",MAX((U10-'Used by period'!U11),MIN(U$5,(U10-'Used by period'!U11)+IF(OR(U$3="",U$3&lt;=$B11),U$4,0))))</f>
        <v/>
      </c>
      <c r="V11" s="69">
        <f>IF(OR(V$6="",$B11=""),"",MAX((V10-'Used by period'!V11),MIN(V$5,(V10-'Used by period'!V11)+IF(OR(V$3="",V$3&lt;=$B11),V$4,0))))</f>
        <v/>
      </c>
      <c r="W11" s="69">
        <f>IF(OR(W$6="",$B11=""),"",MAX((W10-'Used by period'!W11),MIN(W$5,(W10-'Used by period'!W11)+IF(OR(W$3="",W$3&lt;=$B11),W$4,0))))</f>
        <v/>
      </c>
      <c r="X11" s="69">
        <f>IF(OR(X$6="",$B11=""),"",MAX((X10-'Used by period'!X11),MIN(X$5,(X10-'Used by period'!X11)+IF(OR(X$3="",X$3&lt;=$B11),X$4,0))))</f>
        <v/>
      </c>
      <c r="Y11" s="69">
        <f>IF(OR(Y$6="",$B11=""),"",MAX((Y10-'Used by period'!Y11),MIN(Y$5,(Y10-'Used by period'!Y11)+IF(OR(Y$3="",Y$3&lt;=$B11),Y$4,0))))</f>
        <v/>
      </c>
      <c r="Z11" s="69">
        <f>IF(OR(Z$6="",$B11=""),"",MAX((Z10-'Used by period'!Z11),MIN(Z$5,(Z10-'Used by period'!Z11)+IF(OR(Z$3="",Z$3&lt;=$B11),Z$4,0))))</f>
        <v/>
      </c>
      <c r="AA11" s="69">
        <f>IF(OR(AA$6="",$B11=""),"",MAX((AA10-'Used by period'!AA11),MIN(AA$5,(AA10-'Used by period'!AA11)+IF(OR(AA$3="",AA$3&lt;=$B11),AA$4,0))))</f>
        <v/>
      </c>
      <c r="AB11" s="69">
        <f>IF(OR(AB$6="",$B11=""),"",MAX((AB10-'Used by period'!AB11),MIN(AB$5,(AB10-'Used by period'!AB11)+IF(OR(AB$3="",AB$3&lt;=$B11),AB$4,0))))</f>
        <v/>
      </c>
      <c r="AC11" s="69">
        <f>IF(OR(AC$6="",$B11=""),"",MAX((AC10-'Used by period'!AC11),MIN(AC$5,(AC10-'Used by period'!AC11)+IF(OR(AC$3="",AC$3&lt;=$B11),AC$4,0))))</f>
        <v/>
      </c>
      <c r="AD11" s="69">
        <f>IF(OR(AD$6="",$B11=""),"",MAX((AD10-'Used by period'!AD11),MIN(AD$5,(AD10-'Used by period'!AD11)+IF(OR(AD$3="",AD$3&lt;=$B11),AD$4,0))))</f>
        <v/>
      </c>
      <c r="AE11" s="69">
        <f>IF(OR(AE$6="",$B11=""),"",MAX((AE10-'Used by period'!AE11),MIN(AE$5,(AE10-'Used by period'!AE11)+IF(OR(AE$3="",AE$3&lt;=$B11),AE$4,0))))</f>
        <v/>
      </c>
      <c r="AF11" s="69">
        <f>IF(OR(AF$6="",$B11=""),"",MAX((AF10-'Used by period'!AF11),MIN(AF$5,(AF10-'Used by period'!AF11)+IF(OR(AF$3="",AF$3&lt;=$B11),AF$4,0))))</f>
        <v/>
      </c>
      <c r="AG11" s="69">
        <f>IF(OR(AG$6="",$B11=""),"",MAX((AG10-'Used by period'!AG11),MIN(AG$5,(AG10-'Used by period'!AG11)+IF(OR(AG$3="",AG$3&lt;=$B11),AG$4,0))))</f>
        <v/>
      </c>
      <c r="AH11" s="69">
        <f>IF(OR(AH$6="",$B11=""),"",MAX((AH10-'Used by period'!AH11),MIN(AH$5,(AH10-'Used by period'!AH11)+IF(OR(AH$3="",AH$3&lt;=$B11),AH$4,0))))</f>
        <v/>
      </c>
    </row>
    <row r="12">
      <c r="A12" s="66" t="n">
        <v>5</v>
      </c>
      <c r="B12" s="67">
        <f>IF(IF(Setup!$B$6="Weekly",Setup!$B$7+7*(5-1),IF(Setup!$B$6="Biweekly",Setup!$B$7+14*(5-1),IF(Setup!$B$6="Semi-monthly",IF(MOD(5,2)=1,DATE(Setup!$B$5,(5+1)/2,15),EOMONTH(DATE(Setup!$B$5,5/2,1),0)),EOMONTH(DATE(Setup!$B$5,5,1),0))))&gt;DATE(Setup!$B$5,12,31),"",IF(Setup!$B$6="Weekly",Setup!$B$7+7*(5-1),IF(Setup!$B$6="Biweekly",Setup!$B$7+14*(5-1),IF(Setup!$B$6="Semi-monthly",IF(MOD(5,2)=1,DATE(Setup!$B$5,(5+1)/2,15),EOMONTH(DATE(Setup!$B$5,5/2,1),0)),EOMONTH(DATE(Setup!$B$5,5,1),0)))))</f>
        <v/>
      </c>
      <c r="C12" s="68">
        <f>IF(B12="","",B11+1)</f>
        <v/>
      </c>
      <c r="D12" s="68">
        <f>IF(B12="","",IF(B13="",DATE(Setup!$B$5,12,31),B12))</f>
        <v/>
      </c>
      <c r="E12" s="69">
        <f>IF(OR(E$6="",$B12=""),"",MAX((E11-'Used by period'!E12),MIN(E$5,(E11-'Used by period'!E12)+IF(OR(E$3="",E$3&lt;=$B12),E$4,0))))</f>
        <v/>
      </c>
      <c r="F12" s="69">
        <f>IF(OR(F$6="",$B12=""),"",MAX((F11-'Used by period'!F12),MIN(F$5,(F11-'Used by period'!F12)+IF(OR(F$3="",F$3&lt;=$B12),F$4,0))))</f>
        <v/>
      </c>
      <c r="G12" s="69">
        <f>IF(OR(G$6="",$B12=""),"",MAX((G11-'Used by period'!G12),MIN(G$5,(G11-'Used by period'!G12)+IF(OR(G$3="",G$3&lt;=$B12),G$4,0))))</f>
        <v/>
      </c>
      <c r="H12" s="69">
        <f>IF(OR(H$6="",$B12=""),"",MAX((H11-'Used by period'!H12),MIN(H$5,(H11-'Used by period'!H12)+IF(OR(H$3="",H$3&lt;=$B12),H$4,0))))</f>
        <v/>
      </c>
      <c r="I12" s="69">
        <f>IF(OR(I$6="",$B12=""),"",MAX((I11-'Used by period'!I12),MIN(I$5,(I11-'Used by period'!I12)+IF(OR(I$3="",I$3&lt;=$B12),I$4,0))))</f>
        <v/>
      </c>
      <c r="J12" s="69">
        <f>IF(OR(J$6="",$B12=""),"",MAX((J11-'Used by period'!J12),MIN(J$5,(J11-'Used by period'!J12)+IF(OR(J$3="",J$3&lt;=$B12),J$4,0))))</f>
        <v/>
      </c>
      <c r="K12" s="69">
        <f>IF(OR(K$6="",$B12=""),"",MAX((K11-'Used by period'!K12),MIN(K$5,(K11-'Used by period'!K12)+IF(OR(K$3="",K$3&lt;=$B12),K$4,0))))</f>
        <v/>
      </c>
      <c r="L12" s="69">
        <f>IF(OR(L$6="",$B12=""),"",MAX((L11-'Used by period'!L12),MIN(L$5,(L11-'Used by period'!L12)+IF(OR(L$3="",L$3&lt;=$B12),L$4,0))))</f>
        <v/>
      </c>
      <c r="M12" s="69">
        <f>IF(OR(M$6="",$B12=""),"",MAX((M11-'Used by period'!M12),MIN(M$5,(M11-'Used by period'!M12)+IF(OR(M$3="",M$3&lt;=$B12),M$4,0))))</f>
        <v/>
      </c>
      <c r="N12" s="69">
        <f>IF(OR(N$6="",$B12=""),"",MAX((N11-'Used by period'!N12),MIN(N$5,(N11-'Used by period'!N12)+IF(OR(N$3="",N$3&lt;=$B12),N$4,0))))</f>
        <v/>
      </c>
      <c r="O12" s="69">
        <f>IF(OR(O$6="",$B12=""),"",MAX((O11-'Used by period'!O12),MIN(O$5,(O11-'Used by period'!O12)+IF(OR(O$3="",O$3&lt;=$B12),O$4,0))))</f>
        <v/>
      </c>
      <c r="P12" s="69">
        <f>IF(OR(P$6="",$B12=""),"",MAX((P11-'Used by period'!P12),MIN(P$5,(P11-'Used by period'!P12)+IF(OR(P$3="",P$3&lt;=$B12),P$4,0))))</f>
        <v/>
      </c>
      <c r="Q12" s="69">
        <f>IF(OR(Q$6="",$B12=""),"",MAX((Q11-'Used by period'!Q12),MIN(Q$5,(Q11-'Used by period'!Q12)+IF(OR(Q$3="",Q$3&lt;=$B12),Q$4,0))))</f>
        <v/>
      </c>
      <c r="R12" s="69">
        <f>IF(OR(R$6="",$B12=""),"",MAX((R11-'Used by period'!R12),MIN(R$5,(R11-'Used by period'!R12)+IF(OR(R$3="",R$3&lt;=$B12),R$4,0))))</f>
        <v/>
      </c>
      <c r="S12" s="69">
        <f>IF(OR(S$6="",$B12=""),"",MAX((S11-'Used by period'!S12),MIN(S$5,(S11-'Used by period'!S12)+IF(OR(S$3="",S$3&lt;=$B12),S$4,0))))</f>
        <v/>
      </c>
      <c r="T12" s="69">
        <f>IF(OR(T$6="",$B12=""),"",MAX((T11-'Used by period'!T12),MIN(T$5,(T11-'Used by period'!T12)+IF(OR(T$3="",T$3&lt;=$B12),T$4,0))))</f>
        <v/>
      </c>
      <c r="U12" s="69">
        <f>IF(OR(U$6="",$B12=""),"",MAX((U11-'Used by period'!U12),MIN(U$5,(U11-'Used by period'!U12)+IF(OR(U$3="",U$3&lt;=$B12),U$4,0))))</f>
        <v/>
      </c>
      <c r="V12" s="69">
        <f>IF(OR(V$6="",$B12=""),"",MAX((V11-'Used by period'!V12),MIN(V$5,(V11-'Used by period'!V12)+IF(OR(V$3="",V$3&lt;=$B12),V$4,0))))</f>
        <v/>
      </c>
      <c r="W12" s="69">
        <f>IF(OR(W$6="",$B12=""),"",MAX((W11-'Used by period'!W12),MIN(W$5,(W11-'Used by period'!W12)+IF(OR(W$3="",W$3&lt;=$B12),W$4,0))))</f>
        <v/>
      </c>
      <c r="X12" s="69">
        <f>IF(OR(X$6="",$B12=""),"",MAX((X11-'Used by period'!X12),MIN(X$5,(X11-'Used by period'!X12)+IF(OR(X$3="",X$3&lt;=$B12),X$4,0))))</f>
        <v/>
      </c>
      <c r="Y12" s="69">
        <f>IF(OR(Y$6="",$B12=""),"",MAX((Y11-'Used by period'!Y12),MIN(Y$5,(Y11-'Used by period'!Y12)+IF(OR(Y$3="",Y$3&lt;=$B12),Y$4,0))))</f>
        <v/>
      </c>
      <c r="Z12" s="69">
        <f>IF(OR(Z$6="",$B12=""),"",MAX((Z11-'Used by period'!Z12),MIN(Z$5,(Z11-'Used by period'!Z12)+IF(OR(Z$3="",Z$3&lt;=$B12),Z$4,0))))</f>
        <v/>
      </c>
      <c r="AA12" s="69">
        <f>IF(OR(AA$6="",$B12=""),"",MAX((AA11-'Used by period'!AA12),MIN(AA$5,(AA11-'Used by period'!AA12)+IF(OR(AA$3="",AA$3&lt;=$B12),AA$4,0))))</f>
        <v/>
      </c>
      <c r="AB12" s="69">
        <f>IF(OR(AB$6="",$B12=""),"",MAX((AB11-'Used by period'!AB12),MIN(AB$5,(AB11-'Used by period'!AB12)+IF(OR(AB$3="",AB$3&lt;=$B12),AB$4,0))))</f>
        <v/>
      </c>
      <c r="AC12" s="69">
        <f>IF(OR(AC$6="",$B12=""),"",MAX((AC11-'Used by period'!AC12),MIN(AC$5,(AC11-'Used by period'!AC12)+IF(OR(AC$3="",AC$3&lt;=$B12),AC$4,0))))</f>
        <v/>
      </c>
      <c r="AD12" s="69">
        <f>IF(OR(AD$6="",$B12=""),"",MAX((AD11-'Used by period'!AD12),MIN(AD$5,(AD11-'Used by period'!AD12)+IF(OR(AD$3="",AD$3&lt;=$B12),AD$4,0))))</f>
        <v/>
      </c>
      <c r="AE12" s="69">
        <f>IF(OR(AE$6="",$B12=""),"",MAX((AE11-'Used by period'!AE12),MIN(AE$5,(AE11-'Used by period'!AE12)+IF(OR(AE$3="",AE$3&lt;=$B12),AE$4,0))))</f>
        <v/>
      </c>
      <c r="AF12" s="69">
        <f>IF(OR(AF$6="",$B12=""),"",MAX((AF11-'Used by period'!AF12),MIN(AF$5,(AF11-'Used by period'!AF12)+IF(OR(AF$3="",AF$3&lt;=$B12),AF$4,0))))</f>
        <v/>
      </c>
      <c r="AG12" s="69">
        <f>IF(OR(AG$6="",$B12=""),"",MAX((AG11-'Used by period'!AG12),MIN(AG$5,(AG11-'Used by period'!AG12)+IF(OR(AG$3="",AG$3&lt;=$B12),AG$4,0))))</f>
        <v/>
      </c>
      <c r="AH12" s="69">
        <f>IF(OR(AH$6="",$B12=""),"",MAX((AH11-'Used by period'!AH12),MIN(AH$5,(AH11-'Used by period'!AH12)+IF(OR(AH$3="",AH$3&lt;=$B12),AH$4,0))))</f>
        <v/>
      </c>
    </row>
    <row r="13">
      <c r="A13" s="66" t="n">
        <v>6</v>
      </c>
      <c r="B13" s="67">
        <f>IF(IF(Setup!$B$6="Weekly",Setup!$B$7+7*(6-1),IF(Setup!$B$6="Biweekly",Setup!$B$7+14*(6-1),IF(Setup!$B$6="Semi-monthly",IF(MOD(6,2)=1,DATE(Setup!$B$5,(6+1)/2,15),EOMONTH(DATE(Setup!$B$5,6/2,1),0)),EOMONTH(DATE(Setup!$B$5,6,1),0))))&gt;DATE(Setup!$B$5,12,31),"",IF(Setup!$B$6="Weekly",Setup!$B$7+7*(6-1),IF(Setup!$B$6="Biweekly",Setup!$B$7+14*(6-1),IF(Setup!$B$6="Semi-monthly",IF(MOD(6,2)=1,DATE(Setup!$B$5,(6+1)/2,15),EOMONTH(DATE(Setup!$B$5,6/2,1),0)),EOMONTH(DATE(Setup!$B$5,6,1),0)))))</f>
        <v/>
      </c>
      <c r="C13" s="68">
        <f>IF(B13="","",B12+1)</f>
        <v/>
      </c>
      <c r="D13" s="68">
        <f>IF(B13="","",IF(B14="",DATE(Setup!$B$5,12,31),B13))</f>
        <v/>
      </c>
      <c r="E13" s="69">
        <f>IF(OR(E$6="",$B13=""),"",MAX((E12-'Used by period'!E13),MIN(E$5,(E12-'Used by period'!E13)+IF(OR(E$3="",E$3&lt;=$B13),E$4,0))))</f>
        <v/>
      </c>
      <c r="F13" s="69">
        <f>IF(OR(F$6="",$B13=""),"",MAX((F12-'Used by period'!F13),MIN(F$5,(F12-'Used by period'!F13)+IF(OR(F$3="",F$3&lt;=$B13),F$4,0))))</f>
        <v/>
      </c>
      <c r="G13" s="69">
        <f>IF(OR(G$6="",$B13=""),"",MAX((G12-'Used by period'!G13),MIN(G$5,(G12-'Used by period'!G13)+IF(OR(G$3="",G$3&lt;=$B13),G$4,0))))</f>
        <v/>
      </c>
      <c r="H13" s="69">
        <f>IF(OR(H$6="",$B13=""),"",MAX((H12-'Used by period'!H13),MIN(H$5,(H12-'Used by period'!H13)+IF(OR(H$3="",H$3&lt;=$B13),H$4,0))))</f>
        <v/>
      </c>
      <c r="I13" s="69">
        <f>IF(OR(I$6="",$B13=""),"",MAX((I12-'Used by period'!I13),MIN(I$5,(I12-'Used by period'!I13)+IF(OR(I$3="",I$3&lt;=$B13),I$4,0))))</f>
        <v/>
      </c>
      <c r="J13" s="69">
        <f>IF(OR(J$6="",$B13=""),"",MAX((J12-'Used by period'!J13),MIN(J$5,(J12-'Used by period'!J13)+IF(OR(J$3="",J$3&lt;=$B13),J$4,0))))</f>
        <v/>
      </c>
      <c r="K13" s="69">
        <f>IF(OR(K$6="",$B13=""),"",MAX((K12-'Used by period'!K13),MIN(K$5,(K12-'Used by period'!K13)+IF(OR(K$3="",K$3&lt;=$B13),K$4,0))))</f>
        <v/>
      </c>
      <c r="L13" s="69">
        <f>IF(OR(L$6="",$B13=""),"",MAX((L12-'Used by period'!L13),MIN(L$5,(L12-'Used by period'!L13)+IF(OR(L$3="",L$3&lt;=$B13),L$4,0))))</f>
        <v/>
      </c>
      <c r="M13" s="69">
        <f>IF(OR(M$6="",$B13=""),"",MAX((M12-'Used by period'!M13),MIN(M$5,(M12-'Used by period'!M13)+IF(OR(M$3="",M$3&lt;=$B13),M$4,0))))</f>
        <v/>
      </c>
      <c r="N13" s="69">
        <f>IF(OR(N$6="",$B13=""),"",MAX((N12-'Used by period'!N13),MIN(N$5,(N12-'Used by period'!N13)+IF(OR(N$3="",N$3&lt;=$B13),N$4,0))))</f>
        <v/>
      </c>
      <c r="O13" s="69">
        <f>IF(OR(O$6="",$B13=""),"",MAX((O12-'Used by period'!O13),MIN(O$5,(O12-'Used by period'!O13)+IF(OR(O$3="",O$3&lt;=$B13),O$4,0))))</f>
        <v/>
      </c>
      <c r="P13" s="69">
        <f>IF(OR(P$6="",$B13=""),"",MAX((P12-'Used by period'!P13),MIN(P$5,(P12-'Used by period'!P13)+IF(OR(P$3="",P$3&lt;=$B13),P$4,0))))</f>
        <v/>
      </c>
      <c r="Q13" s="69">
        <f>IF(OR(Q$6="",$B13=""),"",MAX((Q12-'Used by period'!Q13),MIN(Q$5,(Q12-'Used by period'!Q13)+IF(OR(Q$3="",Q$3&lt;=$B13),Q$4,0))))</f>
        <v/>
      </c>
      <c r="R13" s="69">
        <f>IF(OR(R$6="",$B13=""),"",MAX((R12-'Used by period'!R13),MIN(R$5,(R12-'Used by period'!R13)+IF(OR(R$3="",R$3&lt;=$B13),R$4,0))))</f>
        <v/>
      </c>
      <c r="S13" s="69">
        <f>IF(OR(S$6="",$B13=""),"",MAX((S12-'Used by period'!S13),MIN(S$5,(S12-'Used by period'!S13)+IF(OR(S$3="",S$3&lt;=$B13),S$4,0))))</f>
        <v/>
      </c>
      <c r="T13" s="69">
        <f>IF(OR(T$6="",$B13=""),"",MAX((T12-'Used by period'!T13),MIN(T$5,(T12-'Used by period'!T13)+IF(OR(T$3="",T$3&lt;=$B13),T$4,0))))</f>
        <v/>
      </c>
      <c r="U13" s="69">
        <f>IF(OR(U$6="",$B13=""),"",MAX((U12-'Used by period'!U13),MIN(U$5,(U12-'Used by period'!U13)+IF(OR(U$3="",U$3&lt;=$B13),U$4,0))))</f>
        <v/>
      </c>
      <c r="V13" s="69">
        <f>IF(OR(V$6="",$B13=""),"",MAX((V12-'Used by period'!V13),MIN(V$5,(V12-'Used by period'!V13)+IF(OR(V$3="",V$3&lt;=$B13),V$4,0))))</f>
        <v/>
      </c>
      <c r="W13" s="69">
        <f>IF(OR(W$6="",$B13=""),"",MAX((W12-'Used by period'!W13),MIN(W$5,(W12-'Used by period'!W13)+IF(OR(W$3="",W$3&lt;=$B13),W$4,0))))</f>
        <v/>
      </c>
      <c r="X13" s="69">
        <f>IF(OR(X$6="",$B13=""),"",MAX((X12-'Used by period'!X13),MIN(X$5,(X12-'Used by period'!X13)+IF(OR(X$3="",X$3&lt;=$B13),X$4,0))))</f>
        <v/>
      </c>
      <c r="Y13" s="69">
        <f>IF(OR(Y$6="",$B13=""),"",MAX((Y12-'Used by period'!Y13),MIN(Y$5,(Y12-'Used by period'!Y13)+IF(OR(Y$3="",Y$3&lt;=$B13),Y$4,0))))</f>
        <v/>
      </c>
      <c r="Z13" s="69">
        <f>IF(OR(Z$6="",$B13=""),"",MAX((Z12-'Used by period'!Z13),MIN(Z$5,(Z12-'Used by period'!Z13)+IF(OR(Z$3="",Z$3&lt;=$B13),Z$4,0))))</f>
        <v/>
      </c>
      <c r="AA13" s="69">
        <f>IF(OR(AA$6="",$B13=""),"",MAX((AA12-'Used by period'!AA13),MIN(AA$5,(AA12-'Used by period'!AA13)+IF(OR(AA$3="",AA$3&lt;=$B13),AA$4,0))))</f>
        <v/>
      </c>
      <c r="AB13" s="69">
        <f>IF(OR(AB$6="",$B13=""),"",MAX((AB12-'Used by period'!AB13),MIN(AB$5,(AB12-'Used by period'!AB13)+IF(OR(AB$3="",AB$3&lt;=$B13),AB$4,0))))</f>
        <v/>
      </c>
      <c r="AC13" s="69">
        <f>IF(OR(AC$6="",$B13=""),"",MAX((AC12-'Used by period'!AC13),MIN(AC$5,(AC12-'Used by period'!AC13)+IF(OR(AC$3="",AC$3&lt;=$B13),AC$4,0))))</f>
        <v/>
      </c>
      <c r="AD13" s="69">
        <f>IF(OR(AD$6="",$B13=""),"",MAX((AD12-'Used by period'!AD13),MIN(AD$5,(AD12-'Used by period'!AD13)+IF(OR(AD$3="",AD$3&lt;=$B13),AD$4,0))))</f>
        <v/>
      </c>
      <c r="AE13" s="69">
        <f>IF(OR(AE$6="",$B13=""),"",MAX((AE12-'Used by period'!AE13),MIN(AE$5,(AE12-'Used by period'!AE13)+IF(OR(AE$3="",AE$3&lt;=$B13),AE$4,0))))</f>
        <v/>
      </c>
      <c r="AF13" s="69">
        <f>IF(OR(AF$6="",$B13=""),"",MAX((AF12-'Used by period'!AF13),MIN(AF$5,(AF12-'Used by period'!AF13)+IF(OR(AF$3="",AF$3&lt;=$B13),AF$4,0))))</f>
        <v/>
      </c>
      <c r="AG13" s="69">
        <f>IF(OR(AG$6="",$B13=""),"",MAX((AG12-'Used by period'!AG13),MIN(AG$5,(AG12-'Used by period'!AG13)+IF(OR(AG$3="",AG$3&lt;=$B13),AG$4,0))))</f>
        <v/>
      </c>
      <c r="AH13" s="69">
        <f>IF(OR(AH$6="",$B13=""),"",MAX((AH12-'Used by period'!AH13),MIN(AH$5,(AH12-'Used by period'!AH13)+IF(OR(AH$3="",AH$3&lt;=$B13),AH$4,0))))</f>
        <v/>
      </c>
    </row>
    <row r="14">
      <c r="A14" s="66" t="n">
        <v>7</v>
      </c>
      <c r="B14" s="67">
        <f>IF(IF(Setup!$B$6="Weekly",Setup!$B$7+7*(7-1),IF(Setup!$B$6="Biweekly",Setup!$B$7+14*(7-1),IF(Setup!$B$6="Semi-monthly",IF(MOD(7,2)=1,DATE(Setup!$B$5,(7+1)/2,15),EOMONTH(DATE(Setup!$B$5,7/2,1),0)),EOMONTH(DATE(Setup!$B$5,7,1),0))))&gt;DATE(Setup!$B$5,12,31),"",IF(Setup!$B$6="Weekly",Setup!$B$7+7*(7-1),IF(Setup!$B$6="Biweekly",Setup!$B$7+14*(7-1),IF(Setup!$B$6="Semi-monthly",IF(MOD(7,2)=1,DATE(Setup!$B$5,(7+1)/2,15),EOMONTH(DATE(Setup!$B$5,7/2,1),0)),EOMONTH(DATE(Setup!$B$5,7,1),0)))))</f>
        <v/>
      </c>
      <c r="C14" s="68">
        <f>IF(B14="","",B13+1)</f>
        <v/>
      </c>
      <c r="D14" s="68">
        <f>IF(B14="","",IF(B15="",DATE(Setup!$B$5,12,31),B14))</f>
        <v/>
      </c>
      <c r="E14" s="69">
        <f>IF(OR(E$6="",$B14=""),"",MAX((E13-'Used by period'!E14),MIN(E$5,(E13-'Used by period'!E14)+IF(OR(E$3="",E$3&lt;=$B14),E$4,0))))</f>
        <v/>
      </c>
      <c r="F14" s="69">
        <f>IF(OR(F$6="",$B14=""),"",MAX((F13-'Used by period'!F14),MIN(F$5,(F13-'Used by period'!F14)+IF(OR(F$3="",F$3&lt;=$B14),F$4,0))))</f>
        <v/>
      </c>
      <c r="G14" s="69">
        <f>IF(OR(G$6="",$B14=""),"",MAX((G13-'Used by period'!G14),MIN(G$5,(G13-'Used by period'!G14)+IF(OR(G$3="",G$3&lt;=$B14),G$4,0))))</f>
        <v/>
      </c>
      <c r="H14" s="69">
        <f>IF(OR(H$6="",$B14=""),"",MAX((H13-'Used by period'!H14),MIN(H$5,(H13-'Used by period'!H14)+IF(OR(H$3="",H$3&lt;=$B14),H$4,0))))</f>
        <v/>
      </c>
      <c r="I14" s="69">
        <f>IF(OR(I$6="",$B14=""),"",MAX((I13-'Used by period'!I14),MIN(I$5,(I13-'Used by period'!I14)+IF(OR(I$3="",I$3&lt;=$B14),I$4,0))))</f>
        <v/>
      </c>
      <c r="J14" s="69">
        <f>IF(OR(J$6="",$B14=""),"",MAX((J13-'Used by period'!J14),MIN(J$5,(J13-'Used by period'!J14)+IF(OR(J$3="",J$3&lt;=$B14),J$4,0))))</f>
        <v/>
      </c>
      <c r="K14" s="69">
        <f>IF(OR(K$6="",$B14=""),"",MAX((K13-'Used by period'!K14),MIN(K$5,(K13-'Used by period'!K14)+IF(OR(K$3="",K$3&lt;=$B14),K$4,0))))</f>
        <v/>
      </c>
      <c r="L14" s="69">
        <f>IF(OR(L$6="",$B14=""),"",MAX((L13-'Used by period'!L14),MIN(L$5,(L13-'Used by period'!L14)+IF(OR(L$3="",L$3&lt;=$B14),L$4,0))))</f>
        <v/>
      </c>
      <c r="M14" s="69">
        <f>IF(OR(M$6="",$B14=""),"",MAX((M13-'Used by period'!M14),MIN(M$5,(M13-'Used by period'!M14)+IF(OR(M$3="",M$3&lt;=$B14),M$4,0))))</f>
        <v/>
      </c>
      <c r="N14" s="69">
        <f>IF(OR(N$6="",$B14=""),"",MAX((N13-'Used by period'!N14),MIN(N$5,(N13-'Used by period'!N14)+IF(OR(N$3="",N$3&lt;=$B14),N$4,0))))</f>
        <v/>
      </c>
      <c r="O14" s="69">
        <f>IF(OR(O$6="",$B14=""),"",MAX((O13-'Used by period'!O14),MIN(O$5,(O13-'Used by period'!O14)+IF(OR(O$3="",O$3&lt;=$B14),O$4,0))))</f>
        <v/>
      </c>
      <c r="P14" s="69">
        <f>IF(OR(P$6="",$B14=""),"",MAX((P13-'Used by period'!P14),MIN(P$5,(P13-'Used by period'!P14)+IF(OR(P$3="",P$3&lt;=$B14),P$4,0))))</f>
        <v/>
      </c>
      <c r="Q14" s="69">
        <f>IF(OR(Q$6="",$B14=""),"",MAX((Q13-'Used by period'!Q14),MIN(Q$5,(Q13-'Used by period'!Q14)+IF(OR(Q$3="",Q$3&lt;=$B14),Q$4,0))))</f>
        <v/>
      </c>
      <c r="R14" s="69">
        <f>IF(OR(R$6="",$B14=""),"",MAX((R13-'Used by period'!R14),MIN(R$5,(R13-'Used by period'!R14)+IF(OR(R$3="",R$3&lt;=$B14),R$4,0))))</f>
        <v/>
      </c>
      <c r="S14" s="69">
        <f>IF(OR(S$6="",$B14=""),"",MAX((S13-'Used by period'!S14),MIN(S$5,(S13-'Used by period'!S14)+IF(OR(S$3="",S$3&lt;=$B14),S$4,0))))</f>
        <v/>
      </c>
      <c r="T14" s="69">
        <f>IF(OR(T$6="",$B14=""),"",MAX((T13-'Used by period'!T14),MIN(T$5,(T13-'Used by period'!T14)+IF(OR(T$3="",T$3&lt;=$B14),T$4,0))))</f>
        <v/>
      </c>
      <c r="U14" s="69">
        <f>IF(OR(U$6="",$B14=""),"",MAX((U13-'Used by period'!U14),MIN(U$5,(U13-'Used by period'!U14)+IF(OR(U$3="",U$3&lt;=$B14),U$4,0))))</f>
        <v/>
      </c>
      <c r="V14" s="69">
        <f>IF(OR(V$6="",$B14=""),"",MAX((V13-'Used by period'!V14),MIN(V$5,(V13-'Used by period'!V14)+IF(OR(V$3="",V$3&lt;=$B14),V$4,0))))</f>
        <v/>
      </c>
      <c r="W14" s="69">
        <f>IF(OR(W$6="",$B14=""),"",MAX((W13-'Used by period'!W14),MIN(W$5,(W13-'Used by period'!W14)+IF(OR(W$3="",W$3&lt;=$B14),W$4,0))))</f>
        <v/>
      </c>
      <c r="X14" s="69">
        <f>IF(OR(X$6="",$B14=""),"",MAX((X13-'Used by period'!X14),MIN(X$5,(X13-'Used by period'!X14)+IF(OR(X$3="",X$3&lt;=$B14),X$4,0))))</f>
        <v/>
      </c>
      <c r="Y14" s="69">
        <f>IF(OR(Y$6="",$B14=""),"",MAX((Y13-'Used by period'!Y14),MIN(Y$5,(Y13-'Used by period'!Y14)+IF(OR(Y$3="",Y$3&lt;=$B14),Y$4,0))))</f>
        <v/>
      </c>
      <c r="Z14" s="69">
        <f>IF(OR(Z$6="",$B14=""),"",MAX((Z13-'Used by period'!Z14),MIN(Z$5,(Z13-'Used by period'!Z14)+IF(OR(Z$3="",Z$3&lt;=$B14),Z$4,0))))</f>
        <v/>
      </c>
      <c r="AA14" s="69">
        <f>IF(OR(AA$6="",$B14=""),"",MAX((AA13-'Used by period'!AA14),MIN(AA$5,(AA13-'Used by period'!AA14)+IF(OR(AA$3="",AA$3&lt;=$B14),AA$4,0))))</f>
        <v/>
      </c>
      <c r="AB14" s="69">
        <f>IF(OR(AB$6="",$B14=""),"",MAX((AB13-'Used by period'!AB14),MIN(AB$5,(AB13-'Used by period'!AB14)+IF(OR(AB$3="",AB$3&lt;=$B14),AB$4,0))))</f>
        <v/>
      </c>
      <c r="AC14" s="69">
        <f>IF(OR(AC$6="",$B14=""),"",MAX((AC13-'Used by period'!AC14),MIN(AC$5,(AC13-'Used by period'!AC14)+IF(OR(AC$3="",AC$3&lt;=$B14),AC$4,0))))</f>
        <v/>
      </c>
      <c r="AD14" s="69">
        <f>IF(OR(AD$6="",$B14=""),"",MAX((AD13-'Used by period'!AD14),MIN(AD$5,(AD13-'Used by period'!AD14)+IF(OR(AD$3="",AD$3&lt;=$B14),AD$4,0))))</f>
        <v/>
      </c>
      <c r="AE14" s="69">
        <f>IF(OR(AE$6="",$B14=""),"",MAX((AE13-'Used by period'!AE14),MIN(AE$5,(AE13-'Used by period'!AE14)+IF(OR(AE$3="",AE$3&lt;=$B14),AE$4,0))))</f>
        <v/>
      </c>
      <c r="AF14" s="69">
        <f>IF(OR(AF$6="",$B14=""),"",MAX((AF13-'Used by period'!AF14),MIN(AF$5,(AF13-'Used by period'!AF14)+IF(OR(AF$3="",AF$3&lt;=$B14),AF$4,0))))</f>
        <v/>
      </c>
      <c r="AG14" s="69">
        <f>IF(OR(AG$6="",$B14=""),"",MAX((AG13-'Used by period'!AG14),MIN(AG$5,(AG13-'Used by period'!AG14)+IF(OR(AG$3="",AG$3&lt;=$B14),AG$4,0))))</f>
        <v/>
      </c>
      <c r="AH14" s="69">
        <f>IF(OR(AH$6="",$B14=""),"",MAX((AH13-'Used by period'!AH14),MIN(AH$5,(AH13-'Used by period'!AH14)+IF(OR(AH$3="",AH$3&lt;=$B14),AH$4,0))))</f>
        <v/>
      </c>
    </row>
    <row r="15">
      <c r="A15" s="66" t="n">
        <v>8</v>
      </c>
      <c r="B15" s="67">
        <f>IF(IF(Setup!$B$6="Weekly",Setup!$B$7+7*(8-1),IF(Setup!$B$6="Biweekly",Setup!$B$7+14*(8-1),IF(Setup!$B$6="Semi-monthly",IF(MOD(8,2)=1,DATE(Setup!$B$5,(8+1)/2,15),EOMONTH(DATE(Setup!$B$5,8/2,1),0)),EOMONTH(DATE(Setup!$B$5,8,1),0))))&gt;DATE(Setup!$B$5,12,31),"",IF(Setup!$B$6="Weekly",Setup!$B$7+7*(8-1),IF(Setup!$B$6="Biweekly",Setup!$B$7+14*(8-1),IF(Setup!$B$6="Semi-monthly",IF(MOD(8,2)=1,DATE(Setup!$B$5,(8+1)/2,15),EOMONTH(DATE(Setup!$B$5,8/2,1),0)),EOMONTH(DATE(Setup!$B$5,8,1),0)))))</f>
        <v/>
      </c>
      <c r="C15" s="68">
        <f>IF(B15="","",B14+1)</f>
        <v/>
      </c>
      <c r="D15" s="68">
        <f>IF(B15="","",IF(B16="",DATE(Setup!$B$5,12,31),B15))</f>
        <v/>
      </c>
      <c r="E15" s="69">
        <f>IF(OR(E$6="",$B15=""),"",MAX((E14-'Used by period'!E15),MIN(E$5,(E14-'Used by period'!E15)+IF(OR(E$3="",E$3&lt;=$B15),E$4,0))))</f>
        <v/>
      </c>
      <c r="F15" s="69">
        <f>IF(OR(F$6="",$B15=""),"",MAX((F14-'Used by period'!F15),MIN(F$5,(F14-'Used by period'!F15)+IF(OR(F$3="",F$3&lt;=$B15),F$4,0))))</f>
        <v/>
      </c>
      <c r="G15" s="69">
        <f>IF(OR(G$6="",$B15=""),"",MAX((G14-'Used by period'!G15),MIN(G$5,(G14-'Used by period'!G15)+IF(OR(G$3="",G$3&lt;=$B15),G$4,0))))</f>
        <v/>
      </c>
      <c r="H15" s="69">
        <f>IF(OR(H$6="",$B15=""),"",MAX((H14-'Used by period'!H15),MIN(H$5,(H14-'Used by period'!H15)+IF(OR(H$3="",H$3&lt;=$B15),H$4,0))))</f>
        <v/>
      </c>
      <c r="I15" s="69">
        <f>IF(OR(I$6="",$B15=""),"",MAX((I14-'Used by period'!I15),MIN(I$5,(I14-'Used by period'!I15)+IF(OR(I$3="",I$3&lt;=$B15),I$4,0))))</f>
        <v/>
      </c>
      <c r="J15" s="69">
        <f>IF(OR(J$6="",$B15=""),"",MAX((J14-'Used by period'!J15),MIN(J$5,(J14-'Used by period'!J15)+IF(OR(J$3="",J$3&lt;=$B15),J$4,0))))</f>
        <v/>
      </c>
      <c r="K15" s="69">
        <f>IF(OR(K$6="",$B15=""),"",MAX((K14-'Used by period'!K15),MIN(K$5,(K14-'Used by period'!K15)+IF(OR(K$3="",K$3&lt;=$B15),K$4,0))))</f>
        <v/>
      </c>
      <c r="L15" s="69">
        <f>IF(OR(L$6="",$B15=""),"",MAX((L14-'Used by period'!L15),MIN(L$5,(L14-'Used by period'!L15)+IF(OR(L$3="",L$3&lt;=$B15),L$4,0))))</f>
        <v/>
      </c>
      <c r="M15" s="69">
        <f>IF(OR(M$6="",$B15=""),"",MAX((M14-'Used by period'!M15),MIN(M$5,(M14-'Used by period'!M15)+IF(OR(M$3="",M$3&lt;=$B15),M$4,0))))</f>
        <v/>
      </c>
      <c r="N15" s="69">
        <f>IF(OR(N$6="",$B15=""),"",MAX((N14-'Used by period'!N15),MIN(N$5,(N14-'Used by period'!N15)+IF(OR(N$3="",N$3&lt;=$B15),N$4,0))))</f>
        <v/>
      </c>
      <c r="O15" s="69">
        <f>IF(OR(O$6="",$B15=""),"",MAX((O14-'Used by period'!O15),MIN(O$5,(O14-'Used by period'!O15)+IF(OR(O$3="",O$3&lt;=$B15),O$4,0))))</f>
        <v/>
      </c>
      <c r="P15" s="69">
        <f>IF(OR(P$6="",$B15=""),"",MAX((P14-'Used by period'!P15),MIN(P$5,(P14-'Used by period'!P15)+IF(OR(P$3="",P$3&lt;=$B15),P$4,0))))</f>
        <v/>
      </c>
      <c r="Q15" s="69">
        <f>IF(OR(Q$6="",$B15=""),"",MAX((Q14-'Used by period'!Q15),MIN(Q$5,(Q14-'Used by period'!Q15)+IF(OR(Q$3="",Q$3&lt;=$B15),Q$4,0))))</f>
        <v/>
      </c>
      <c r="R15" s="69">
        <f>IF(OR(R$6="",$B15=""),"",MAX((R14-'Used by period'!R15),MIN(R$5,(R14-'Used by period'!R15)+IF(OR(R$3="",R$3&lt;=$B15),R$4,0))))</f>
        <v/>
      </c>
      <c r="S15" s="69">
        <f>IF(OR(S$6="",$B15=""),"",MAX((S14-'Used by period'!S15),MIN(S$5,(S14-'Used by period'!S15)+IF(OR(S$3="",S$3&lt;=$B15),S$4,0))))</f>
        <v/>
      </c>
      <c r="T15" s="69">
        <f>IF(OR(T$6="",$B15=""),"",MAX((T14-'Used by period'!T15),MIN(T$5,(T14-'Used by period'!T15)+IF(OR(T$3="",T$3&lt;=$B15),T$4,0))))</f>
        <v/>
      </c>
      <c r="U15" s="69">
        <f>IF(OR(U$6="",$B15=""),"",MAX((U14-'Used by period'!U15),MIN(U$5,(U14-'Used by period'!U15)+IF(OR(U$3="",U$3&lt;=$B15),U$4,0))))</f>
        <v/>
      </c>
      <c r="V15" s="69">
        <f>IF(OR(V$6="",$B15=""),"",MAX((V14-'Used by period'!V15),MIN(V$5,(V14-'Used by period'!V15)+IF(OR(V$3="",V$3&lt;=$B15),V$4,0))))</f>
        <v/>
      </c>
      <c r="W15" s="69">
        <f>IF(OR(W$6="",$B15=""),"",MAX((W14-'Used by period'!W15),MIN(W$5,(W14-'Used by period'!W15)+IF(OR(W$3="",W$3&lt;=$B15),W$4,0))))</f>
        <v/>
      </c>
      <c r="X15" s="69">
        <f>IF(OR(X$6="",$B15=""),"",MAX((X14-'Used by period'!X15),MIN(X$5,(X14-'Used by period'!X15)+IF(OR(X$3="",X$3&lt;=$B15),X$4,0))))</f>
        <v/>
      </c>
      <c r="Y15" s="69">
        <f>IF(OR(Y$6="",$B15=""),"",MAX((Y14-'Used by period'!Y15),MIN(Y$5,(Y14-'Used by period'!Y15)+IF(OR(Y$3="",Y$3&lt;=$B15),Y$4,0))))</f>
        <v/>
      </c>
      <c r="Z15" s="69">
        <f>IF(OR(Z$6="",$B15=""),"",MAX((Z14-'Used by period'!Z15),MIN(Z$5,(Z14-'Used by period'!Z15)+IF(OR(Z$3="",Z$3&lt;=$B15),Z$4,0))))</f>
        <v/>
      </c>
      <c r="AA15" s="69">
        <f>IF(OR(AA$6="",$B15=""),"",MAX((AA14-'Used by period'!AA15),MIN(AA$5,(AA14-'Used by period'!AA15)+IF(OR(AA$3="",AA$3&lt;=$B15),AA$4,0))))</f>
        <v/>
      </c>
      <c r="AB15" s="69">
        <f>IF(OR(AB$6="",$B15=""),"",MAX((AB14-'Used by period'!AB15),MIN(AB$5,(AB14-'Used by period'!AB15)+IF(OR(AB$3="",AB$3&lt;=$B15),AB$4,0))))</f>
        <v/>
      </c>
      <c r="AC15" s="69">
        <f>IF(OR(AC$6="",$B15=""),"",MAX((AC14-'Used by period'!AC15),MIN(AC$5,(AC14-'Used by period'!AC15)+IF(OR(AC$3="",AC$3&lt;=$B15),AC$4,0))))</f>
        <v/>
      </c>
      <c r="AD15" s="69">
        <f>IF(OR(AD$6="",$B15=""),"",MAX((AD14-'Used by period'!AD15),MIN(AD$5,(AD14-'Used by period'!AD15)+IF(OR(AD$3="",AD$3&lt;=$B15),AD$4,0))))</f>
        <v/>
      </c>
      <c r="AE15" s="69">
        <f>IF(OR(AE$6="",$B15=""),"",MAX((AE14-'Used by period'!AE15),MIN(AE$5,(AE14-'Used by period'!AE15)+IF(OR(AE$3="",AE$3&lt;=$B15),AE$4,0))))</f>
        <v/>
      </c>
      <c r="AF15" s="69">
        <f>IF(OR(AF$6="",$B15=""),"",MAX((AF14-'Used by period'!AF15),MIN(AF$5,(AF14-'Used by period'!AF15)+IF(OR(AF$3="",AF$3&lt;=$B15),AF$4,0))))</f>
        <v/>
      </c>
      <c r="AG15" s="69">
        <f>IF(OR(AG$6="",$B15=""),"",MAX((AG14-'Used by period'!AG15),MIN(AG$5,(AG14-'Used by period'!AG15)+IF(OR(AG$3="",AG$3&lt;=$B15),AG$4,0))))</f>
        <v/>
      </c>
      <c r="AH15" s="69">
        <f>IF(OR(AH$6="",$B15=""),"",MAX((AH14-'Used by period'!AH15),MIN(AH$5,(AH14-'Used by period'!AH15)+IF(OR(AH$3="",AH$3&lt;=$B15),AH$4,0))))</f>
        <v/>
      </c>
    </row>
    <row r="16">
      <c r="A16" s="66" t="n">
        <v>9</v>
      </c>
      <c r="B16" s="67">
        <f>IF(IF(Setup!$B$6="Weekly",Setup!$B$7+7*(9-1),IF(Setup!$B$6="Biweekly",Setup!$B$7+14*(9-1),IF(Setup!$B$6="Semi-monthly",IF(MOD(9,2)=1,DATE(Setup!$B$5,(9+1)/2,15),EOMONTH(DATE(Setup!$B$5,9/2,1),0)),EOMONTH(DATE(Setup!$B$5,9,1),0))))&gt;DATE(Setup!$B$5,12,31),"",IF(Setup!$B$6="Weekly",Setup!$B$7+7*(9-1),IF(Setup!$B$6="Biweekly",Setup!$B$7+14*(9-1),IF(Setup!$B$6="Semi-monthly",IF(MOD(9,2)=1,DATE(Setup!$B$5,(9+1)/2,15),EOMONTH(DATE(Setup!$B$5,9/2,1),0)),EOMONTH(DATE(Setup!$B$5,9,1),0)))))</f>
        <v/>
      </c>
      <c r="C16" s="68">
        <f>IF(B16="","",B15+1)</f>
        <v/>
      </c>
      <c r="D16" s="68">
        <f>IF(B16="","",IF(B17="",DATE(Setup!$B$5,12,31),B16))</f>
        <v/>
      </c>
      <c r="E16" s="69">
        <f>IF(OR(E$6="",$B16=""),"",MAX((E15-'Used by period'!E16),MIN(E$5,(E15-'Used by period'!E16)+IF(OR(E$3="",E$3&lt;=$B16),E$4,0))))</f>
        <v/>
      </c>
      <c r="F16" s="69">
        <f>IF(OR(F$6="",$B16=""),"",MAX((F15-'Used by period'!F16),MIN(F$5,(F15-'Used by period'!F16)+IF(OR(F$3="",F$3&lt;=$B16),F$4,0))))</f>
        <v/>
      </c>
      <c r="G16" s="69">
        <f>IF(OR(G$6="",$B16=""),"",MAX((G15-'Used by period'!G16),MIN(G$5,(G15-'Used by period'!G16)+IF(OR(G$3="",G$3&lt;=$B16),G$4,0))))</f>
        <v/>
      </c>
      <c r="H16" s="69">
        <f>IF(OR(H$6="",$B16=""),"",MAX((H15-'Used by period'!H16),MIN(H$5,(H15-'Used by period'!H16)+IF(OR(H$3="",H$3&lt;=$B16),H$4,0))))</f>
        <v/>
      </c>
      <c r="I16" s="69">
        <f>IF(OR(I$6="",$B16=""),"",MAX((I15-'Used by period'!I16),MIN(I$5,(I15-'Used by period'!I16)+IF(OR(I$3="",I$3&lt;=$B16),I$4,0))))</f>
        <v/>
      </c>
      <c r="J16" s="69">
        <f>IF(OR(J$6="",$B16=""),"",MAX((J15-'Used by period'!J16),MIN(J$5,(J15-'Used by period'!J16)+IF(OR(J$3="",J$3&lt;=$B16),J$4,0))))</f>
        <v/>
      </c>
      <c r="K16" s="69">
        <f>IF(OR(K$6="",$B16=""),"",MAX((K15-'Used by period'!K16),MIN(K$5,(K15-'Used by period'!K16)+IF(OR(K$3="",K$3&lt;=$B16),K$4,0))))</f>
        <v/>
      </c>
      <c r="L16" s="69">
        <f>IF(OR(L$6="",$B16=""),"",MAX((L15-'Used by period'!L16),MIN(L$5,(L15-'Used by period'!L16)+IF(OR(L$3="",L$3&lt;=$B16),L$4,0))))</f>
        <v/>
      </c>
      <c r="M16" s="69">
        <f>IF(OR(M$6="",$B16=""),"",MAX((M15-'Used by period'!M16),MIN(M$5,(M15-'Used by period'!M16)+IF(OR(M$3="",M$3&lt;=$B16),M$4,0))))</f>
        <v/>
      </c>
      <c r="N16" s="69">
        <f>IF(OR(N$6="",$B16=""),"",MAX((N15-'Used by period'!N16),MIN(N$5,(N15-'Used by period'!N16)+IF(OR(N$3="",N$3&lt;=$B16),N$4,0))))</f>
        <v/>
      </c>
      <c r="O16" s="69">
        <f>IF(OR(O$6="",$B16=""),"",MAX((O15-'Used by period'!O16),MIN(O$5,(O15-'Used by period'!O16)+IF(OR(O$3="",O$3&lt;=$B16),O$4,0))))</f>
        <v/>
      </c>
      <c r="P16" s="69">
        <f>IF(OR(P$6="",$B16=""),"",MAX((P15-'Used by period'!P16),MIN(P$5,(P15-'Used by period'!P16)+IF(OR(P$3="",P$3&lt;=$B16),P$4,0))))</f>
        <v/>
      </c>
      <c r="Q16" s="69">
        <f>IF(OR(Q$6="",$B16=""),"",MAX((Q15-'Used by period'!Q16),MIN(Q$5,(Q15-'Used by period'!Q16)+IF(OR(Q$3="",Q$3&lt;=$B16),Q$4,0))))</f>
        <v/>
      </c>
      <c r="R16" s="69">
        <f>IF(OR(R$6="",$B16=""),"",MAX((R15-'Used by period'!R16),MIN(R$5,(R15-'Used by period'!R16)+IF(OR(R$3="",R$3&lt;=$B16),R$4,0))))</f>
        <v/>
      </c>
      <c r="S16" s="69">
        <f>IF(OR(S$6="",$B16=""),"",MAX((S15-'Used by period'!S16),MIN(S$5,(S15-'Used by period'!S16)+IF(OR(S$3="",S$3&lt;=$B16),S$4,0))))</f>
        <v/>
      </c>
      <c r="T16" s="69">
        <f>IF(OR(T$6="",$B16=""),"",MAX((T15-'Used by period'!T16),MIN(T$5,(T15-'Used by period'!T16)+IF(OR(T$3="",T$3&lt;=$B16),T$4,0))))</f>
        <v/>
      </c>
      <c r="U16" s="69">
        <f>IF(OR(U$6="",$B16=""),"",MAX((U15-'Used by period'!U16),MIN(U$5,(U15-'Used by period'!U16)+IF(OR(U$3="",U$3&lt;=$B16),U$4,0))))</f>
        <v/>
      </c>
      <c r="V16" s="69">
        <f>IF(OR(V$6="",$B16=""),"",MAX((V15-'Used by period'!V16),MIN(V$5,(V15-'Used by period'!V16)+IF(OR(V$3="",V$3&lt;=$B16),V$4,0))))</f>
        <v/>
      </c>
      <c r="W16" s="69">
        <f>IF(OR(W$6="",$B16=""),"",MAX((W15-'Used by period'!W16),MIN(W$5,(W15-'Used by period'!W16)+IF(OR(W$3="",W$3&lt;=$B16),W$4,0))))</f>
        <v/>
      </c>
      <c r="X16" s="69">
        <f>IF(OR(X$6="",$B16=""),"",MAX((X15-'Used by period'!X16),MIN(X$5,(X15-'Used by period'!X16)+IF(OR(X$3="",X$3&lt;=$B16),X$4,0))))</f>
        <v/>
      </c>
      <c r="Y16" s="69">
        <f>IF(OR(Y$6="",$B16=""),"",MAX((Y15-'Used by period'!Y16),MIN(Y$5,(Y15-'Used by period'!Y16)+IF(OR(Y$3="",Y$3&lt;=$B16),Y$4,0))))</f>
        <v/>
      </c>
      <c r="Z16" s="69">
        <f>IF(OR(Z$6="",$B16=""),"",MAX((Z15-'Used by period'!Z16),MIN(Z$5,(Z15-'Used by period'!Z16)+IF(OR(Z$3="",Z$3&lt;=$B16),Z$4,0))))</f>
        <v/>
      </c>
      <c r="AA16" s="69">
        <f>IF(OR(AA$6="",$B16=""),"",MAX((AA15-'Used by period'!AA16),MIN(AA$5,(AA15-'Used by period'!AA16)+IF(OR(AA$3="",AA$3&lt;=$B16),AA$4,0))))</f>
        <v/>
      </c>
      <c r="AB16" s="69">
        <f>IF(OR(AB$6="",$B16=""),"",MAX((AB15-'Used by period'!AB16),MIN(AB$5,(AB15-'Used by period'!AB16)+IF(OR(AB$3="",AB$3&lt;=$B16),AB$4,0))))</f>
        <v/>
      </c>
      <c r="AC16" s="69">
        <f>IF(OR(AC$6="",$B16=""),"",MAX((AC15-'Used by period'!AC16),MIN(AC$5,(AC15-'Used by period'!AC16)+IF(OR(AC$3="",AC$3&lt;=$B16),AC$4,0))))</f>
        <v/>
      </c>
      <c r="AD16" s="69">
        <f>IF(OR(AD$6="",$B16=""),"",MAX((AD15-'Used by period'!AD16),MIN(AD$5,(AD15-'Used by period'!AD16)+IF(OR(AD$3="",AD$3&lt;=$B16),AD$4,0))))</f>
        <v/>
      </c>
      <c r="AE16" s="69">
        <f>IF(OR(AE$6="",$B16=""),"",MAX((AE15-'Used by period'!AE16),MIN(AE$5,(AE15-'Used by period'!AE16)+IF(OR(AE$3="",AE$3&lt;=$B16),AE$4,0))))</f>
        <v/>
      </c>
      <c r="AF16" s="69">
        <f>IF(OR(AF$6="",$B16=""),"",MAX((AF15-'Used by period'!AF16),MIN(AF$5,(AF15-'Used by period'!AF16)+IF(OR(AF$3="",AF$3&lt;=$B16),AF$4,0))))</f>
        <v/>
      </c>
      <c r="AG16" s="69">
        <f>IF(OR(AG$6="",$B16=""),"",MAX((AG15-'Used by period'!AG16),MIN(AG$5,(AG15-'Used by period'!AG16)+IF(OR(AG$3="",AG$3&lt;=$B16),AG$4,0))))</f>
        <v/>
      </c>
      <c r="AH16" s="69">
        <f>IF(OR(AH$6="",$B16=""),"",MAX((AH15-'Used by period'!AH16),MIN(AH$5,(AH15-'Used by period'!AH16)+IF(OR(AH$3="",AH$3&lt;=$B16),AH$4,0))))</f>
        <v/>
      </c>
    </row>
    <row r="17">
      <c r="A17" s="66" t="n">
        <v>10</v>
      </c>
      <c r="B17" s="67">
        <f>IF(IF(Setup!$B$6="Weekly",Setup!$B$7+7*(10-1),IF(Setup!$B$6="Biweekly",Setup!$B$7+14*(10-1),IF(Setup!$B$6="Semi-monthly",IF(MOD(10,2)=1,DATE(Setup!$B$5,(10+1)/2,15),EOMONTH(DATE(Setup!$B$5,10/2,1),0)),EOMONTH(DATE(Setup!$B$5,10,1),0))))&gt;DATE(Setup!$B$5,12,31),"",IF(Setup!$B$6="Weekly",Setup!$B$7+7*(10-1),IF(Setup!$B$6="Biweekly",Setup!$B$7+14*(10-1),IF(Setup!$B$6="Semi-monthly",IF(MOD(10,2)=1,DATE(Setup!$B$5,(10+1)/2,15),EOMONTH(DATE(Setup!$B$5,10/2,1),0)),EOMONTH(DATE(Setup!$B$5,10,1),0)))))</f>
        <v/>
      </c>
      <c r="C17" s="68">
        <f>IF(B17="","",B16+1)</f>
        <v/>
      </c>
      <c r="D17" s="68">
        <f>IF(B17="","",IF(B18="",DATE(Setup!$B$5,12,31),B17))</f>
        <v/>
      </c>
      <c r="E17" s="69">
        <f>IF(OR(E$6="",$B17=""),"",MAX((E16-'Used by period'!E17),MIN(E$5,(E16-'Used by period'!E17)+IF(OR(E$3="",E$3&lt;=$B17),E$4,0))))</f>
        <v/>
      </c>
      <c r="F17" s="69">
        <f>IF(OR(F$6="",$B17=""),"",MAX((F16-'Used by period'!F17),MIN(F$5,(F16-'Used by period'!F17)+IF(OR(F$3="",F$3&lt;=$B17),F$4,0))))</f>
        <v/>
      </c>
      <c r="G17" s="69">
        <f>IF(OR(G$6="",$B17=""),"",MAX((G16-'Used by period'!G17),MIN(G$5,(G16-'Used by period'!G17)+IF(OR(G$3="",G$3&lt;=$B17),G$4,0))))</f>
        <v/>
      </c>
      <c r="H17" s="69">
        <f>IF(OR(H$6="",$B17=""),"",MAX((H16-'Used by period'!H17),MIN(H$5,(H16-'Used by period'!H17)+IF(OR(H$3="",H$3&lt;=$B17),H$4,0))))</f>
        <v/>
      </c>
      <c r="I17" s="69">
        <f>IF(OR(I$6="",$B17=""),"",MAX((I16-'Used by period'!I17),MIN(I$5,(I16-'Used by period'!I17)+IF(OR(I$3="",I$3&lt;=$B17),I$4,0))))</f>
        <v/>
      </c>
      <c r="J17" s="69">
        <f>IF(OR(J$6="",$B17=""),"",MAX((J16-'Used by period'!J17),MIN(J$5,(J16-'Used by period'!J17)+IF(OR(J$3="",J$3&lt;=$B17),J$4,0))))</f>
        <v/>
      </c>
      <c r="K17" s="69">
        <f>IF(OR(K$6="",$B17=""),"",MAX((K16-'Used by period'!K17),MIN(K$5,(K16-'Used by period'!K17)+IF(OR(K$3="",K$3&lt;=$B17),K$4,0))))</f>
        <v/>
      </c>
      <c r="L17" s="69">
        <f>IF(OR(L$6="",$B17=""),"",MAX((L16-'Used by period'!L17),MIN(L$5,(L16-'Used by period'!L17)+IF(OR(L$3="",L$3&lt;=$B17),L$4,0))))</f>
        <v/>
      </c>
      <c r="M17" s="69">
        <f>IF(OR(M$6="",$B17=""),"",MAX((M16-'Used by period'!M17),MIN(M$5,(M16-'Used by period'!M17)+IF(OR(M$3="",M$3&lt;=$B17),M$4,0))))</f>
        <v/>
      </c>
      <c r="N17" s="69">
        <f>IF(OR(N$6="",$B17=""),"",MAX((N16-'Used by period'!N17),MIN(N$5,(N16-'Used by period'!N17)+IF(OR(N$3="",N$3&lt;=$B17),N$4,0))))</f>
        <v/>
      </c>
      <c r="O17" s="69">
        <f>IF(OR(O$6="",$B17=""),"",MAX((O16-'Used by period'!O17),MIN(O$5,(O16-'Used by period'!O17)+IF(OR(O$3="",O$3&lt;=$B17),O$4,0))))</f>
        <v/>
      </c>
      <c r="P17" s="69">
        <f>IF(OR(P$6="",$B17=""),"",MAX((P16-'Used by period'!P17),MIN(P$5,(P16-'Used by period'!P17)+IF(OR(P$3="",P$3&lt;=$B17),P$4,0))))</f>
        <v/>
      </c>
      <c r="Q17" s="69">
        <f>IF(OR(Q$6="",$B17=""),"",MAX((Q16-'Used by period'!Q17),MIN(Q$5,(Q16-'Used by period'!Q17)+IF(OR(Q$3="",Q$3&lt;=$B17),Q$4,0))))</f>
        <v/>
      </c>
      <c r="R17" s="69">
        <f>IF(OR(R$6="",$B17=""),"",MAX((R16-'Used by period'!R17),MIN(R$5,(R16-'Used by period'!R17)+IF(OR(R$3="",R$3&lt;=$B17),R$4,0))))</f>
        <v/>
      </c>
      <c r="S17" s="69">
        <f>IF(OR(S$6="",$B17=""),"",MAX((S16-'Used by period'!S17),MIN(S$5,(S16-'Used by period'!S17)+IF(OR(S$3="",S$3&lt;=$B17),S$4,0))))</f>
        <v/>
      </c>
      <c r="T17" s="69">
        <f>IF(OR(T$6="",$B17=""),"",MAX((T16-'Used by period'!T17),MIN(T$5,(T16-'Used by period'!T17)+IF(OR(T$3="",T$3&lt;=$B17),T$4,0))))</f>
        <v/>
      </c>
      <c r="U17" s="69">
        <f>IF(OR(U$6="",$B17=""),"",MAX((U16-'Used by period'!U17),MIN(U$5,(U16-'Used by period'!U17)+IF(OR(U$3="",U$3&lt;=$B17),U$4,0))))</f>
        <v/>
      </c>
      <c r="V17" s="69">
        <f>IF(OR(V$6="",$B17=""),"",MAX((V16-'Used by period'!V17),MIN(V$5,(V16-'Used by period'!V17)+IF(OR(V$3="",V$3&lt;=$B17),V$4,0))))</f>
        <v/>
      </c>
      <c r="W17" s="69">
        <f>IF(OR(W$6="",$B17=""),"",MAX((W16-'Used by period'!W17),MIN(W$5,(W16-'Used by period'!W17)+IF(OR(W$3="",W$3&lt;=$B17),W$4,0))))</f>
        <v/>
      </c>
      <c r="X17" s="69">
        <f>IF(OR(X$6="",$B17=""),"",MAX((X16-'Used by period'!X17),MIN(X$5,(X16-'Used by period'!X17)+IF(OR(X$3="",X$3&lt;=$B17),X$4,0))))</f>
        <v/>
      </c>
      <c r="Y17" s="69">
        <f>IF(OR(Y$6="",$B17=""),"",MAX((Y16-'Used by period'!Y17),MIN(Y$5,(Y16-'Used by period'!Y17)+IF(OR(Y$3="",Y$3&lt;=$B17),Y$4,0))))</f>
        <v/>
      </c>
      <c r="Z17" s="69">
        <f>IF(OR(Z$6="",$B17=""),"",MAX((Z16-'Used by period'!Z17),MIN(Z$5,(Z16-'Used by period'!Z17)+IF(OR(Z$3="",Z$3&lt;=$B17),Z$4,0))))</f>
        <v/>
      </c>
      <c r="AA17" s="69">
        <f>IF(OR(AA$6="",$B17=""),"",MAX((AA16-'Used by period'!AA17),MIN(AA$5,(AA16-'Used by period'!AA17)+IF(OR(AA$3="",AA$3&lt;=$B17),AA$4,0))))</f>
        <v/>
      </c>
      <c r="AB17" s="69">
        <f>IF(OR(AB$6="",$B17=""),"",MAX((AB16-'Used by period'!AB17),MIN(AB$5,(AB16-'Used by period'!AB17)+IF(OR(AB$3="",AB$3&lt;=$B17),AB$4,0))))</f>
        <v/>
      </c>
      <c r="AC17" s="69">
        <f>IF(OR(AC$6="",$B17=""),"",MAX((AC16-'Used by period'!AC17),MIN(AC$5,(AC16-'Used by period'!AC17)+IF(OR(AC$3="",AC$3&lt;=$B17),AC$4,0))))</f>
        <v/>
      </c>
      <c r="AD17" s="69">
        <f>IF(OR(AD$6="",$B17=""),"",MAX((AD16-'Used by period'!AD17),MIN(AD$5,(AD16-'Used by period'!AD17)+IF(OR(AD$3="",AD$3&lt;=$B17),AD$4,0))))</f>
        <v/>
      </c>
      <c r="AE17" s="69">
        <f>IF(OR(AE$6="",$B17=""),"",MAX((AE16-'Used by period'!AE17),MIN(AE$5,(AE16-'Used by period'!AE17)+IF(OR(AE$3="",AE$3&lt;=$B17),AE$4,0))))</f>
        <v/>
      </c>
      <c r="AF17" s="69">
        <f>IF(OR(AF$6="",$B17=""),"",MAX((AF16-'Used by period'!AF17),MIN(AF$5,(AF16-'Used by period'!AF17)+IF(OR(AF$3="",AF$3&lt;=$B17),AF$4,0))))</f>
        <v/>
      </c>
      <c r="AG17" s="69">
        <f>IF(OR(AG$6="",$B17=""),"",MAX((AG16-'Used by period'!AG17),MIN(AG$5,(AG16-'Used by period'!AG17)+IF(OR(AG$3="",AG$3&lt;=$B17),AG$4,0))))</f>
        <v/>
      </c>
      <c r="AH17" s="69">
        <f>IF(OR(AH$6="",$B17=""),"",MAX((AH16-'Used by period'!AH17),MIN(AH$5,(AH16-'Used by period'!AH17)+IF(OR(AH$3="",AH$3&lt;=$B17),AH$4,0))))</f>
        <v/>
      </c>
    </row>
    <row r="18">
      <c r="A18" s="66" t="n">
        <v>11</v>
      </c>
      <c r="B18" s="67">
        <f>IF(IF(Setup!$B$6="Weekly",Setup!$B$7+7*(11-1),IF(Setup!$B$6="Biweekly",Setup!$B$7+14*(11-1),IF(Setup!$B$6="Semi-monthly",IF(MOD(11,2)=1,DATE(Setup!$B$5,(11+1)/2,15),EOMONTH(DATE(Setup!$B$5,11/2,1),0)),EOMONTH(DATE(Setup!$B$5,11,1),0))))&gt;DATE(Setup!$B$5,12,31),"",IF(Setup!$B$6="Weekly",Setup!$B$7+7*(11-1),IF(Setup!$B$6="Biweekly",Setup!$B$7+14*(11-1),IF(Setup!$B$6="Semi-monthly",IF(MOD(11,2)=1,DATE(Setup!$B$5,(11+1)/2,15),EOMONTH(DATE(Setup!$B$5,11/2,1),0)),EOMONTH(DATE(Setup!$B$5,11,1),0)))))</f>
        <v/>
      </c>
      <c r="C18" s="68">
        <f>IF(B18="","",B17+1)</f>
        <v/>
      </c>
      <c r="D18" s="68">
        <f>IF(B18="","",IF(B19="",DATE(Setup!$B$5,12,31),B18))</f>
        <v/>
      </c>
      <c r="E18" s="69">
        <f>IF(OR(E$6="",$B18=""),"",MAX((E17-'Used by period'!E18),MIN(E$5,(E17-'Used by period'!E18)+IF(OR(E$3="",E$3&lt;=$B18),E$4,0))))</f>
        <v/>
      </c>
      <c r="F18" s="69">
        <f>IF(OR(F$6="",$B18=""),"",MAX((F17-'Used by period'!F18),MIN(F$5,(F17-'Used by period'!F18)+IF(OR(F$3="",F$3&lt;=$B18),F$4,0))))</f>
        <v/>
      </c>
      <c r="G18" s="69">
        <f>IF(OR(G$6="",$B18=""),"",MAX((G17-'Used by period'!G18),MIN(G$5,(G17-'Used by period'!G18)+IF(OR(G$3="",G$3&lt;=$B18),G$4,0))))</f>
        <v/>
      </c>
      <c r="H18" s="69">
        <f>IF(OR(H$6="",$B18=""),"",MAX((H17-'Used by period'!H18),MIN(H$5,(H17-'Used by period'!H18)+IF(OR(H$3="",H$3&lt;=$B18),H$4,0))))</f>
        <v/>
      </c>
      <c r="I18" s="69">
        <f>IF(OR(I$6="",$B18=""),"",MAX((I17-'Used by period'!I18),MIN(I$5,(I17-'Used by period'!I18)+IF(OR(I$3="",I$3&lt;=$B18),I$4,0))))</f>
        <v/>
      </c>
      <c r="J18" s="69">
        <f>IF(OR(J$6="",$B18=""),"",MAX((J17-'Used by period'!J18),MIN(J$5,(J17-'Used by period'!J18)+IF(OR(J$3="",J$3&lt;=$B18),J$4,0))))</f>
        <v/>
      </c>
      <c r="K18" s="69">
        <f>IF(OR(K$6="",$B18=""),"",MAX((K17-'Used by period'!K18),MIN(K$5,(K17-'Used by period'!K18)+IF(OR(K$3="",K$3&lt;=$B18),K$4,0))))</f>
        <v/>
      </c>
      <c r="L18" s="69">
        <f>IF(OR(L$6="",$B18=""),"",MAX((L17-'Used by period'!L18),MIN(L$5,(L17-'Used by period'!L18)+IF(OR(L$3="",L$3&lt;=$B18),L$4,0))))</f>
        <v/>
      </c>
      <c r="M18" s="69">
        <f>IF(OR(M$6="",$B18=""),"",MAX((M17-'Used by period'!M18),MIN(M$5,(M17-'Used by period'!M18)+IF(OR(M$3="",M$3&lt;=$B18),M$4,0))))</f>
        <v/>
      </c>
      <c r="N18" s="69">
        <f>IF(OR(N$6="",$B18=""),"",MAX((N17-'Used by period'!N18),MIN(N$5,(N17-'Used by period'!N18)+IF(OR(N$3="",N$3&lt;=$B18),N$4,0))))</f>
        <v/>
      </c>
      <c r="O18" s="69">
        <f>IF(OR(O$6="",$B18=""),"",MAX((O17-'Used by period'!O18),MIN(O$5,(O17-'Used by period'!O18)+IF(OR(O$3="",O$3&lt;=$B18),O$4,0))))</f>
        <v/>
      </c>
      <c r="P18" s="69">
        <f>IF(OR(P$6="",$B18=""),"",MAX((P17-'Used by period'!P18),MIN(P$5,(P17-'Used by period'!P18)+IF(OR(P$3="",P$3&lt;=$B18),P$4,0))))</f>
        <v/>
      </c>
      <c r="Q18" s="69">
        <f>IF(OR(Q$6="",$B18=""),"",MAX((Q17-'Used by period'!Q18),MIN(Q$5,(Q17-'Used by period'!Q18)+IF(OR(Q$3="",Q$3&lt;=$B18),Q$4,0))))</f>
        <v/>
      </c>
      <c r="R18" s="69">
        <f>IF(OR(R$6="",$B18=""),"",MAX((R17-'Used by period'!R18),MIN(R$5,(R17-'Used by period'!R18)+IF(OR(R$3="",R$3&lt;=$B18),R$4,0))))</f>
        <v/>
      </c>
      <c r="S18" s="69">
        <f>IF(OR(S$6="",$B18=""),"",MAX((S17-'Used by period'!S18),MIN(S$5,(S17-'Used by period'!S18)+IF(OR(S$3="",S$3&lt;=$B18),S$4,0))))</f>
        <v/>
      </c>
      <c r="T18" s="69">
        <f>IF(OR(T$6="",$B18=""),"",MAX((T17-'Used by period'!T18),MIN(T$5,(T17-'Used by period'!T18)+IF(OR(T$3="",T$3&lt;=$B18),T$4,0))))</f>
        <v/>
      </c>
      <c r="U18" s="69">
        <f>IF(OR(U$6="",$B18=""),"",MAX((U17-'Used by period'!U18),MIN(U$5,(U17-'Used by period'!U18)+IF(OR(U$3="",U$3&lt;=$B18),U$4,0))))</f>
        <v/>
      </c>
      <c r="V18" s="69">
        <f>IF(OR(V$6="",$B18=""),"",MAX((V17-'Used by period'!V18),MIN(V$5,(V17-'Used by period'!V18)+IF(OR(V$3="",V$3&lt;=$B18),V$4,0))))</f>
        <v/>
      </c>
      <c r="W18" s="69">
        <f>IF(OR(W$6="",$B18=""),"",MAX((W17-'Used by period'!W18),MIN(W$5,(W17-'Used by period'!W18)+IF(OR(W$3="",W$3&lt;=$B18),W$4,0))))</f>
        <v/>
      </c>
      <c r="X18" s="69">
        <f>IF(OR(X$6="",$B18=""),"",MAX((X17-'Used by period'!X18),MIN(X$5,(X17-'Used by period'!X18)+IF(OR(X$3="",X$3&lt;=$B18),X$4,0))))</f>
        <v/>
      </c>
      <c r="Y18" s="69">
        <f>IF(OR(Y$6="",$B18=""),"",MAX((Y17-'Used by period'!Y18),MIN(Y$5,(Y17-'Used by period'!Y18)+IF(OR(Y$3="",Y$3&lt;=$B18),Y$4,0))))</f>
        <v/>
      </c>
      <c r="Z18" s="69">
        <f>IF(OR(Z$6="",$B18=""),"",MAX((Z17-'Used by period'!Z18),MIN(Z$5,(Z17-'Used by period'!Z18)+IF(OR(Z$3="",Z$3&lt;=$B18),Z$4,0))))</f>
        <v/>
      </c>
      <c r="AA18" s="69">
        <f>IF(OR(AA$6="",$B18=""),"",MAX((AA17-'Used by period'!AA18),MIN(AA$5,(AA17-'Used by period'!AA18)+IF(OR(AA$3="",AA$3&lt;=$B18),AA$4,0))))</f>
        <v/>
      </c>
      <c r="AB18" s="69">
        <f>IF(OR(AB$6="",$B18=""),"",MAX((AB17-'Used by period'!AB18),MIN(AB$5,(AB17-'Used by period'!AB18)+IF(OR(AB$3="",AB$3&lt;=$B18),AB$4,0))))</f>
        <v/>
      </c>
      <c r="AC18" s="69">
        <f>IF(OR(AC$6="",$B18=""),"",MAX((AC17-'Used by period'!AC18),MIN(AC$5,(AC17-'Used by period'!AC18)+IF(OR(AC$3="",AC$3&lt;=$B18),AC$4,0))))</f>
        <v/>
      </c>
      <c r="AD18" s="69">
        <f>IF(OR(AD$6="",$B18=""),"",MAX((AD17-'Used by period'!AD18),MIN(AD$5,(AD17-'Used by period'!AD18)+IF(OR(AD$3="",AD$3&lt;=$B18),AD$4,0))))</f>
        <v/>
      </c>
      <c r="AE18" s="69">
        <f>IF(OR(AE$6="",$B18=""),"",MAX((AE17-'Used by period'!AE18),MIN(AE$5,(AE17-'Used by period'!AE18)+IF(OR(AE$3="",AE$3&lt;=$B18),AE$4,0))))</f>
        <v/>
      </c>
      <c r="AF18" s="69">
        <f>IF(OR(AF$6="",$B18=""),"",MAX((AF17-'Used by period'!AF18),MIN(AF$5,(AF17-'Used by period'!AF18)+IF(OR(AF$3="",AF$3&lt;=$B18),AF$4,0))))</f>
        <v/>
      </c>
      <c r="AG18" s="69">
        <f>IF(OR(AG$6="",$B18=""),"",MAX((AG17-'Used by period'!AG18),MIN(AG$5,(AG17-'Used by period'!AG18)+IF(OR(AG$3="",AG$3&lt;=$B18),AG$4,0))))</f>
        <v/>
      </c>
      <c r="AH18" s="69">
        <f>IF(OR(AH$6="",$B18=""),"",MAX((AH17-'Used by period'!AH18),MIN(AH$5,(AH17-'Used by period'!AH18)+IF(OR(AH$3="",AH$3&lt;=$B18),AH$4,0))))</f>
        <v/>
      </c>
    </row>
    <row r="19">
      <c r="A19" s="66" t="n">
        <v>12</v>
      </c>
      <c r="B19" s="67">
        <f>IF(IF(Setup!$B$6="Weekly",Setup!$B$7+7*(12-1),IF(Setup!$B$6="Biweekly",Setup!$B$7+14*(12-1),IF(Setup!$B$6="Semi-monthly",IF(MOD(12,2)=1,DATE(Setup!$B$5,(12+1)/2,15),EOMONTH(DATE(Setup!$B$5,12/2,1),0)),EOMONTH(DATE(Setup!$B$5,12,1),0))))&gt;DATE(Setup!$B$5,12,31),"",IF(Setup!$B$6="Weekly",Setup!$B$7+7*(12-1),IF(Setup!$B$6="Biweekly",Setup!$B$7+14*(12-1),IF(Setup!$B$6="Semi-monthly",IF(MOD(12,2)=1,DATE(Setup!$B$5,(12+1)/2,15),EOMONTH(DATE(Setup!$B$5,12/2,1),0)),EOMONTH(DATE(Setup!$B$5,12,1),0)))))</f>
        <v/>
      </c>
      <c r="C19" s="68">
        <f>IF(B19="","",B18+1)</f>
        <v/>
      </c>
      <c r="D19" s="68">
        <f>IF(B19="","",IF(B20="",DATE(Setup!$B$5,12,31),B19))</f>
        <v/>
      </c>
      <c r="E19" s="69">
        <f>IF(OR(E$6="",$B19=""),"",MAX((E18-'Used by period'!E19),MIN(E$5,(E18-'Used by period'!E19)+IF(OR(E$3="",E$3&lt;=$B19),E$4,0))))</f>
        <v/>
      </c>
      <c r="F19" s="69">
        <f>IF(OR(F$6="",$B19=""),"",MAX((F18-'Used by period'!F19),MIN(F$5,(F18-'Used by period'!F19)+IF(OR(F$3="",F$3&lt;=$B19),F$4,0))))</f>
        <v/>
      </c>
      <c r="G19" s="69">
        <f>IF(OR(G$6="",$B19=""),"",MAX((G18-'Used by period'!G19),MIN(G$5,(G18-'Used by period'!G19)+IF(OR(G$3="",G$3&lt;=$B19),G$4,0))))</f>
        <v/>
      </c>
      <c r="H19" s="69">
        <f>IF(OR(H$6="",$B19=""),"",MAX((H18-'Used by period'!H19),MIN(H$5,(H18-'Used by period'!H19)+IF(OR(H$3="",H$3&lt;=$B19),H$4,0))))</f>
        <v/>
      </c>
      <c r="I19" s="69">
        <f>IF(OR(I$6="",$B19=""),"",MAX((I18-'Used by period'!I19),MIN(I$5,(I18-'Used by period'!I19)+IF(OR(I$3="",I$3&lt;=$B19),I$4,0))))</f>
        <v/>
      </c>
      <c r="J19" s="69">
        <f>IF(OR(J$6="",$B19=""),"",MAX((J18-'Used by period'!J19),MIN(J$5,(J18-'Used by period'!J19)+IF(OR(J$3="",J$3&lt;=$B19),J$4,0))))</f>
        <v/>
      </c>
      <c r="K19" s="69">
        <f>IF(OR(K$6="",$B19=""),"",MAX((K18-'Used by period'!K19),MIN(K$5,(K18-'Used by period'!K19)+IF(OR(K$3="",K$3&lt;=$B19),K$4,0))))</f>
        <v/>
      </c>
      <c r="L19" s="69">
        <f>IF(OR(L$6="",$B19=""),"",MAX((L18-'Used by period'!L19),MIN(L$5,(L18-'Used by period'!L19)+IF(OR(L$3="",L$3&lt;=$B19),L$4,0))))</f>
        <v/>
      </c>
      <c r="M19" s="69">
        <f>IF(OR(M$6="",$B19=""),"",MAX((M18-'Used by period'!M19),MIN(M$5,(M18-'Used by period'!M19)+IF(OR(M$3="",M$3&lt;=$B19),M$4,0))))</f>
        <v/>
      </c>
      <c r="N19" s="69">
        <f>IF(OR(N$6="",$B19=""),"",MAX((N18-'Used by period'!N19),MIN(N$5,(N18-'Used by period'!N19)+IF(OR(N$3="",N$3&lt;=$B19),N$4,0))))</f>
        <v/>
      </c>
      <c r="O19" s="69">
        <f>IF(OR(O$6="",$B19=""),"",MAX((O18-'Used by period'!O19),MIN(O$5,(O18-'Used by period'!O19)+IF(OR(O$3="",O$3&lt;=$B19),O$4,0))))</f>
        <v/>
      </c>
      <c r="P19" s="69">
        <f>IF(OR(P$6="",$B19=""),"",MAX((P18-'Used by period'!P19),MIN(P$5,(P18-'Used by period'!P19)+IF(OR(P$3="",P$3&lt;=$B19),P$4,0))))</f>
        <v/>
      </c>
      <c r="Q19" s="69">
        <f>IF(OR(Q$6="",$B19=""),"",MAX((Q18-'Used by period'!Q19),MIN(Q$5,(Q18-'Used by period'!Q19)+IF(OR(Q$3="",Q$3&lt;=$B19),Q$4,0))))</f>
        <v/>
      </c>
      <c r="R19" s="69">
        <f>IF(OR(R$6="",$B19=""),"",MAX((R18-'Used by period'!R19),MIN(R$5,(R18-'Used by period'!R19)+IF(OR(R$3="",R$3&lt;=$B19),R$4,0))))</f>
        <v/>
      </c>
      <c r="S19" s="69">
        <f>IF(OR(S$6="",$B19=""),"",MAX((S18-'Used by period'!S19),MIN(S$5,(S18-'Used by period'!S19)+IF(OR(S$3="",S$3&lt;=$B19),S$4,0))))</f>
        <v/>
      </c>
      <c r="T19" s="69">
        <f>IF(OR(T$6="",$B19=""),"",MAX((T18-'Used by period'!T19),MIN(T$5,(T18-'Used by period'!T19)+IF(OR(T$3="",T$3&lt;=$B19),T$4,0))))</f>
        <v/>
      </c>
      <c r="U19" s="69">
        <f>IF(OR(U$6="",$B19=""),"",MAX((U18-'Used by period'!U19),MIN(U$5,(U18-'Used by period'!U19)+IF(OR(U$3="",U$3&lt;=$B19),U$4,0))))</f>
        <v/>
      </c>
      <c r="V19" s="69">
        <f>IF(OR(V$6="",$B19=""),"",MAX((V18-'Used by period'!V19),MIN(V$5,(V18-'Used by period'!V19)+IF(OR(V$3="",V$3&lt;=$B19),V$4,0))))</f>
        <v/>
      </c>
      <c r="W19" s="69">
        <f>IF(OR(W$6="",$B19=""),"",MAX((W18-'Used by period'!W19),MIN(W$5,(W18-'Used by period'!W19)+IF(OR(W$3="",W$3&lt;=$B19),W$4,0))))</f>
        <v/>
      </c>
      <c r="X19" s="69">
        <f>IF(OR(X$6="",$B19=""),"",MAX((X18-'Used by period'!X19),MIN(X$5,(X18-'Used by period'!X19)+IF(OR(X$3="",X$3&lt;=$B19),X$4,0))))</f>
        <v/>
      </c>
      <c r="Y19" s="69">
        <f>IF(OR(Y$6="",$B19=""),"",MAX((Y18-'Used by period'!Y19),MIN(Y$5,(Y18-'Used by period'!Y19)+IF(OR(Y$3="",Y$3&lt;=$B19),Y$4,0))))</f>
        <v/>
      </c>
      <c r="Z19" s="69">
        <f>IF(OR(Z$6="",$B19=""),"",MAX((Z18-'Used by period'!Z19),MIN(Z$5,(Z18-'Used by period'!Z19)+IF(OR(Z$3="",Z$3&lt;=$B19),Z$4,0))))</f>
        <v/>
      </c>
      <c r="AA19" s="69">
        <f>IF(OR(AA$6="",$B19=""),"",MAX((AA18-'Used by period'!AA19),MIN(AA$5,(AA18-'Used by period'!AA19)+IF(OR(AA$3="",AA$3&lt;=$B19),AA$4,0))))</f>
        <v/>
      </c>
      <c r="AB19" s="69">
        <f>IF(OR(AB$6="",$B19=""),"",MAX((AB18-'Used by period'!AB19),MIN(AB$5,(AB18-'Used by period'!AB19)+IF(OR(AB$3="",AB$3&lt;=$B19),AB$4,0))))</f>
        <v/>
      </c>
      <c r="AC19" s="69">
        <f>IF(OR(AC$6="",$B19=""),"",MAX((AC18-'Used by period'!AC19),MIN(AC$5,(AC18-'Used by period'!AC19)+IF(OR(AC$3="",AC$3&lt;=$B19),AC$4,0))))</f>
        <v/>
      </c>
      <c r="AD19" s="69">
        <f>IF(OR(AD$6="",$B19=""),"",MAX((AD18-'Used by period'!AD19),MIN(AD$5,(AD18-'Used by period'!AD19)+IF(OR(AD$3="",AD$3&lt;=$B19),AD$4,0))))</f>
        <v/>
      </c>
      <c r="AE19" s="69">
        <f>IF(OR(AE$6="",$B19=""),"",MAX((AE18-'Used by period'!AE19),MIN(AE$5,(AE18-'Used by period'!AE19)+IF(OR(AE$3="",AE$3&lt;=$B19),AE$4,0))))</f>
        <v/>
      </c>
      <c r="AF19" s="69">
        <f>IF(OR(AF$6="",$B19=""),"",MAX((AF18-'Used by period'!AF19),MIN(AF$5,(AF18-'Used by period'!AF19)+IF(OR(AF$3="",AF$3&lt;=$B19),AF$4,0))))</f>
        <v/>
      </c>
      <c r="AG19" s="69">
        <f>IF(OR(AG$6="",$B19=""),"",MAX((AG18-'Used by period'!AG19),MIN(AG$5,(AG18-'Used by period'!AG19)+IF(OR(AG$3="",AG$3&lt;=$B19),AG$4,0))))</f>
        <v/>
      </c>
      <c r="AH19" s="69">
        <f>IF(OR(AH$6="",$B19=""),"",MAX((AH18-'Used by period'!AH19),MIN(AH$5,(AH18-'Used by period'!AH19)+IF(OR(AH$3="",AH$3&lt;=$B19),AH$4,0))))</f>
        <v/>
      </c>
    </row>
    <row r="20">
      <c r="A20" s="66" t="n">
        <v>13</v>
      </c>
      <c r="B20" s="67">
        <f>IF(IF(Setup!$B$6="Weekly",Setup!$B$7+7*(13-1),IF(Setup!$B$6="Biweekly",Setup!$B$7+14*(13-1),IF(Setup!$B$6="Semi-monthly",IF(MOD(13,2)=1,DATE(Setup!$B$5,(13+1)/2,15),EOMONTH(DATE(Setup!$B$5,13/2,1),0)),EOMONTH(DATE(Setup!$B$5,13,1),0))))&gt;DATE(Setup!$B$5,12,31),"",IF(Setup!$B$6="Weekly",Setup!$B$7+7*(13-1),IF(Setup!$B$6="Biweekly",Setup!$B$7+14*(13-1),IF(Setup!$B$6="Semi-monthly",IF(MOD(13,2)=1,DATE(Setup!$B$5,(13+1)/2,15),EOMONTH(DATE(Setup!$B$5,13/2,1),0)),EOMONTH(DATE(Setup!$B$5,13,1),0)))))</f>
        <v/>
      </c>
      <c r="C20" s="68">
        <f>IF(B20="","",B19+1)</f>
        <v/>
      </c>
      <c r="D20" s="68">
        <f>IF(B20="","",IF(B21="",DATE(Setup!$B$5,12,31),B20))</f>
        <v/>
      </c>
      <c r="E20" s="69">
        <f>IF(OR(E$6="",$B20=""),"",MAX((E19-'Used by period'!E20),MIN(E$5,(E19-'Used by period'!E20)+IF(OR(E$3="",E$3&lt;=$B20),E$4,0))))</f>
        <v/>
      </c>
      <c r="F20" s="69">
        <f>IF(OR(F$6="",$B20=""),"",MAX((F19-'Used by period'!F20),MIN(F$5,(F19-'Used by period'!F20)+IF(OR(F$3="",F$3&lt;=$B20),F$4,0))))</f>
        <v/>
      </c>
      <c r="G20" s="69">
        <f>IF(OR(G$6="",$B20=""),"",MAX((G19-'Used by period'!G20),MIN(G$5,(G19-'Used by period'!G20)+IF(OR(G$3="",G$3&lt;=$B20),G$4,0))))</f>
        <v/>
      </c>
      <c r="H20" s="69">
        <f>IF(OR(H$6="",$B20=""),"",MAX((H19-'Used by period'!H20),MIN(H$5,(H19-'Used by period'!H20)+IF(OR(H$3="",H$3&lt;=$B20),H$4,0))))</f>
        <v/>
      </c>
      <c r="I20" s="69">
        <f>IF(OR(I$6="",$B20=""),"",MAX((I19-'Used by period'!I20),MIN(I$5,(I19-'Used by period'!I20)+IF(OR(I$3="",I$3&lt;=$B20),I$4,0))))</f>
        <v/>
      </c>
      <c r="J20" s="69">
        <f>IF(OR(J$6="",$B20=""),"",MAX((J19-'Used by period'!J20),MIN(J$5,(J19-'Used by period'!J20)+IF(OR(J$3="",J$3&lt;=$B20),J$4,0))))</f>
        <v/>
      </c>
      <c r="K20" s="69">
        <f>IF(OR(K$6="",$B20=""),"",MAX((K19-'Used by period'!K20),MIN(K$5,(K19-'Used by period'!K20)+IF(OR(K$3="",K$3&lt;=$B20),K$4,0))))</f>
        <v/>
      </c>
      <c r="L20" s="69">
        <f>IF(OR(L$6="",$B20=""),"",MAX((L19-'Used by period'!L20),MIN(L$5,(L19-'Used by period'!L20)+IF(OR(L$3="",L$3&lt;=$B20),L$4,0))))</f>
        <v/>
      </c>
      <c r="M20" s="69">
        <f>IF(OR(M$6="",$B20=""),"",MAX((M19-'Used by period'!M20),MIN(M$5,(M19-'Used by period'!M20)+IF(OR(M$3="",M$3&lt;=$B20),M$4,0))))</f>
        <v/>
      </c>
      <c r="N20" s="69">
        <f>IF(OR(N$6="",$B20=""),"",MAX((N19-'Used by period'!N20),MIN(N$5,(N19-'Used by period'!N20)+IF(OR(N$3="",N$3&lt;=$B20),N$4,0))))</f>
        <v/>
      </c>
      <c r="O20" s="69">
        <f>IF(OR(O$6="",$B20=""),"",MAX((O19-'Used by period'!O20),MIN(O$5,(O19-'Used by period'!O20)+IF(OR(O$3="",O$3&lt;=$B20),O$4,0))))</f>
        <v/>
      </c>
      <c r="P20" s="69">
        <f>IF(OR(P$6="",$B20=""),"",MAX((P19-'Used by period'!P20),MIN(P$5,(P19-'Used by period'!P20)+IF(OR(P$3="",P$3&lt;=$B20),P$4,0))))</f>
        <v/>
      </c>
      <c r="Q20" s="69">
        <f>IF(OR(Q$6="",$B20=""),"",MAX((Q19-'Used by period'!Q20),MIN(Q$5,(Q19-'Used by period'!Q20)+IF(OR(Q$3="",Q$3&lt;=$B20),Q$4,0))))</f>
        <v/>
      </c>
      <c r="R20" s="69">
        <f>IF(OR(R$6="",$B20=""),"",MAX((R19-'Used by period'!R20),MIN(R$5,(R19-'Used by period'!R20)+IF(OR(R$3="",R$3&lt;=$B20),R$4,0))))</f>
        <v/>
      </c>
      <c r="S20" s="69">
        <f>IF(OR(S$6="",$B20=""),"",MAX((S19-'Used by period'!S20),MIN(S$5,(S19-'Used by period'!S20)+IF(OR(S$3="",S$3&lt;=$B20),S$4,0))))</f>
        <v/>
      </c>
      <c r="T20" s="69">
        <f>IF(OR(T$6="",$B20=""),"",MAX((T19-'Used by period'!T20),MIN(T$5,(T19-'Used by period'!T20)+IF(OR(T$3="",T$3&lt;=$B20),T$4,0))))</f>
        <v/>
      </c>
      <c r="U20" s="69">
        <f>IF(OR(U$6="",$B20=""),"",MAX((U19-'Used by period'!U20),MIN(U$5,(U19-'Used by period'!U20)+IF(OR(U$3="",U$3&lt;=$B20),U$4,0))))</f>
        <v/>
      </c>
      <c r="V20" s="69">
        <f>IF(OR(V$6="",$B20=""),"",MAX((V19-'Used by period'!V20),MIN(V$5,(V19-'Used by period'!V20)+IF(OR(V$3="",V$3&lt;=$B20),V$4,0))))</f>
        <v/>
      </c>
      <c r="W20" s="69">
        <f>IF(OR(W$6="",$B20=""),"",MAX((W19-'Used by period'!W20),MIN(W$5,(W19-'Used by period'!W20)+IF(OR(W$3="",W$3&lt;=$B20),W$4,0))))</f>
        <v/>
      </c>
      <c r="X20" s="69">
        <f>IF(OR(X$6="",$B20=""),"",MAX((X19-'Used by period'!X20),MIN(X$5,(X19-'Used by period'!X20)+IF(OR(X$3="",X$3&lt;=$B20),X$4,0))))</f>
        <v/>
      </c>
      <c r="Y20" s="69">
        <f>IF(OR(Y$6="",$B20=""),"",MAX((Y19-'Used by period'!Y20),MIN(Y$5,(Y19-'Used by period'!Y20)+IF(OR(Y$3="",Y$3&lt;=$B20),Y$4,0))))</f>
        <v/>
      </c>
      <c r="Z20" s="69">
        <f>IF(OR(Z$6="",$B20=""),"",MAX((Z19-'Used by period'!Z20),MIN(Z$5,(Z19-'Used by period'!Z20)+IF(OR(Z$3="",Z$3&lt;=$B20),Z$4,0))))</f>
        <v/>
      </c>
      <c r="AA20" s="69">
        <f>IF(OR(AA$6="",$B20=""),"",MAX((AA19-'Used by period'!AA20),MIN(AA$5,(AA19-'Used by period'!AA20)+IF(OR(AA$3="",AA$3&lt;=$B20),AA$4,0))))</f>
        <v/>
      </c>
      <c r="AB20" s="69">
        <f>IF(OR(AB$6="",$B20=""),"",MAX((AB19-'Used by period'!AB20),MIN(AB$5,(AB19-'Used by period'!AB20)+IF(OR(AB$3="",AB$3&lt;=$B20),AB$4,0))))</f>
        <v/>
      </c>
      <c r="AC20" s="69">
        <f>IF(OR(AC$6="",$B20=""),"",MAX((AC19-'Used by period'!AC20),MIN(AC$5,(AC19-'Used by period'!AC20)+IF(OR(AC$3="",AC$3&lt;=$B20),AC$4,0))))</f>
        <v/>
      </c>
      <c r="AD20" s="69">
        <f>IF(OR(AD$6="",$B20=""),"",MAX((AD19-'Used by period'!AD20),MIN(AD$5,(AD19-'Used by period'!AD20)+IF(OR(AD$3="",AD$3&lt;=$B20),AD$4,0))))</f>
        <v/>
      </c>
      <c r="AE20" s="69">
        <f>IF(OR(AE$6="",$B20=""),"",MAX((AE19-'Used by period'!AE20),MIN(AE$5,(AE19-'Used by period'!AE20)+IF(OR(AE$3="",AE$3&lt;=$B20),AE$4,0))))</f>
        <v/>
      </c>
      <c r="AF20" s="69">
        <f>IF(OR(AF$6="",$B20=""),"",MAX((AF19-'Used by period'!AF20),MIN(AF$5,(AF19-'Used by period'!AF20)+IF(OR(AF$3="",AF$3&lt;=$B20),AF$4,0))))</f>
        <v/>
      </c>
      <c r="AG20" s="69">
        <f>IF(OR(AG$6="",$B20=""),"",MAX((AG19-'Used by period'!AG20),MIN(AG$5,(AG19-'Used by period'!AG20)+IF(OR(AG$3="",AG$3&lt;=$B20),AG$4,0))))</f>
        <v/>
      </c>
      <c r="AH20" s="69">
        <f>IF(OR(AH$6="",$B20=""),"",MAX((AH19-'Used by period'!AH20),MIN(AH$5,(AH19-'Used by period'!AH20)+IF(OR(AH$3="",AH$3&lt;=$B20),AH$4,0))))</f>
        <v/>
      </c>
    </row>
    <row r="21">
      <c r="A21" s="66" t="n">
        <v>14</v>
      </c>
      <c r="B21" s="67">
        <f>IF(IF(Setup!$B$6="Weekly",Setup!$B$7+7*(14-1),IF(Setup!$B$6="Biweekly",Setup!$B$7+14*(14-1),IF(Setup!$B$6="Semi-monthly",IF(MOD(14,2)=1,DATE(Setup!$B$5,(14+1)/2,15),EOMONTH(DATE(Setup!$B$5,14/2,1),0)),EOMONTH(DATE(Setup!$B$5,14,1),0))))&gt;DATE(Setup!$B$5,12,31),"",IF(Setup!$B$6="Weekly",Setup!$B$7+7*(14-1),IF(Setup!$B$6="Biweekly",Setup!$B$7+14*(14-1),IF(Setup!$B$6="Semi-monthly",IF(MOD(14,2)=1,DATE(Setup!$B$5,(14+1)/2,15),EOMONTH(DATE(Setup!$B$5,14/2,1),0)),EOMONTH(DATE(Setup!$B$5,14,1),0)))))</f>
        <v/>
      </c>
      <c r="C21" s="68">
        <f>IF(B21="","",B20+1)</f>
        <v/>
      </c>
      <c r="D21" s="68">
        <f>IF(B21="","",IF(B22="",DATE(Setup!$B$5,12,31),B21))</f>
        <v/>
      </c>
      <c r="E21" s="69">
        <f>IF(OR(E$6="",$B21=""),"",MAX((E20-'Used by period'!E21),MIN(E$5,(E20-'Used by period'!E21)+IF(OR(E$3="",E$3&lt;=$B21),E$4,0))))</f>
        <v/>
      </c>
      <c r="F21" s="69">
        <f>IF(OR(F$6="",$B21=""),"",MAX((F20-'Used by period'!F21),MIN(F$5,(F20-'Used by period'!F21)+IF(OR(F$3="",F$3&lt;=$B21),F$4,0))))</f>
        <v/>
      </c>
      <c r="G21" s="69">
        <f>IF(OR(G$6="",$B21=""),"",MAX((G20-'Used by period'!G21),MIN(G$5,(G20-'Used by period'!G21)+IF(OR(G$3="",G$3&lt;=$B21),G$4,0))))</f>
        <v/>
      </c>
      <c r="H21" s="69">
        <f>IF(OR(H$6="",$B21=""),"",MAX((H20-'Used by period'!H21),MIN(H$5,(H20-'Used by period'!H21)+IF(OR(H$3="",H$3&lt;=$B21),H$4,0))))</f>
        <v/>
      </c>
      <c r="I21" s="69">
        <f>IF(OR(I$6="",$B21=""),"",MAX((I20-'Used by period'!I21),MIN(I$5,(I20-'Used by period'!I21)+IF(OR(I$3="",I$3&lt;=$B21),I$4,0))))</f>
        <v/>
      </c>
      <c r="J21" s="69">
        <f>IF(OR(J$6="",$B21=""),"",MAX((J20-'Used by period'!J21),MIN(J$5,(J20-'Used by period'!J21)+IF(OR(J$3="",J$3&lt;=$B21),J$4,0))))</f>
        <v/>
      </c>
      <c r="K21" s="69">
        <f>IF(OR(K$6="",$B21=""),"",MAX((K20-'Used by period'!K21),MIN(K$5,(K20-'Used by period'!K21)+IF(OR(K$3="",K$3&lt;=$B21),K$4,0))))</f>
        <v/>
      </c>
      <c r="L21" s="69">
        <f>IF(OR(L$6="",$B21=""),"",MAX((L20-'Used by period'!L21),MIN(L$5,(L20-'Used by period'!L21)+IF(OR(L$3="",L$3&lt;=$B21),L$4,0))))</f>
        <v/>
      </c>
      <c r="M21" s="69">
        <f>IF(OR(M$6="",$B21=""),"",MAX((M20-'Used by period'!M21),MIN(M$5,(M20-'Used by period'!M21)+IF(OR(M$3="",M$3&lt;=$B21),M$4,0))))</f>
        <v/>
      </c>
      <c r="N21" s="69">
        <f>IF(OR(N$6="",$B21=""),"",MAX((N20-'Used by period'!N21),MIN(N$5,(N20-'Used by period'!N21)+IF(OR(N$3="",N$3&lt;=$B21),N$4,0))))</f>
        <v/>
      </c>
      <c r="O21" s="69">
        <f>IF(OR(O$6="",$B21=""),"",MAX((O20-'Used by period'!O21),MIN(O$5,(O20-'Used by period'!O21)+IF(OR(O$3="",O$3&lt;=$B21),O$4,0))))</f>
        <v/>
      </c>
      <c r="P21" s="69">
        <f>IF(OR(P$6="",$B21=""),"",MAX((P20-'Used by period'!P21),MIN(P$5,(P20-'Used by period'!P21)+IF(OR(P$3="",P$3&lt;=$B21),P$4,0))))</f>
        <v/>
      </c>
      <c r="Q21" s="69">
        <f>IF(OR(Q$6="",$B21=""),"",MAX((Q20-'Used by period'!Q21),MIN(Q$5,(Q20-'Used by period'!Q21)+IF(OR(Q$3="",Q$3&lt;=$B21),Q$4,0))))</f>
        <v/>
      </c>
      <c r="R21" s="69">
        <f>IF(OR(R$6="",$B21=""),"",MAX((R20-'Used by period'!R21),MIN(R$5,(R20-'Used by period'!R21)+IF(OR(R$3="",R$3&lt;=$B21),R$4,0))))</f>
        <v/>
      </c>
      <c r="S21" s="69">
        <f>IF(OR(S$6="",$B21=""),"",MAX((S20-'Used by period'!S21),MIN(S$5,(S20-'Used by period'!S21)+IF(OR(S$3="",S$3&lt;=$B21),S$4,0))))</f>
        <v/>
      </c>
      <c r="T21" s="69">
        <f>IF(OR(T$6="",$B21=""),"",MAX((T20-'Used by period'!T21),MIN(T$5,(T20-'Used by period'!T21)+IF(OR(T$3="",T$3&lt;=$B21),T$4,0))))</f>
        <v/>
      </c>
      <c r="U21" s="69">
        <f>IF(OR(U$6="",$B21=""),"",MAX((U20-'Used by period'!U21),MIN(U$5,(U20-'Used by period'!U21)+IF(OR(U$3="",U$3&lt;=$B21),U$4,0))))</f>
        <v/>
      </c>
      <c r="V21" s="69">
        <f>IF(OR(V$6="",$B21=""),"",MAX((V20-'Used by period'!V21),MIN(V$5,(V20-'Used by period'!V21)+IF(OR(V$3="",V$3&lt;=$B21),V$4,0))))</f>
        <v/>
      </c>
      <c r="W21" s="69">
        <f>IF(OR(W$6="",$B21=""),"",MAX((W20-'Used by period'!W21),MIN(W$5,(W20-'Used by period'!W21)+IF(OR(W$3="",W$3&lt;=$B21),W$4,0))))</f>
        <v/>
      </c>
      <c r="X21" s="69">
        <f>IF(OR(X$6="",$B21=""),"",MAX((X20-'Used by period'!X21),MIN(X$5,(X20-'Used by period'!X21)+IF(OR(X$3="",X$3&lt;=$B21),X$4,0))))</f>
        <v/>
      </c>
      <c r="Y21" s="69">
        <f>IF(OR(Y$6="",$B21=""),"",MAX((Y20-'Used by period'!Y21),MIN(Y$5,(Y20-'Used by period'!Y21)+IF(OR(Y$3="",Y$3&lt;=$B21),Y$4,0))))</f>
        <v/>
      </c>
      <c r="Z21" s="69">
        <f>IF(OR(Z$6="",$B21=""),"",MAX((Z20-'Used by period'!Z21),MIN(Z$5,(Z20-'Used by period'!Z21)+IF(OR(Z$3="",Z$3&lt;=$B21),Z$4,0))))</f>
        <v/>
      </c>
      <c r="AA21" s="69">
        <f>IF(OR(AA$6="",$B21=""),"",MAX((AA20-'Used by period'!AA21),MIN(AA$5,(AA20-'Used by period'!AA21)+IF(OR(AA$3="",AA$3&lt;=$B21),AA$4,0))))</f>
        <v/>
      </c>
      <c r="AB21" s="69">
        <f>IF(OR(AB$6="",$B21=""),"",MAX((AB20-'Used by period'!AB21),MIN(AB$5,(AB20-'Used by period'!AB21)+IF(OR(AB$3="",AB$3&lt;=$B21),AB$4,0))))</f>
        <v/>
      </c>
      <c r="AC21" s="69">
        <f>IF(OR(AC$6="",$B21=""),"",MAX((AC20-'Used by period'!AC21),MIN(AC$5,(AC20-'Used by period'!AC21)+IF(OR(AC$3="",AC$3&lt;=$B21),AC$4,0))))</f>
        <v/>
      </c>
      <c r="AD21" s="69">
        <f>IF(OR(AD$6="",$B21=""),"",MAX((AD20-'Used by period'!AD21),MIN(AD$5,(AD20-'Used by period'!AD21)+IF(OR(AD$3="",AD$3&lt;=$B21),AD$4,0))))</f>
        <v/>
      </c>
      <c r="AE21" s="69">
        <f>IF(OR(AE$6="",$B21=""),"",MAX((AE20-'Used by period'!AE21),MIN(AE$5,(AE20-'Used by period'!AE21)+IF(OR(AE$3="",AE$3&lt;=$B21),AE$4,0))))</f>
        <v/>
      </c>
      <c r="AF21" s="69">
        <f>IF(OR(AF$6="",$B21=""),"",MAX((AF20-'Used by period'!AF21),MIN(AF$5,(AF20-'Used by period'!AF21)+IF(OR(AF$3="",AF$3&lt;=$B21),AF$4,0))))</f>
        <v/>
      </c>
      <c r="AG21" s="69">
        <f>IF(OR(AG$6="",$B21=""),"",MAX((AG20-'Used by period'!AG21),MIN(AG$5,(AG20-'Used by period'!AG21)+IF(OR(AG$3="",AG$3&lt;=$B21),AG$4,0))))</f>
        <v/>
      </c>
      <c r="AH21" s="69">
        <f>IF(OR(AH$6="",$B21=""),"",MAX((AH20-'Used by period'!AH21),MIN(AH$5,(AH20-'Used by period'!AH21)+IF(OR(AH$3="",AH$3&lt;=$B21),AH$4,0))))</f>
        <v/>
      </c>
    </row>
    <row r="22">
      <c r="A22" s="66" t="n">
        <v>15</v>
      </c>
      <c r="B22" s="67">
        <f>IF(IF(Setup!$B$6="Weekly",Setup!$B$7+7*(15-1),IF(Setup!$B$6="Biweekly",Setup!$B$7+14*(15-1),IF(Setup!$B$6="Semi-monthly",IF(MOD(15,2)=1,DATE(Setup!$B$5,(15+1)/2,15),EOMONTH(DATE(Setup!$B$5,15/2,1),0)),EOMONTH(DATE(Setup!$B$5,15,1),0))))&gt;DATE(Setup!$B$5,12,31),"",IF(Setup!$B$6="Weekly",Setup!$B$7+7*(15-1),IF(Setup!$B$6="Biweekly",Setup!$B$7+14*(15-1),IF(Setup!$B$6="Semi-monthly",IF(MOD(15,2)=1,DATE(Setup!$B$5,(15+1)/2,15),EOMONTH(DATE(Setup!$B$5,15/2,1),0)),EOMONTH(DATE(Setup!$B$5,15,1),0)))))</f>
        <v/>
      </c>
      <c r="C22" s="68">
        <f>IF(B22="","",B21+1)</f>
        <v/>
      </c>
      <c r="D22" s="68">
        <f>IF(B22="","",IF(B23="",DATE(Setup!$B$5,12,31),B22))</f>
        <v/>
      </c>
      <c r="E22" s="69">
        <f>IF(OR(E$6="",$B22=""),"",MAX((E21-'Used by period'!E22),MIN(E$5,(E21-'Used by period'!E22)+IF(OR(E$3="",E$3&lt;=$B22),E$4,0))))</f>
        <v/>
      </c>
      <c r="F22" s="69">
        <f>IF(OR(F$6="",$B22=""),"",MAX((F21-'Used by period'!F22),MIN(F$5,(F21-'Used by period'!F22)+IF(OR(F$3="",F$3&lt;=$B22),F$4,0))))</f>
        <v/>
      </c>
      <c r="G22" s="69">
        <f>IF(OR(G$6="",$B22=""),"",MAX((G21-'Used by period'!G22),MIN(G$5,(G21-'Used by period'!G22)+IF(OR(G$3="",G$3&lt;=$B22),G$4,0))))</f>
        <v/>
      </c>
      <c r="H22" s="69">
        <f>IF(OR(H$6="",$B22=""),"",MAX((H21-'Used by period'!H22),MIN(H$5,(H21-'Used by period'!H22)+IF(OR(H$3="",H$3&lt;=$B22),H$4,0))))</f>
        <v/>
      </c>
      <c r="I22" s="69">
        <f>IF(OR(I$6="",$B22=""),"",MAX((I21-'Used by period'!I22),MIN(I$5,(I21-'Used by period'!I22)+IF(OR(I$3="",I$3&lt;=$B22),I$4,0))))</f>
        <v/>
      </c>
      <c r="J22" s="69">
        <f>IF(OR(J$6="",$B22=""),"",MAX((J21-'Used by period'!J22),MIN(J$5,(J21-'Used by period'!J22)+IF(OR(J$3="",J$3&lt;=$B22),J$4,0))))</f>
        <v/>
      </c>
      <c r="K22" s="69">
        <f>IF(OR(K$6="",$B22=""),"",MAX((K21-'Used by period'!K22),MIN(K$5,(K21-'Used by period'!K22)+IF(OR(K$3="",K$3&lt;=$B22),K$4,0))))</f>
        <v/>
      </c>
      <c r="L22" s="69">
        <f>IF(OR(L$6="",$B22=""),"",MAX((L21-'Used by period'!L22),MIN(L$5,(L21-'Used by period'!L22)+IF(OR(L$3="",L$3&lt;=$B22),L$4,0))))</f>
        <v/>
      </c>
      <c r="M22" s="69">
        <f>IF(OR(M$6="",$B22=""),"",MAX((M21-'Used by period'!M22),MIN(M$5,(M21-'Used by period'!M22)+IF(OR(M$3="",M$3&lt;=$B22),M$4,0))))</f>
        <v/>
      </c>
      <c r="N22" s="69">
        <f>IF(OR(N$6="",$B22=""),"",MAX((N21-'Used by period'!N22),MIN(N$5,(N21-'Used by period'!N22)+IF(OR(N$3="",N$3&lt;=$B22),N$4,0))))</f>
        <v/>
      </c>
      <c r="O22" s="69">
        <f>IF(OR(O$6="",$B22=""),"",MAX((O21-'Used by period'!O22),MIN(O$5,(O21-'Used by period'!O22)+IF(OR(O$3="",O$3&lt;=$B22),O$4,0))))</f>
        <v/>
      </c>
      <c r="P22" s="69">
        <f>IF(OR(P$6="",$B22=""),"",MAX((P21-'Used by period'!P22),MIN(P$5,(P21-'Used by period'!P22)+IF(OR(P$3="",P$3&lt;=$B22),P$4,0))))</f>
        <v/>
      </c>
      <c r="Q22" s="69">
        <f>IF(OR(Q$6="",$B22=""),"",MAX((Q21-'Used by period'!Q22),MIN(Q$5,(Q21-'Used by period'!Q22)+IF(OR(Q$3="",Q$3&lt;=$B22),Q$4,0))))</f>
        <v/>
      </c>
      <c r="R22" s="69">
        <f>IF(OR(R$6="",$B22=""),"",MAX((R21-'Used by period'!R22),MIN(R$5,(R21-'Used by period'!R22)+IF(OR(R$3="",R$3&lt;=$B22),R$4,0))))</f>
        <v/>
      </c>
      <c r="S22" s="69">
        <f>IF(OR(S$6="",$B22=""),"",MAX((S21-'Used by period'!S22),MIN(S$5,(S21-'Used by period'!S22)+IF(OR(S$3="",S$3&lt;=$B22),S$4,0))))</f>
        <v/>
      </c>
      <c r="T22" s="69">
        <f>IF(OR(T$6="",$B22=""),"",MAX((T21-'Used by period'!T22),MIN(T$5,(T21-'Used by period'!T22)+IF(OR(T$3="",T$3&lt;=$B22),T$4,0))))</f>
        <v/>
      </c>
      <c r="U22" s="69">
        <f>IF(OR(U$6="",$B22=""),"",MAX((U21-'Used by period'!U22),MIN(U$5,(U21-'Used by period'!U22)+IF(OR(U$3="",U$3&lt;=$B22),U$4,0))))</f>
        <v/>
      </c>
      <c r="V22" s="69">
        <f>IF(OR(V$6="",$B22=""),"",MAX((V21-'Used by period'!V22),MIN(V$5,(V21-'Used by period'!V22)+IF(OR(V$3="",V$3&lt;=$B22),V$4,0))))</f>
        <v/>
      </c>
      <c r="W22" s="69">
        <f>IF(OR(W$6="",$B22=""),"",MAX((W21-'Used by period'!W22),MIN(W$5,(W21-'Used by period'!W22)+IF(OR(W$3="",W$3&lt;=$B22),W$4,0))))</f>
        <v/>
      </c>
      <c r="X22" s="69">
        <f>IF(OR(X$6="",$B22=""),"",MAX((X21-'Used by period'!X22),MIN(X$5,(X21-'Used by period'!X22)+IF(OR(X$3="",X$3&lt;=$B22),X$4,0))))</f>
        <v/>
      </c>
      <c r="Y22" s="69">
        <f>IF(OR(Y$6="",$B22=""),"",MAX((Y21-'Used by period'!Y22),MIN(Y$5,(Y21-'Used by period'!Y22)+IF(OR(Y$3="",Y$3&lt;=$B22),Y$4,0))))</f>
        <v/>
      </c>
      <c r="Z22" s="69">
        <f>IF(OR(Z$6="",$B22=""),"",MAX((Z21-'Used by period'!Z22),MIN(Z$5,(Z21-'Used by period'!Z22)+IF(OR(Z$3="",Z$3&lt;=$B22),Z$4,0))))</f>
        <v/>
      </c>
      <c r="AA22" s="69">
        <f>IF(OR(AA$6="",$B22=""),"",MAX((AA21-'Used by period'!AA22),MIN(AA$5,(AA21-'Used by period'!AA22)+IF(OR(AA$3="",AA$3&lt;=$B22),AA$4,0))))</f>
        <v/>
      </c>
      <c r="AB22" s="69">
        <f>IF(OR(AB$6="",$B22=""),"",MAX((AB21-'Used by period'!AB22),MIN(AB$5,(AB21-'Used by period'!AB22)+IF(OR(AB$3="",AB$3&lt;=$B22),AB$4,0))))</f>
        <v/>
      </c>
      <c r="AC22" s="69">
        <f>IF(OR(AC$6="",$B22=""),"",MAX((AC21-'Used by period'!AC22),MIN(AC$5,(AC21-'Used by period'!AC22)+IF(OR(AC$3="",AC$3&lt;=$B22),AC$4,0))))</f>
        <v/>
      </c>
      <c r="AD22" s="69">
        <f>IF(OR(AD$6="",$B22=""),"",MAX((AD21-'Used by period'!AD22),MIN(AD$5,(AD21-'Used by period'!AD22)+IF(OR(AD$3="",AD$3&lt;=$B22),AD$4,0))))</f>
        <v/>
      </c>
      <c r="AE22" s="69">
        <f>IF(OR(AE$6="",$B22=""),"",MAX((AE21-'Used by period'!AE22),MIN(AE$5,(AE21-'Used by period'!AE22)+IF(OR(AE$3="",AE$3&lt;=$B22),AE$4,0))))</f>
        <v/>
      </c>
      <c r="AF22" s="69">
        <f>IF(OR(AF$6="",$B22=""),"",MAX((AF21-'Used by period'!AF22),MIN(AF$5,(AF21-'Used by period'!AF22)+IF(OR(AF$3="",AF$3&lt;=$B22),AF$4,0))))</f>
        <v/>
      </c>
      <c r="AG22" s="69">
        <f>IF(OR(AG$6="",$B22=""),"",MAX((AG21-'Used by period'!AG22),MIN(AG$5,(AG21-'Used by period'!AG22)+IF(OR(AG$3="",AG$3&lt;=$B22),AG$4,0))))</f>
        <v/>
      </c>
      <c r="AH22" s="69">
        <f>IF(OR(AH$6="",$B22=""),"",MAX((AH21-'Used by period'!AH22),MIN(AH$5,(AH21-'Used by period'!AH22)+IF(OR(AH$3="",AH$3&lt;=$B22),AH$4,0))))</f>
        <v/>
      </c>
    </row>
    <row r="23">
      <c r="A23" s="66" t="n">
        <v>16</v>
      </c>
      <c r="B23" s="67">
        <f>IF(IF(Setup!$B$6="Weekly",Setup!$B$7+7*(16-1),IF(Setup!$B$6="Biweekly",Setup!$B$7+14*(16-1),IF(Setup!$B$6="Semi-monthly",IF(MOD(16,2)=1,DATE(Setup!$B$5,(16+1)/2,15),EOMONTH(DATE(Setup!$B$5,16/2,1),0)),EOMONTH(DATE(Setup!$B$5,16,1),0))))&gt;DATE(Setup!$B$5,12,31),"",IF(Setup!$B$6="Weekly",Setup!$B$7+7*(16-1),IF(Setup!$B$6="Biweekly",Setup!$B$7+14*(16-1),IF(Setup!$B$6="Semi-monthly",IF(MOD(16,2)=1,DATE(Setup!$B$5,(16+1)/2,15),EOMONTH(DATE(Setup!$B$5,16/2,1),0)),EOMONTH(DATE(Setup!$B$5,16,1),0)))))</f>
        <v/>
      </c>
      <c r="C23" s="68">
        <f>IF(B23="","",B22+1)</f>
        <v/>
      </c>
      <c r="D23" s="68">
        <f>IF(B23="","",IF(B24="",DATE(Setup!$B$5,12,31),B23))</f>
        <v/>
      </c>
      <c r="E23" s="69">
        <f>IF(OR(E$6="",$B23=""),"",MAX((E22-'Used by period'!E23),MIN(E$5,(E22-'Used by period'!E23)+IF(OR(E$3="",E$3&lt;=$B23),E$4,0))))</f>
        <v/>
      </c>
      <c r="F23" s="69">
        <f>IF(OR(F$6="",$B23=""),"",MAX((F22-'Used by period'!F23),MIN(F$5,(F22-'Used by period'!F23)+IF(OR(F$3="",F$3&lt;=$B23),F$4,0))))</f>
        <v/>
      </c>
      <c r="G23" s="69">
        <f>IF(OR(G$6="",$B23=""),"",MAX((G22-'Used by period'!G23),MIN(G$5,(G22-'Used by period'!G23)+IF(OR(G$3="",G$3&lt;=$B23),G$4,0))))</f>
        <v/>
      </c>
      <c r="H23" s="69">
        <f>IF(OR(H$6="",$B23=""),"",MAX((H22-'Used by period'!H23),MIN(H$5,(H22-'Used by period'!H23)+IF(OR(H$3="",H$3&lt;=$B23),H$4,0))))</f>
        <v/>
      </c>
      <c r="I23" s="69">
        <f>IF(OR(I$6="",$B23=""),"",MAX((I22-'Used by period'!I23),MIN(I$5,(I22-'Used by period'!I23)+IF(OR(I$3="",I$3&lt;=$B23),I$4,0))))</f>
        <v/>
      </c>
      <c r="J23" s="69">
        <f>IF(OR(J$6="",$B23=""),"",MAX((J22-'Used by period'!J23),MIN(J$5,(J22-'Used by period'!J23)+IF(OR(J$3="",J$3&lt;=$B23),J$4,0))))</f>
        <v/>
      </c>
      <c r="K23" s="69">
        <f>IF(OR(K$6="",$B23=""),"",MAX((K22-'Used by period'!K23),MIN(K$5,(K22-'Used by period'!K23)+IF(OR(K$3="",K$3&lt;=$B23),K$4,0))))</f>
        <v/>
      </c>
      <c r="L23" s="69">
        <f>IF(OR(L$6="",$B23=""),"",MAX((L22-'Used by period'!L23),MIN(L$5,(L22-'Used by period'!L23)+IF(OR(L$3="",L$3&lt;=$B23),L$4,0))))</f>
        <v/>
      </c>
      <c r="M23" s="69">
        <f>IF(OR(M$6="",$B23=""),"",MAX((M22-'Used by period'!M23),MIN(M$5,(M22-'Used by period'!M23)+IF(OR(M$3="",M$3&lt;=$B23),M$4,0))))</f>
        <v/>
      </c>
      <c r="N23" s="69">
        <f>IF(OR(N$6="",$B23=""),"",MAX((N22-'Used by period'!N23),MIN(N$5,(N22-'Used by period'!N23)+IF(OR(N$3="",N$3&lt;=$B23),N$4,0))))</f>
        <v/>
      </c>
      <c r="O23" s="69">
        <f>IF(OR(O$6="",$B23=""),"",MAX((O22-'Used by period'!O23),MIN(O$5,(O22-'Used by period'!O23)+IF(OR(O$3="",O$3&lt;=$B23),O$4,0))))</f>
        <v/>
      </c>
      <c r="P23" s="69">
        <f>IF(OR(P$6="",$B23=""),"",MAX((P22-'Used by period'!P23),MIN(P$5,(P22-'Used by period'!P23)+IF(OR(P$3="",P$3&lt;=$B23),P$4,0))))</f>
        <v/>
      </c>
      <c r="Q23" s="69">
        <f>IF(OR(Q$6="",$B23=""),"",MAX((Q22-'Used by period'!Q23),MIN(Q$5,(Q22-'Used by period'!Q23)+IF(OR(Q$3="",Q$3&lt;=$B23),Q$4,0))))</f>
        <v/>
      </c>
      <c r="R23" s="69">
        <f>IF(OR(R$6="",$B23=""),"",MAX((R22-'Used by period'!R23),MIN(R$5,(R22-'Used by period'!R23)+IF(OR(R$3="",R$3&lt;=$B23),R$4,0))))</f>
        <v/>
      </c>
      <c r="S23" s="69">
        <f>IF(OR(S$6="",$B23=""),"",MAX((S22-'Used by period'!S23),MIN(S$5,(S22-'Used by period'!S23)+IF(OR(S$3="",S$3&lt;=$B23),S$4,0))))</f>
        <v/>
      </c>
      <c r="T23" s="69">
        <f>IF(OR(T$6="",$B23=""),"",MAX((T22-'Used by period'!T23),MIN(T$5,(T22-'Used by period'!T23)+IF(OR(T$3="",T$3&lt;=$B23),T$4,0))))</f>
        <v/>
      </c>
      <c r="U23" s="69">
        <f>IF(OR(U$6="",$B23=""),"",MAX((U22-'Used by period'!U23),MIN(U$5,(U22-'Used by period'!U23)+IF(OR(U$3="",U$3&lt;=$B23),U$4,0))))</f>
        <v/>
      </c>
      <c r="V23" s="69">
        <f>IF(OR(V$6="",$B23=""),"",MAX((V22-'Used by period'!V23),MIN(V$5,(V22-'Used by period'!V23)+IF(OR(V$3="",V$3&lt;=$B23),V$4,0))))</f>
        <v/>
      </c>
      <c r="W23" s="69">
        <f>IF(OR(W$6="",$B23=""),"",MAX((W22-'Used by period'!W23),MIN(W$5,(W22-'Used by period'!W23)+IF(OR(W$3="",W$3&lt;=$B23),W$4,0))))</f>
        <v/>
      </c>
      <c r="X23" s="69">
        <f>IF(OR(X$6="",$B23=""),"",MAX((X22-'Used by period'!X23),MIN(X$5,(X22-'Used by period'!X23)+IF(OR(X$3="",X$3&lt;=$B23),X$4,0))))</f>
        <v/>
      </c>
      <c r="Y23" s="69">
        <f>IF(OR(Y$6="",$B23=""),"",MAX((Y22-'Used by period'!Y23),MIN(Y$5,(Y22-'Used by period'!Y23)+IF(OR(Y$3="",Y$3&lt;=$B23),Y$4,0))))</f>
        <v/>
      </c>
      <c r="Z23" s="69">
        <f>IF(OR(Z$6="",$B23=""),"",MAX((Z22-'Used by period'!Z23),MIN(Z$5,(Z22-'Used by period'!Z23)+IF(OR(Z$3="",Z$3&lt;=$B23),Z$4,0))))</f>
        <v/>
      </c>
      <c r="AA23" s="69">
        <f>IF(OR(AA$6="",$B23=""),"",MAX((AA22-'Used by period'!AA23),MIN(AA$5,(AA22-'Used by period'!AA23)+IF(OR(AA$3="",AA$3&lt;=$B23),AA$4,0))))</f>
        <v/>
      </c>
      <c r="AB23" s="69">
        <f>IF(OR(AB$6="",$B23=""),"",MAX((AB22-'Used by period'!AB23),MIN(AB$5,(AB22-'Used by period'!AB23)+IF(OR(AB$3="",AB$3&lt;=$B23),AB$4,0))))</f>
        <v/>
      </c>
      <c r="AC23" s="69">
        <f>IF(OR(AC$6="",$B23=""),"",MAX((AC22-'Used by period'!AC23),MIN(AC$5,(AC22-'Used by period'!AC23)+IF(OR(AC$3="",AC$3&lt;=$B23),AC$4,0))))</f>
        <v/>
      </c>
      <c r="AD23" s="69">
        <f>IF(OR(AD$6="",$B23=""),"",MAX((AD22-'Used by period'!AD23),MIN(AD$5,(AD22-'Used by period'!AD23)+IF(OR(AD$3="",AD$3&lt;=$B23),AD$4,0))))</f>
        <v/>
      </c>
      <c r="AE23" s="69">
        <f>IF(OR(AE$6="",$B23=""),"",MAX((AE22-'Used by period'!AE23),MIN(AE$5,(AE22-'Used by period'!AE23)+IF(OR(AE$3="",AE$3&lt;=$B23),AE$4,0))))</f>
        <v/>
      </c>
      <c r="AF23" s="69">
        <f>IF(OR(AF$6="",$B23=""),"",MAX((AF22-'Used by period'!AF23),MIN(AF$5,(AF22-'Used by period'!AF23)+IF(OR(AF$3="",AF$3&lt;=$B23),AF$4,0))))</f>
        <v/>
      </c>
      <c r="AG23" s="69">
        <f>IF(OR(AG$6="",$B23=""),"",MAX((AG22-'Used by period'!AG23),MIN(AG$5,(AG22-'Used by period'!AG23)+IF(OR(AG$3="",AG$3&lt;=$B23),AG$4,0))))</f>
        <v/>
      </c>
      <c r="AH23" s="69">
        <f>IF(OR(AH$6="",$B23=""),"",MAX((AH22-'Used by period'!AH23),MIN(AH$5,(AH22-'Used by period'!AH23)+IF(OR(AH$3="",AH$3&lt;=$B23),AH$4,0))))</f>
        <v/>
      </c>
    </row>
    <row r="24">
      <c r="A24" s="66" t="n">
        <v>17</v>
      </c>
      <c r="B24" s="67">
        <f>IF(IF(Setup!$B$6="Weekly",Setup!$B$7+7*(17-1),IF(Setup!$B$6="Biweekly",Setup!$B$7+14*(17-1),IF(Setup!$B$6="Semi-monthly",IF(MOD(17,2)=1,DATE(Setup!$B$5,(17+1)/2,15),EOMONTH(DATE(Setup!$B$5,17/2,1),0)),EOMONTH(DATE(Setup!$B$5,17,1),0))))&gt;DATE(Setup!$B$5,12,31),"",IF(Setup!$B$6="Weekly",Setup!$B$7+7*(17-1),IF(Setup!$B$6="Biweekly",Setup!$B$7+14*(17-1),IF(Setup!$B$6="Semi-monthly",IF(MOD(17,2)=1,DATE(Setup!$B$5,(17+1)/2,15),EOMONTH(DATE(Setup!$B$5,17/2,1),0)),EOMONTH(DATE(Setup!$B$5,17,1),0)))))</f>
        <v/>
      </c>
      <c r="C24" s="68">
        <f>IF(B24="","",B23+1)</f>
        <v/>
      </c>
      <c r="D24" s="68">
        <f>IF(B24="","",IF(B25="",DATE(Setup!$B$5,12,31),B24))</f>
        <v/>
      </c>
      <c r="E24" s="69">
        <f>IF(OR(E$6="",$B24=""),"",MAX((E23-'Used by period'!E24),MIN(E$5,(E23-'Used by period'!E24)+IF(OR(E$3="",E$3&lt;=$B24),E$4,0))))</f>
        <v/>
      </c>
      <c r="F24" s="69">
        <f>IF(OR(F$6="",$B24=""),"",MAX((F23-'Used by period'!F24),MIN(F$5,(F23-'Used by period'!F24)+IF(OR(F$3="",F$3&lt;=$B24),F$4,0))))</f>
        <v/>
      </c>
      <c r="G24" s="69">
        <f>IF(OR(G$6="",$B24=""),"",MAX((G23-'Used by period'!G24),MIN(G$5,(G23-'Used by period'!G24)+IF(OR(G$3="",G$3&lt;=$B24),G$4,0))))</f>
        <v/>
      </c>
      <c r="H24" s="69">
        <f>IF(OR(H$6="",$B24=""),"",MAX((H23-'Used by period'!H24),MIN(H$5,(H23-'Used by period'!H24)+IF(OR(H$3="",H$3&lt;=$B24),H$4,0))))</f>
        <v/>
      </c>
      <c r="I24" s="69">
        <f>IF(OR(I$6="",$B24=""),"",MAX((I23-'Used by period'!I24),MIN(I$5,(I23-'Used by period'!I24)+IF(OR(I$3="",I$3&lt;=$B24),I$4,0))))</f>
        <v/>
      </c>
      <c r="J24" s="69">
        <f>IF(OR(J$6="",$B24=""),"",MAX((J23-'Used by period'!J24),MIN(J$5,(J23-'Used by period'!J24)+IF(OR(J$3="",J$3&lt;=$B24),J$4,0))))</f>
        <v/>
      </c>
      <c r="K24" s="69">
        <f>IF(OR(K$6="",$B24=""),"",MAX((K23-'Used by period'!K24),MIN(K$5,(K23-'Used by period'!K24)+IF(OR(K$3="",K$3&lt;=$B24),K$4,0))))</f>
        <v/>
      </c>
      <c r="L24" s="69">
        <f>IF(OR(L$6="",$B24=""),"",MAX((L23-'Used by period'!L24),MIN(L$5,(L23-'Used by period'!L24)+IF(OR(L$3="",L$3&lt;=$B24),L$4,0))))</f>
        <v/>
      </c>
      <c r="M24" s="69">
        <f>IF(OR(M$6="",$B24=""),"",MAX((M23-'Used by period'!M24),MIN(M$5,(M23-'Used by period'!M24)+IF(OR(M$3="",M$3&lt;=$B24),M$4,0))))</f>
        <v/>
      </c>
      <c r="N24" s="69">
        <f>IF(OR(N$6="",$B24=""),"",MAX((N23-'Used by period'!N24),MIN(N$5,(N23-'Used by period'!N24)+IF(OR(N$3="",N$3&lt;=$B24),N$4,0))))</f>
        <v/>
      </c>
      <c r="O24" s="69">
        <f>IF(OR(O$6="",$B24=""),"",MAX((O23-'Used by period'!O24),MIN(O$5,(O23-'Used by period'!O24)+IF(OR(O$3="",O$3&lt;=$B24),O$4,0))))</f>
        <v/>
      </c>
      <c r="P24" s="69">
        <f>IF(OR(P$6="",$B24=""),"",MAX((P23-'Used by period'!P24),MIN(P$5,(P23-'Used by period'!P24)+IF(OR(P$3="",P$3&lt;=$B24),P$4,0))))</f>
        <v/>
      </c>
      <c r="Q24" s="69">
        <f>IF(OR(Q$6="",$B24=""),"",MAX((Q23-'Used by period'!Q24),MIN(Q$5,(Q23-'Used by period'!Q24)+IF(OR(Q$3="",Q$3&lt;=$B24),Q$4,0))))</f>
        <v/>
      </c>
      <c r="R24" s="69">
        <f>IF(OR(R$6="",$B24=""),"",MAX((R23-'Used by period'!R24),MIN(R$5,(R23-'Used by period'!R24)+IF(OR(R$3="",R$3&lt;=$B24),R$4,0))))</f>
        <v/>
      </c>
      <c r="S24" s="69">
        <f>IF(OR(S$6="",$B24=""),"",MAX((S23-'Used by period'!S24),MIN(S$5,(S23-'Used by period'!S24)+IF(OR(S$3="",S$3&lt;=$B24),S$4,0))))</f>
        <v/>
      </c>
      <c r="T24" s="69">
        <f>IF(OR(T$6="",$B24=""),"",MAX((T23-'Used by period'!T24),MIN(T$5,(T23-'Used by period'!T24)+IF(OR(T$3="",T$3&lt;=$B24),T$4,0))))</f>
        <v/>
      </c>
      <c r="U24" s="69">
        <f>IF(OR(U$6="",$B24=""),"",MAX((U23-'Used by period'!U24),MIN(U$5,(U23-'Used by period'!U24)+IF(OR(U$3="",U$3&lt;=$B24),U$4,0))))</f>
        <v/>
      </c>
      <c r="V24" s="69">
        <f>IF(OR(V$6="",$B24=""),"",MAX((V23-'Used by period'!V24),MIN(V$5,(V23-'Used by period'!V24)+IF(OR(V$3="",V$3&lt;=$B24),V$4,0))))</f>
        <v/>
      </c>
      <c r="W24" s="69">
        <f>IF(OR(W$6="",$B24=""),"",MAX((W23-'Used by period'!W24),MIN(W$5,(W23-'Used by period'!W24)+IF(OR(W$3="",W$3&lt;=$B24),W$4,0))))</f>
        <v/>
      </c>
      <c r="X24" s="69">
        <f>IF(OR(X$6="",$B24=""),"",MAX((X23-'Used by period'!X24),MIN(X$5,(X23-'Used by period'!X24)+IF(OR(X$3="",X$3&lt;=$B24),X$4,0))))</f>
        <v/>
      </c>
      <c r="Y24" s="69">
        <f>IF(OR(Y$6="",$B24=""),"",MAX((Y23-'Used by period'!Y24),MIN(Y$5,(Y23-'Used by period'!Y24)+IF(OR(Y$3="",Y$3&lt;=$B24),Y$4,0))))</f>
        <v/>
      </c>
      <c r="Z24" s="69">
        <f>IF(OR(Z$6="",$B24=""),"",MAX((Z23-'Used by period'!Z24),MIN(Z$5,(Z23-'Used by period'!Z24)+IF(OR(Z$3="",Z$3&lt;=$B24),Z$4,0))))</f>
        <v/>
      </c>
      <c r="AA24" s="69">
        <f>IF(OR(AA$6="",$B24=""),"",MAX((AA23-'Used by period'!AA24),MIN(AA$5,(AA23-'Used by period'!AA24)+IF(OR(AA$3="",AA$3&lt;=$B24),AA$4,0))))</f>
        <v/>
      </c>
      <c r="AB24" s="69">
        <f>IF(OR(AB$6="",$B24=""),"",MAX((AB23-'Used by period'!AB24),MIN(AB$5,(AB23-'Used by period'!AB24)+IF(OR(AB$3="",AB$3&lt;=$B24),AB$4,0))))</f>
        <v/>
      </c>
      <c r="AC24" s="69">
        <f>IF(OR(AC$6="",$B24=""),"",MAX((AC23-'Used by period'!AC24),MIN(AC$5,(AC23-'Used by period'!AC24)+IF(OR(AC$3="",AC$3&lt;=$B24),AC$4,0))))</f>
        <v/>
      </c>
      <c r="AD24" s="69">
        <f>IF(OR(AD$6="",$B24=""),"",MAX((AD23-'Used by period'!AD24),MIN(AD$5,(AD23-'Used by period'!AD24)+IF(OR(AD$3="",AD$3&lt;=$B24),AD$4,0))))</f>
        <v/>
      </c>
      <c r="AE24" s="69">
        <f>IF(OR(AE$6="",$B24=""),"",MAX((AE23-'Used by period'!AE24),MIN(AE$5,(AE23-'Used by period'!AE24)+IF(OR(AE$3="",AE$3&lt;=$B24),AE$4,0))))</f>
        <v/>
      </c>
      <c r="AF24" s="69">
        <f>IF(OR(AF$6="",$B24=""),"",MAX((AF23-'Used by period'!AF24),MIN(AF$5,(AF23-'Used by period'!AF24)+IF(OR(AF$3="",AF$3&lt;=$B24),AF$4,0))))</f>
        <v/>
      </c>
      <c r="AG24" s="69">
        <f>IF(OR(AG$6="",$B24=""),"",MAX((AG23-'Used by period'!AG24),MIN(AG$5,(AG23-'Used by period'!AG24)+IF(OR(AG$3="",AG$3&lt;=$B24),AG$4,0))))</f>
        <v/>
      </c>
      <c r="AH24" s="69">
        <f>IF(OR(AH$6="",$B24=""),"",MAX((AH23-'Used by period'!AH24),MIN(AH$5,(AH23-'Used by period'!AH24)+IF(OR(AH$3="",AH$3&lt;=$B24),AH$4,0))))</f>
        <v/>
      </c>
    </row>
    <row r="25">
      <c r="A25" s="66" t="n">
        <v>18</v>
      </c>
      <c r="B25" s="67">
        <f>IF(IF(Setup!$B$6="Weekly",Setup!$B$7+7*(18-1),IF(Setup!$B$6="Biweekly",Setup!$B$7+14*(18-1),IF(Setup!$B$6="Semi-monthly",IF(MOD(18,2)=1,DATE(Setup!$B$5,(18+1)/2,15),EOMONTH(DATE(Setup!$B$5,18/2,1),0)),EOMONTH(DATE(Setup!$B$5,18,1),0))))&gt;DATE(Setup!$B$5,12,31),"",IF(Setup!$B$6="Weekly",Setup!$B$7+7*(18-1),IF(Setup!$B$6="Biweekly",Setup!$B$7+14*(18-1),IF(Setup!$B$6="Semi-monthly",IF(MOD(18,2)=1,DATE(Setup!$B$5,(18+1)/2,15),EOMONTH(DATE(Setup!$B$5,18/2,1),0)),EOMONTH(DATE(Setup!$B$5,18,1),0)))))</f>
        <v/>
      </c>
      <c r="C25" s="68">
        <f>IF(B25="","",B24+1)</f>
        <v/>
      </c>
      <c r="D25" s="68">
        <f>IF(B25="","",IF(B26="",DATE(Setup!$B$5,12,31),B25))</f>
        <v/>
      </c>
      <c r="E25" s="69">
        <f>IF(OR(E$6="",$B25=""),"",MAX((E24-'Used by period'!E25),MIN(E$5,(E24-'Used by period'!E25)+IF(OR(E$3="",E$3&lt;=$B25),E$4,0))))</f>
        <v/>
      </c>
      <c r="F25" s="69">
        <f>IF(OR(F$6="",$B25=""),"",MAX((F24-'Used by period'!F25),MIN(F$5,(F24-'Used by period'!F25)+IF(OR(F$3="",F$3&lt;=$B25),F$4,0))))</f>
        <v/>
      </c>
      <c r="G25" s="69">
        <f>IF(OR(G$6="",$B25=""),"",MAX((G24-'Used by period'!G25),MIN(G$5,(G24-'Used by period'!G25)+IF(OR(G$3="",G$3&lt;=$B25),G$4,0))))</f>
        <v/>
      </c>
      <c r="H25" s="69">
        <f>IF(OR(H$6="",$B25=""),"",MAX((H24-'Used by period'!H25),MIN(H$5,(H24-'Used by period'!H25)+IF(OR(H$3="",H$3&lt;=$B25),H$4,0))))</f>
        <v/>
      </c>
      <c r="I25" s="69">
        <f>IF(OR(I$6="",$B25=""),"",MAX((I24-'Used by period'!I25),MIN(I$5,(I24-'Used by period'!I25)+IF(OR(I$3="",I$3&lt;=$B25),I$4,0))))</f>
        <v/>
      </c>
      <c r="J25" s="69">
        <f>IF(OR(J$6="",$B25=""),"",MAX((J24-'Used by period'!J25),MIN(J$5,(J24-'Used by period'!J25)+IF(OR(J$3="",J$3&lt;=$B25),J$4,0))))</f>
        <v/>
      </c>
      <c r="K25" s="69">
        <f>IF(OR(K$6="",$B25=""),"",MAX((K24-'Used by period'!K25),MIN(K$5,(K24-'Used by period'!K25)+IF(OR(K$3="",K$3&lt;=$B25),K$4,0))))</f>
        <v/>
      </c>
      <c r="L25" s="69">
        <f>IF(OR(L$6="",$B25=""),"",MAX((L24-'Used by period'!L25),MIN(L$5,(L24-'Used by period'!L25)+IF(OR(L$3="",L$3&lt;=$B25),L$4,0))))</f>
        <v/>
      </c>
      <c r="M25" s="69">
        <f>IF(OR(M$6="",$B25=""),"",MAX((M24-'Used by period'!M25),MIN(M$5,(M24-'Used by period'!M25)+IF(OR(M$3="",M$3&lt;=$B25),M$4,0))))</f>
        <v/>
      </c>
      <c r="N25" s="69">
        <f>IF(OR(N$6="",$B25=""),"",MAX((N24-'Used by period'!N25),MIN(N$5,(N24-'Used by period'!N25)+IF(OR(N$3="",N$3&lt;=$B25),N$4,0))))</f>
        <v/>
      </c>
      <c r="O25" s="69">
        <f>IF(OR(O$6="",$B25=""),"",MAX((O24-'Used by period'!O25),MIN(O$5,(O24-'Used by period'!O25)+IF(OR(O$3="",O$3&lt;=$B25),O$4,0))))</f>
        <v/>
      </c>
      <c r="P25" s="69">
        <f>IF(OR(P$6="",$B25=""),"",MAX((P24-'Used by period'!P25),MIN(P$5,(P24-'Used by period'!P25)+IF(OR(P$3="",P$3&lt;=$B25),P$4,0))))</f>
        <v/>
      </c>
      <c r="Q25" s="69">
        <f>IF(OR(Q$6="",$B25=""),"",MAX((Q24-'Used by period'!Q25),MIN(Q$5,(Q24-'Used by period'!Q25)+IF(OR(Q$3="",Q$3&lt;=$B25),Q$4,0))))</f>
        <v/>
      </c>
      <c r="R25" s="69">
        <f>IF(OR(R$6="",$B25=""),"",MAX((R24-'Used by period'!R25),MIN(R$5,(R24-'Used by period'!R25)+IF(OR(R$3="",R$3&lt;=$B25),R$4,0))))</f>
        <v/>
      </c>
      <c r="S25" s="69">
        <f>IF(OR(S$6="",$B25=""),"",MAX((S24-'Used by period'!S25),MIN(S$5,(S24-'Used by period'!S25)+IF(OR(S$3="",S$3&lt;=$B25),S$4,0))))</f>
        <v/>
      </c>
      <c r="T25" s="69">
        <f>IF(OR(T$6="",$B25=""),"",MAX((T24-'Used by period'!T25),MIN(T$5,(T24-'Used by period'!T25)+IF(OR(T$3="",T$3&lt;=$B25),T$4,0))))</f>
        <v/>
      </c>
      <c r="U25" s="69">
        <f>IF(OR(U$6="",$B25=""),"",MAX((U24-'Used by period'!U25),MIN(U$5,(U24-'Used by period'!U25)+IF(OR(U$3="",U$3&lt;=$B25),U$4,0))))</f>
        <v/>
      </c>
      <c r="V25" s="69">
        <f>IF(OR(V$6="",$B25=""),"",MAX((V24-'Used by period'!V25),MIN(V$5,(V24-'Used by period'!V25)+IF(OR(V$3="",V$3&lt;=$B25),V$4,0))))</f>
        <v/>
      </c>
      <c r="W25" s="69">
        <f>IF(OR(W$6="",$B25=""),"",MAX((W24-'Used by period'!W25),MIN(W$5,(W24-'Used by period'!W25)+IF(OR(W$3="",W$3&lt;=$B25),W$4,0))))</f>
        <v/>
      </c>
      <c r="X25" s="69">
        <f>IF(OR(X$6="",$B25=""),"",MAX((X24-'Used by period'!X25),MIN(X$5,(X24-'Used by period'!X25)+IF(OR(X$3="",X$3&lt;=$B25),X$4,0))))</f>
        <v/>
      </c>
      <c r="Y25" s="69">
        <f>IF(OR(Y$6="",$B25=""),"",MAX((Y24-'Used by period'!Y25),MIN(Y$5,(Y24-'Used by period'!Y25)+IF(OR(Y$3="",Y$3&lt;=$B25),Y$4,0))))</f>
        <v/>
      </c>
      <c r="Z25" s="69">
        <f>IF(OR(Z$6="",$B25=""),"",MAX((Z24-'Used by period'!Z25),MIN(Z$5,(Z24-'Used by period'!Z25)+IF(OR(Z$3="",Z$3&lt;=$B25),Z$4,0))))</f>
        <v/>
      </c>
      <c r="AA25" s="69">
        <f>IF(OR(AA$6="",$B25=""),"",MAX((AA24-'Used by period'!AA25),MIN(AA$5,(AA24-'Used by period'!AA25)+IF(OR(AA$3="",AA$3&lt;=$B25),AA$4,0))))</f>
        <v/>
      </c>
      <c r="AB25" s="69">
        <f>IF(OR(AB$6="",$B25=""),"",MAX((AB24-'Used by period'!AB25),MIN(AB$5,(AB24-'Used by period'!AB25)+IF(OR(AB$3="",AB$3&lt;=$B25),AB$4,0))))</f>
        <v/>
      </c>
      <c r="AC25" s="69">
        <f>IF(OR(AC$6="",$B25=""),"",MAX((AC24-'Used by period'!AC25),MIN(AC$5,(AC24-'Used by period'!AC25)+IF(OR(AC$3="",AC$3&lt;=$B25),AC$4,0))))</f>
        <v/>
      </c>
      <c r="AD25" s="69">
        <f>IF(OR(AD$6="",$B25=""),"",MAX((AD24-'Used by period'!AD25),MIN(AD$5,(AD24-'Used by period'!AD25)+IF(OR(AD$3="",AD$3&lt;=$B25),AD$4,0))))</f>
        <v/>
      </c>
      <c r="AE25" s="69">
        <f>IF(OR(AE$6="",$B25=""),"",MAX((AE24-'Used by period'!AE25),MIN(AE$5,(AE24-'Used by period'!AE25)+IF(OR(AE$3="",AE$3&lt;=$B25),AE$4,0))))</f>
        <v/>
      </c>
      <c r="AF25" s="69">
        <f>IF(OR(AF$6="",$B25=""),"",MAX((AF24-'Used by period'!AF25),MIN(AF$5,(AF24-'Used by period'!AF25)+IF(OR(AF$3="",AF$3&lt;=$B25),AF$4,0))))</f>
        <v/>
      </c>
      <c r="AG25" s="69">
        <f>IF(OR(AG$6="",$B25=""),"",MAX((AG24-'Used by period'!AG25),MIN(AG$5,(AG24-'Used by period'!AG25)+IF(OR(AG$3="",AG$3&lt;=$B25),AG$4,0))))</f>
        <v/>
      </c>
      <c r="AH25" s="69">
        <f>IF(OR(AH$6="",$B25=""),"",MAX((AH24-'Used by period'!AH25),MIN(AH$5,(AH24-'Used by period'!AH25)+IF(OR(AH$3="",AH$3&lt;=$B25),AH$4,0))))</f>
        <v/>
      </c>
    </row>
    <row r="26">
      <c r="A26" s="66" t="n">
        <v>19</v>
      </c>
      <c r="B26" s="67">
        <f>IF(IF(Setup!$B$6="Weekly",Setup!$B$7+7*(19-1),IF(Setup!$B$6="Biweekly",Setup!$B$7+14*(19-1),IF(Setup!$B$6="Semi-monthly",IF(MOD(19,2)=1,DATE(Setup!$B$5,(19+1)/2,15),EOMONTH(DATE(Setup!$B$5,19/2,1),0)),EOMONTH(DATE(Setup!$B$5,19,1),0))))&gt;DATE(Setup!$B$5,12,31),"",IF(Setup!$B$6="Weekly",Setup!$B$7+7*(19-1),IF(Setup!$B$6="Biweekly",Setup!$B$7+14*(19-1),IF(Setup!$B$6="Semi-monthly",IF(MOD(19,2)=1,DATE(Setup!$B$5,(19+1)/2,15),EOMONTH(DATE(Setup!$B$5,19/2,1),0)),EOMONTH(DATE(Setup!$B$5,19,1),0)))))</f>
        <v/>
      </c>
      <c r="C26" s="68">
        <f>IF(B26="","",B25+1)</f>
        <v/>
      </c>
      <c r="D26" s="68">
        <f>IF(B26="","",IF(B27="",DATE(Setup!$B$5,12,31),B26))</f>
        <v/>
      </c>
      <c r="E26" s="69">
        <f>IF(OR(E$6="",$B26=""),"",MAX((E25-'Used by period'!E26),MIN(E$5,(E25-'Used by period'!E26)+IF(OR(E$3="",E$3&lt;=$B26),E$4,0))))</f>
        <v/>
      </c>
      <c r="F26" s="69">
        <f>IF(OR(F$6="",$B26=""),"",MAX((F25-'Used by period'!F26),MIN(F$5,(F25-'Used by period'!F26)+IF(OR(F$3="",F$3&lt;=$B26),F$4,0))))</f>
        <v/>
      </c>
      <c r="G26" s="69">
        <f>IF(OR(G$6="",$B26=""),"",MAX((G25-'Used by period'!G26),MIN(G$5,(G25-'Used by period'!G26)+IF(OR(G$3="",G$3&lt;=$B26),G$4,0))))</f>
        <v/>
      </c>
      <c r="H26" s="69">
        <f>IF(OR(H$6="",$B26=""),"",MAX((H25-'Used by period'!H26),MIN(H$5,(H25-'Used by period'!H26)+IF(OR(H$3="",H$3&lt;=$B26),H$4,0))))</f>
        <v/>
      </c>
      <c r="I26" s="69">
        <f>IF(OR(I$6="",$B26=""),"",MAX((I25-'Used by period'!I26),MIN(I$5,(I25-'Used by period'!I26)+IF(OR(I$3="",I$3&lt;=$B26),I$4,0))))</f>
        <v/>
      </c>
      <c r="J26" s="69">
        <f>IF(OR(J$6="",$B26=""),"",MAX((J25-'Used by period'!J26),MIN(J$5,(J25-'Used by period'!J26)+IF(OR(J$3="",J$3&lt;=$B26),J$4,0))))</f>
        <v/>
      </c>
      <c r="K26" s="69">
        <f>IF(OR(K$6="",$B26=""),"",MAX((K25-'Used by period'!K26),MIN(K$5,(K25-'Used by period'!K26)+IF(OR(K$3="",K$3&lt;=$B26),K$4,0))))</f>
        <v/>
      </c>
      <c r="L26" s="69">
        <f>IF(OR(L$6="",$B26=""),"",MAX((L25-'Used by period'!L26),MIN(L$5,(L25-'Used by period'!L26)+IF(OR(L$3="",L$3&lt;=$B26),L$4,0))))</f>
        <v/>
      </c>
      <c r="M26" s="69">
        <f>IF(OR(M$6="",$B26=""),"",MAX((M25-'Used by period'!M26),MIN(M$5,(M25-'Used by period'!M26)+IF(OR(M$3="",M$3&lt;=$B26),M$4,0))))</f>
        <v/>
      </c>
      <c r="N26" s="69">
        <f>IF(OR(N$6="",$B26=""),"",MAX((N25-'Used by period'!N26),MIN(N$5,(N25-'Used by period'!N26)+IF(OR(N$3="",N$3&lt;=$B26),N$4,0))))</f>
        <v/>
      </c>
      <c r="O26" s="69">
        <f>IF(OR(O$6="",$B26=""),"",MAX((O25-'Used by period'!O26),MIN(O$5,(O25-'Used by period'!O26)+IF(OR(O$3="",O$3&lt;=$B26),O$4,0))))</f>
        <v/>
      </c>
      <c r="P26" s="69">
        <f>IF(OR(P$6="",$B26=""),"",MAX((P25-'Used by period'!P26),MIN(P$5,(P25-'Used by period'!P26)+IF(OR(P$3="",P$3&lt;=$B26),P$4,0))))</f>
        <v/>
      </c>
      <c r="Q26" s="69">
        <f>IF(OR(Q$6="",$B26=""),"",MAX((Q25-'Used by period'!Q26),MIN(Q$5,(Q25-'Used by period'!Q26)+IF(OR(Q$3="",Q$3&lt;=$B26),Q$4,0))))</f>
        <v/>
      </c>
      <c r="R26" s="69">
        <f>IF(OR(R$6="",$B26=""),"",MAX((R25-'Used by period'!R26),MIN(R$5,(R25-'Used by period'!R26)+IF(OR(R$3="",R$3&lt;=$B26),R$4,0))))</f>
        <v/>
      </c>
      <c r="S26" s="69">
        <f>IF(OR(S$6="",$B26=""),"",MAX((S25-'Used by period'!S26),MIN(S$5,(S25-'Used by period'!S26)+IF(OR(S$3="",S$3&lt;=$B26),S$4,0))))</f>
        <v/>
      </c>
      <c r="T26" s="69">
        <f>IF(OR(T$6="",$B26=""),"",MAX((T25-'Used by period'!T26),MIN(T$5,(T25-'Used by period'!T26)+IF(OR(T$3="",T$3&lt;=$B26),T$4,0))))</f>
        <v/>
      </c>
      <c r="U26" s="69">
        <f>IF(OR(U$6="",$B26=""),"",MAX((U25-'Used by period'!U26),MIN(U$5,(U25-'Used by period'!U26)+IF(OR(U$3="",U$3&lt;=$B26),U$4,0))))</f>
        <v/>
      </c>
      <c r="V26" s="69">
        <f>IF(OR(V$6="",$B26=""),"",MAX((V25-'Used by period'!V26),MIN(V$5,(V25-'Used by period'!V26)+IF(OR(V$3="",V$3&lt;=$B26),V$4,0))))</f>
        <v/>
      </c>
      <c r="W26" s="69">
        <f>IF(OR(W$6="",$B26=""),"",MAX((W25-'Used by period'!W26),MIN(W$5,(W25-'Used by period'!W26)+IF(OR(W$3="",W$3&lt;=$B26),W$4,0))))</f>
        <v/>
      </c>
      <c r="X26" s="69">
        <f>IF(OR(X$6="",$B26=""),"",MAX((X25-'Used by period'!X26),MIN(X$5,(X25-'Used by period'!X26)+IF(OR(X$3="",X$3&lt;=$B26),X$4,0))))</f>
        <v/>
      </c>
      <c r="Y26" s="69">
        <f>IF(OR(Y$6="",$B26=""),"",MAX((Y25-'Used by period'!Y26),MIN(Y$5,(Y25-'Used by period'!Y26)+IF(OR(Y$3="",Y$3&lt;=$B26),Y$4,0))))</f>
        <v/>
      </c>
      <c r="Z26" s="69">
        <f>IF(OR(Z$6="",$B26=""),"",MAX((Z25-'Used by period'!Z26),MIN(Z$5,(Z25-'Used by period'!Z26)+IF(OR(Z$3="",Z$3&lt;=$B26),Z$4,0))))</f>
        <v/>
      </c>
      <c r="AA26" s="69">
        <f>IF(OR(AA$6="",$B26=""),"",MAX((AA25-'Used by period'!AA26),MIN(AA$5,(AA25-'Used by period'!AA26)+IF(OR(AA$3="",AA$3&lt;=$B26),AA$4,0))))</f>
        <v/>
      </c>
      <c r="AB26" s="69">
        <f>IF(OR(AB$6="",$B26=""),"",MAX((AB25-'Used by period'!AB26),MIN(AB$5,(AB25-'Used by period'!AB26)+IF(OR(AB$3="",AB$3&lt;=$B26),AB$4,0))))</f>
        <v/>
      </c>
      <c r="AC26" s="69">
        <f>IF(OR(AC$6="",$B26=""),"",MAX((AC25-'Used by period'!AC26),MIN(AC$5,(AC25-'Used by period'!AC26)+IF(OR(AC$3="",AC$3&lt;=$B26),AC$4,0))))</f>
        <v/>
      </c>
      <c r="AD26" s="69">
        <f>IF(OR(AD$6="",$B26=""),"",MAX((AD25-'Used by period'!AD26),MIN(AD$5,(AD25-'Used by period'!AD26)+IF(OR(AD$3="",AD$3&lt;=$B26),AD$4,0))))</f>
        <v/>
      </c>
      <c r="AE26" s="69">
        <f>IF(OR(AE$6="",$B26=""),"",MAX((AE25-'Used by period'!AE26),MIN(AE$5,(AE25-'Used by period'!AE26)+IF(OR(AE$3="",AE$3&lt;=$B26),AE$4,0))))</f>
        <v/>
      </c>
      <c r="AF26" s="69">
        <f>IF(OR(AF$6="",$B26=""),"",MAX((AF25-'Used by period'!AF26),MIN(AF$5,(AF25-'Used by period'!AF26)+IF(OR(AF$3="",AF$3&lt;=$B26),AF$4,0))))</f>
        <v/>
      </c>
      <c r="AG26" s="69">
        <f>IF(OR(AG$6="",$B26=""),"",MAX((AG25-'Used by period'!AG26),MIN(AG$5,(AG25-'Used by period'!AG26)+IF(OR(AG$3="",AG$3&lt;=$B26),AG$4,0))))</f>
        <v/>
      </c>
      <c r="AH26" s="69">
        <f>IF(OR(AH$6="",$B26=""),"",MAX((AH25-'Used by period'!AH26),MIN(AH$5,(AH25-'Used by period'!AH26)+IF(OR(AH$3="",AH$3&lt;=$B26),AH$4,0))))</f>
        <v/>
      </c>
    </row>
    <row r="27">
      <c r="A27" s="66" t="n">
        <v>20</v>
      </c>
      <c r="B27" s="67">
        <f>IF(IF(Setup!$B$6="Weekly",Setup!$B$7+7*(20-1),IF(Setup!$B$6="Biweekly",Setup!$B$7+14*(20-1),IF(Setup!$B$6="Semi-monthly",IF(MOD(20,2)=1,DATE(Setup!$B$5,(20+1)/2,15),EOMONTH(DATE(Setup!$B$5,20/2,1),0)),EOMONTH(DATE(Setup!$B$5,20,1),0))))&gt;DATE(Setup!$B$5,12,31),"",IF(Setup!$B$6="Weekly",Setup!$B$7+7*(20-1),IF(Setup!$B$6="Biweekly",Setup!$B$7+14*(20-1),IF(Setup!$B$6="Semi-monthly",IF(MOD(20,2)=1,DATE(Setup!$B$5,(20+1)/2,15),EOMONTH(DATE(Setup!$B$5,20/2,1),0)),EOMONTH(DATE(Setup!$B$5,20,1),0)))))</f>
        <v/>
      </c>
      <c r="C27" s="68">
        <f>IF(B27="","",B26+1)</f>
        <v/>
      </c>
      <c r="D27" s="68">
        <f>IF(B27="","",IF(B28="",DATE(Setup!$B$5,12,31),B27))</f>
        <v/>
      </c>
      <c r="E27" s="69">
        <f>IF(OR(E$6="",$B27=""),"",MAX((E26-'Used by period'!E27),MIN(E$5,(E26-'Used by period'!E27)+IF(OR(E$3="",E$3&lt;=$B27),E$4,0))))</f>
        <v/>
      </c>
      <c r="F27" s="69">
        <f>IF(OR(F$6="",$B27=""),"",MAX((F26-'Used by period'!F27),MIN(F$5,(F26-'Used by period'!F27)+IF(OR(F$3="",F$3&lt;=$B27),F$4,0))))</f>
        <v/>
      </c>
      <c r="G27" s="69">
        <f>IF(OR(G$6="",$B27=""),"",MAX((G26-'Used by period'!G27),MIN(G$5,(G26-'Used by period'!G27)+IF(OR(G$3="",G$3&lt;=$B27),G$4,0))))</f>
        <v/>
      </c>
      <c r="H27" s="69">
        <f>IF(OR(H$6="",$B27=""),"",MAX((H26-'Used by period'!H27),MIN(H$5,(H26-'Used by period'!H27)+IF(OR(H$3="",H$3&lt;=$B27),H$4,0))))</f>
        <v/>
      </c>
      <c r="I27" s="69">
        <f>IF(OR(I$6="",$B27=""),"",MAX((I26-'Used by period'!I27),MIN(I$5,(I26-'Used by period'!I27)+IF(OR(I$3="",I$3&lt;=$B27),I$4,0))))</f>
        <v/>
      </c>
      <c r="J27" s="69">
        <f>IF(OR(J$6="",$B27=""),"",MAX((J26-'Used by period'!J27),MIN(J$5,(J26-'Used by period'!J27)+IF(OR(J$3="",J$3&lt;=$B27),J$4,0))))</f>
        <v/>
      </c>
      <c r="K27" s="69">
        <f>IF(OR(K$6="",$B27=""),"",MAX((K26-'Used by period'!K27),MIN(K$5,(K26-'Used by period'!K27)+IF(OR(K$3="",K$3&lt;=$B27),K$4,0))))</f>
        <v/>
      </c>
      <c r="L27" s="69">
        <f>IF(OR(L$6="",$B27=""),"",MAX((L26-'Used by period'!L27),MIN(L$5,(L26-'Used by period'!L27)+IF(OR(L$3="",L$3&lt;=$B27),L$4,0))))</f>
        <v/>
      </c>
      <c r="M27" s="69">
        <f>IF(OR(M$6="",$B27=""),"",MAX((M26-'Used by period'!M27),MIN(M$5,(M26-'Used by period'!M27)+IF(OR(M$3="",M$3&lt;=$B27),M$4,0))))</f>
        <v/>
      </c>
      <c r="N27" s="69">
        <f>IF(OR(N$6="",$B27=""),"",MAX((N26-'Used by period'!N27),MIN(N$5,(N26-'Used by period'!N27)+IF(OR(N$3="",N$3&lt;=$B27),N$4,0))))</f>
        <v/>
      </c>
      <c r="O27" s="69">
        <f>IF(OR(O$6="",$B27=""),"",MAX((O26-'Used by period'!O27),MIN(O$5,(O26-'Used by period'!O27)+IF(OR(O$3="",O$3&lt;=$B27),O$4,0))))</f>
        <v/>
      </c>
      <c r="P27" s="69">
        <f>IF(OR(P$6="",$B27=""),"",MAX((P26-'Used by period'!P27),MIN(P$5,(P26-'Used by period'!P27)+IF(OR(P$3="",P$3&lt;=$B27),P$4,0))))</f>
        <v/>
      </c>
      <c r="Q27" s="69">
        <f>IF(OR(Q$6="",$B27=""),"",MAX((Q26-'Used by period'!Q27),MIN(Q$5,(Q26-'Used by period'!Q27)+IF(OR(Q$3="",Q$3&lt;=$B27),Q$4,0))))</f>
        <v/>
      </c>
      <c r="R27" s="69">
        <f>IF(OR(R$6="",$B27=""),"",MAX((R26-'Used by period'!R27),MIN(R$5,(R26-'Used by period'!R27)+IF(OR(R$3="",R$3&lt;=$B27),R$4,0))))</f>
        <v/>
      </c>
      <c r="S27" s="69">
        <f>IF(OR(S$6="",$B27=""),"",MAX((S26-'Used by period'!S27),MIN(S$5,(S26-'Used by period'!S27)+IF(OR(S$3="",S$3&lt;=$B27),S$4,0))))</f>
        <v/>
      </c>
      <c r="T27" s="69">
        <f>IF(OR(T$6="",$B27=""),"",MAX((T26-'Used by period'!T27),MIN(T$5,(T26-'Used by period'!T27)+IF(OR(T$3="",T$3&lt;=$B27),T$4,0))))</f>
        <v/>
      </c>
      <c r="U27" s="69">
        <f>IF(OR(U$6="",$B27=""),"",MAX((U26-'Used by period'!U27),MIN(U$5,(U26-'Used by period'!U27)+IF(OR(U$3="",U$3&lt;=$B27),U$4,0))))</f>
        <v/>
      </c>
      <c r="V27" s="69">
        <f>IF(OR(V$6="",$B27=""),"",MAX((V26-'Used by period'!V27),MIN(V$5,(V26-'Used by period'!V27)+IF(OR(V$3="",V$3&lt;=$B27),V$4,0))))</f>
        <v/>
      </c>
      <c r="W27" s="69">
        <f>IF(OR(W$6="",$B27=""),"",MAX((W26-'Used by period'!W27),MIN(W$5,(W26-'Used by period'!W27)+IF(OR(W$3="",W$3&lt;=$B27),W$4,0))))</f>
        <v/>
      </c>
      <c r="X27" s="69">
        <f>IF(OR(X$6="",$B27=""),"",MAX((X26-'Used by period'!X27),MIN(X$5,(X26-'Used by period'!X27)+IF(OR(X$3="",X$3&lt;=$B27),X$4,0))))</f>
        <v/>
      </c>
      <c r="Y27" s="69">
        <f>IF(OR(Y$6="",$B27=""),"",MAX((Y26-'Used by period'!Y27),MIN(Y$5,(Y26-'Used by period'!Y27)+IF(OR(Y$3="",Y$3&lt;=$B27),Y$4,0))))</f>
        <v/>
      </c>
      <c r="Z27" s="69">
        <f>IF(OR(Z$6="",$B27=""),"",MAX((Z26-'Used by period'!Z27),MIN(Z$5,(Z26-'Used by period'!Z27)+IF(OR(Z$3="",Z$3&lt;=$B27),Z$4,0))))</f>
        <v/>
      </c>
      <c r="AA27" s="69">
        <f>IF(OR(AA$6="",$B27=""),"",MAX((AA26-'Used by period'!AA27),MIN(AA$5,(AA26-'Used by period'!AA27)+IF(OR(AA$3="",AA$3&lt;=$B27),AA$4,0))))</f>
        <v/>
      </c>
      <c r="AB27" s="69">
        <f>IF(OR(AB$6="",$B27=""),"",MAX((AB26-'Used by period'!AB27),MIN(AB$5,(AB26-'Used by period'!AB27)+IF(OR(AB$3="",AB$3&lt;=$B27),AB$4,0))))</f>
        <v/>
      </c>
      <c r="AC27" s="69">
        <f>IF(OR(AC$6="",$B27=""),"",MAX((AC26-'Used by period'!AC27),MIN(AC$5,(AC26-'Used by period'!AC27)+IF(OR(AC$3="",AC$3&lt;=$B27),AC$4,0))))</f>
        <v/>
      </c>
      <c r="AD27" s="69">
        <f>IF(OR(AD$6="",$B27=""),"",MAX((AD26-'Used by period'!AD27),MIN(AD$5,(AD26-'Used by period'!AD27)+IF(OR(AD$3="",AD$3&lt;=$B27),AD$4,0))))</f>
        <v/>
      </c>
      <c r="AE27" s="69">
        <f>IF(OR(AE$6="",$B27=""),"",MAX((AE26-'Used by period'!AE27),MIN(AE$5,(AE26-'Used by period'!AE27)+IF(OR(AE$3="",AE$3&lt;=$B27),AE$4,0))))</f>
        <v/>
      </c>
      <c r="AF27" s="69">
        <f>IF(OR(AF$6="",$B27=""),"",MAX((AF26-'Used by period'!AF27),MIN(AF$5,(AF26-'Used by period'!AF27)+IF(OR(AF$3="",AF$3&lt;=$B27),AF$4,0))))</f>
        <v/>
      </c>
      <c r="AG27" s="69">
        <f>IF(OR(AG$6="",$B27=""),"",MAX((AG26-'Used by period'!AG27),MIN(AG$5,(AG26-'Used by period'!AG27)+IF(OR(AG$3="",AG$3&lt;=$B27),AG$4,0))))</f>
        <v/>
      </c>
      <c r="AH27" s="69">
        <f>IF(OR(AH$6="",$B27=""),"",MAX((AH26-'Used by period'!AH27),MIN(AH$5,(AH26-'Used by period'!AH27)+IF(OR(AH$3="",AH$3&lt;=$B27),AH$4,0))))</f>
        <v/>
      </c>
    </row>
    <row r="28">
      <c r="A28" s="66" t="n">
        <v>21</v>
      </c>
      <c r="B28" s="67">
        <f>IF(IF(Setup!$B$6="Weekly",Setup!$B$7+7*(21-1),IF(Setup!$B$6="Biweekly",Setup!$B$7+14*(21-1),IF(Setup!$B$6="Semi-monthly",IF(MOD(21,2)=1,DATE(Setup!$B$5,(21+1)/2,15),EOMONTH(DATE(Setup!$B$5,21/2,1),0)),EOMONTH(DATE(Setup!$B$5,21,1),0))))&gt;DATE(Setup!$B$5,12,31),"",IF(Setup!$B$6="Weekly",Setup!$B$7+7*(21-1),IF(Setup!$B$6="Biweekly",Setup!$B$7+14*(21-1),IF(Setup!$B$6="Semi-monthly",IF(MOD(21,2)=1,DATE(Setup!$B$5,(21+1)/2,15),EOMONTH(DATE(Setup!$B$5,21/2,1),0)),EOMONTH(DATE(Setup!$B$5,21,1),0)))))</f>
        <v/>
      </c>
      <c r="C28" s="68">
        <f>IF(B28="","",B27+1)</f>
        <v/>
      </c>
      <c r="D28" s="68">
        <f>IF(B28="","",IF(B29="",DATE(Setup!$B$5,12,31),B28))</f>
        <v/>
      </c>
      <c r="E28" s="69">
        <f>IF(OR(E$6="",$B28=""),"",MAX((E27-'Used by period'!E28),MIN(E$5,(E27-'Used by period'!E28)+IF(OR(E$3="",E$3&lt;=$B28),E$4,0))))</f>
        <v/>
      </c>
      <c r="F28" s="69">
        <f>IF(OR(F$6="",$B28=""),"",MAX((F27-'Used by period'!F28),MIN(F$5,(F27-'Used by period'!F28)+IF(OR(F$3="",F$3&lt;=$B28),F$4,0))))</f>
        <v/>
      </c>
      <c r="G28" s="69">
        <f>IF(OR(G$6="",$B28=""),"",MAX((G27-'Used by period'!G28),MIN(G$5,(G27-'Used by period'!G28)+IF(OR(G$3="",G$3&lt;=$B28),G$4,0))))</f>
        <v/>
      </c>
      <c r="H28" s="69">
        <f>IF(OR(H$6="",$B28=""),"",MAX((H27-'Used by period'!H28),MIN(H$5,(H27-'Used by period'!H28)+IF(OR(H$3="",H$3&lt;=$B28),H$4,0))))</f>
        <v/>
      </c>
      <c r="I28" s="69">
        <f>IF(OR(I$6="",$B28=""),"",MAX((I27-'Used by period'!I28),MIN(I$5,(I27-'Used by period'!I28)+IF(OR(I$3="",I$3&lt;=$B28),I$4,0))))</f>
        <v/>
      </c>
      <c r="J28" s="69">
        <f>IF(OR(J$6="",$B28=""),"",MAX((J27-'Used by period'!J28),MIN(J$5,(J27-'Used by period'!J28)+IF(OR(J$3="",J$3&lt;=$B28),J$4,0))))</f>
        <v/>
      </c>
      <c r="K28" s="69">
        <f>IF(OR(K$6="",$B28=""),"",MAX((K27-'Used by period'!K28),MIN(K$5,(K27-'Used by period'!K28)+IF(OR(K$3="",K$3&lt;=$B28),K$4,0))))</f>
        <v/>
      </c>
      <c r="L28" s="69">
        <f>IF(OR(L$6="",$B28=""),"",MAX((L27-'Used by period'!L28),MIN(L$5,(L27-'Used by period'!L28)+IF(OR(L$3="",L$3&lt;=$B28),L$4,0))))</f>
        <v/>
      </c>
      <c r="M28" s="69">
        <f>IF(OR(M$6="",$B28=""),"",MAX((M27-'Used by period'!M28),MIN(M$5,(M27-'Used by period'!M28)+IF(OR(M$3="",M$3&lt;=$B28),M$4,0))))</f>
        <v/>
      </c>
      <c r="N28" s="69">
        <f>IF(OR(N$6="",$B28=""),"",MAX((N27-'Used by period'!N28),MIN(N$5,(N27-'Used by period'!N28)+IF(OR(N$3="",N$3&lt;=$B28),N$4,0))))</f>
        <v/>
      </c>
      <c r="O28" s="69">
        <f>IF(OR(O$6="",$B28=""),"",MAX((O27-'Used by period'!O28),MIN(O$5,(O27-'Used by period'!O28)+IF(OR(O$3="",O$3&lt;=$B28),O$4,0))))</f>
        <v/>
      </c>
      <c r="P28" s="69">
        <f>IF(OR(P$6="",$B28=""),"",MAX((P27-'Used by period'!P28),MIN(P$5,(P27-'Used by period'!P28)+IF(OR(P$3="",P$3&lt;=$B28),P$4,0))))</f>
        <v/>
      </c>
      <c r="Q28" s="69">
        <f>IF(OR(Q$6="",$B28=""),"",MAX((Q27-'Used by period'!Q28),MIN(Q$5,(Q27-'Used by period'!Q28)+IF(OR(Q$3="",Q$3&lt;=$B28),Q$4,0))))</f>
        <v/>
      </c>
      <c r="R28" s="69">
        <f>IF(OR(R$6="",$B28=""),"",MAX((R27-'Used by period'!R28),MIN(R$5,(R27-'Used by period'!R28)+IF(OR(R$3="",R$3&lt;=$B28),R$4,0))))</f>
        <v/>
      </c>
      <c r="S28" s="69">
        <f>IF(OR(S$6="",$B28=""),"",MAX((S27-'Used by period'!S28),MIN(S$5,(S27-'Used by period'!S28)+IF(OR(S$3="",S$3&lt;=$B28),S$4,0))))</f>
        <v/>
      </c>
      <c r="T28" s="69">
        <f>IF(OR(T$6="",$B28=""),"",MAX((T27-'Used by period'!T28),MIN(T$5,(T27-'Used by period'!T28)+IF(OR(T$3="",T$3&lt;=$B28),T$4,0))))</f>
        <v/>
      </c>
      <c r="U28" s="69">
        <f>IF(OR(U$6="",$B28=""),"",MAX((U27-'Used by period'!U28),MIN(U$5,(U27-'Used by period'!U28)+IF(OR(U$3="",U$3&lt;=$B28),U$4,0))))</f>
        <v/>
      </c>
      <c r="V28" s="69">
        <f>IF(OR(V$6="",$B28=""),"",MAX((V27-'Used by period'!V28),MIN(V$5,(V27-'Used by period'!V28)+IF(OR(V$3="",V$3&lt;=$B28),V$4,0))))</f>
        <v/>
      </c>
      <c r="W28" s="69">
        <f>IF(OR(W$6="",$B28=""),"",MAX((W27-'Used by period'!W28),MIN(W$5,(W27-'Used by period'!W28)+IF(OR(W$3="",W$3&lt;=$B28),W$4,0))))</f>
        <v/>
      </c>
      <c r="X28" s="69">
        <f>IF(OR(X$6="",$B28=""),"",MAX((X27-'Used by period'!X28),MIN(X$5,(X27-'Used by period'!X28)+IF(OR(X$3="",X$3&lt;=$B28),X$4,0))))</f>
        <v/>
      </c>
      <c r="Y28" s="69">
        <f>IF(OR(Y$6="",$B28=""),"",MAX((Y27-'Used by period'!Y28),MIN(Y$5,(Y27-'Used by period'!Y28)+IF(OR(Y$3="",Y$3&lt;=$B28),Y$4,0))))</f>
        <v/>
      </c>
      <c r="Z28" s="69">
        <f>IF(OR(Z$6="",$B28=""),"",MAX((Z27-'Used by period'!Z28),MIN(Z$5,(Z27-'Used by period'!Z28)+IF(OR(Z$3="",Z$3&lt;=$B28),Z$4,0))))</f>
        <v/>
      </c>
      <c r="AA28" s="69">
        <f>IF(OR(AA$6="",$B28=""),"",MAX((AA27-'Used by period'!AA28),MIN(AA$5,(AA27-'Used by period'!AA28)+IF(OR(AA$3="",AA$3&lt;=$B28),AA$4,0))))</f>
        <v/>
      </c>
      <c r="AB28" s="69">
        <f>IF(OR(AB$6="",$B28=""),"",MAX((AB27-'Used by period'!AB28),MIN(AB$5,(AB27-'Used by period'!AB28)+IF(OR(AB$3="",AB$3&lt;=$B28),AB$4,0))))</f>
        <v/>
      </c>
      <c r="AC28" s="69">
        <f>IF(OR(AC$6="",$B28=""),"",MAX((AC27-'Used by period'!AC28),MIN(AC$5,(AC27-'Used by period'!AC28)+IF(OR(AC$3="",AC$3&lt;=$B28),AC$4,0))))</f>
        <v/>
      </c>
      <c r="AD28" s="69">
        <f>IF(OR(AD$6="",$B28=""),"",MAX((AD27-'Used by period'!AD28),MIN(AD$5,(AD27-'Used by period'!AD28)+IF(OR(AD$3="",AD$3&lt;=$B28),AD$4,0))))</f>
        <v/>
      </c>
      <c r="AE28" s="69">
        <f>IF(OR(AE$6="",$B28=""),"",MAX((AE27-'Used by period'!AE28),MIN(AE$5,(AE27-'Used by period'!AE28)+IF(OR(AE$3="",AE$3&lt;=$B28),AE$4,0))))</f>
        <v/>
      </c>
      <c r="AF28" s="69">
        <f>IF(OR(AF$6="",$B28=""),"",MAX((AF27-'Used by period'!AF28),MIN(AF$5,(AF27-'Used by period'!AF28)+IF(OR(AF$3="",AF$3&lt;=$B28),AF$4,0))))</f>
        <v/>
      </c>
      <c r="AG28" s="69">
        <f>IF(OR(AG$6="",$B28=""),"",MAX((AG27-'Used by period'!AG28),MIN(AG$5,(AG27-'Used by period'!AG28)+IF(OR(AG$3="",AG$3&lt;=$B28),AG$4,0))))</f>
        <v/>
      </c>
      <c r="AH28" s="69">
        <f>IF(OR(AH$6="",$B28=""),"",MAX((AH27-'Used by period'!AH28),MIN(AH$5,(AH27-'Used by period'!AH28)+IF(OR(AH$3="",AH$3&lt;=$B28),AH$4,0))))</f>
        <v/>
      </c>
    </row>
    <row r="29">
      <c r="A29" s="66" t="n">
        <v>22</v>
      </c>
      <c r="B29" s="67">
        <f>IF(IF(Setup!$B$6="Weekly",Setup!$B$7+7*(22-1),IF(Setup!$B$6="Biweekly",Setup!$B$7+14*(22-1),IF(Setup!$B$6="Semi-monthly",IF(MOD(22,2)=1,DATE(Setup!$B$5,(22+1)/2,15),EOMONTH(DATE(Setup!$B$5,22/2,1),0)),EOMONTH(DATE(Setup!$B$5,22,1),0))))&gt;DATE(Setup!$B$5,12,31),"",IF(Setup!$B$6="Weekly",Setup!$B$7+7*(22-1),IF(Setup!$B$6="Biweekly",Setup!$B$7+14*(22-1),IF(Setup!$B$6="Semi-monthly",IF(MOD(22,2)=1,DATE(Setup!$B$5,(22+1)/2,15),EOMONTH(DATE(Setup!$B$5,22/2,1),0)),EOMONTH(DATE(Setup!$B$5,22,1),0)))))</f>
        <v/>
      </c>
      <c r="C29" s="68">
        <f>IF(B29="","",B28+1)</f>
        <v/>
      </c>
      <c r="D29" s="68">
        <f>IF(B29="","",IF(B30="",DATE(Setup!$B$5,12,31),B29))</f>
        <v/>
      </c>
      <c r="E29" s="69">
        <f>IF(OR(E$6="",$B29=""),"",MAX((E28-'Used by period'!E29),MIN(E$5,(E28-'Used by period'!E29)+IF(OR(E$3="",E$3&lt;=$B29),E$4,0))))</f>
        <v/>
      </c>
      <c r="F29" s="69">
        <f>IF(OR(F$6="",$B29=""),"",MAX((F28-'Used by period'!F29),MIN(F$5,(F28-'Used by period'!F29)+IF(OR(F$3="",F$3&lt;=$B29),F$4,0))))</f>
        <v/>
      </c>
      <c r="G29" s="69">
        <f>IF(OR(G$6="",$B29=""),"",MAX((G28-'Used by period'!G29),MIN(G$5,(G28-'Used by period'!G29)+IF(OR(G$3="",G$3&lt;=$B29),G$4,0))))</f>
        <v/>
      </c>
      <c r="H29" s="69">
        <f>IF(OR(H$6="",$B29=""),"",MAX((H28-'Used by period'!H29),MIN(H$5,(H28-'Used by period'!H29)+IF(OR(H$3="",H$3&lt;=$B29),H$4,0))))</f>
        <v/>
      </c>
      <c r="I29" s="69">
        <f>IF(OR(I$6="",$B29=""),"",MAX((I28-'Used by period'!I29),MIN(I$5,(I28-'Used by period'!I29)+IF(OR(I$3="",I$3&lt;=$B29),I$4,0))))</f>
        <v/>
      </c>
      <c r="J29" s="69">
        <f>IF(OR(J$6="",$B29=""),"",MAX((J28-'Used by period'!J29),MIN(J$5,(J28-'Used by period'!J29)+IF(OR(J$3="",J$3&lt;=$B29),J$4,0))))</f>
        <v/>
      </c>
      <c r="K29" s="69">
        <f>IF(OR(K$6="",$B29=""),"",MAX((K28-'Used by period'!K29),MIN(K$5,(K28-'Used by period'!K29)+IF(OR(K$3="",K$3&lt;=$B29),K$4,0))))</f>
        <v/>
      </c>
      <c r="L29" s="69">
        <f>IF(OR(L$6="",$B29=""),"",MAX((L28-'Used by period'!L29),MIN(L$5,(L28-'Used by period'!L29)+IF(OR(L$3="",L$3&lt;=$B29),L$4,0))))</f>
        <v/>
      </c>
      <c r="M29" s="69">
        <f>IF(OR(M$6="",$B29=""),"",MAX((M28-'Used by period'!M29),MIN(M$5,(M28-'Used by period'!M29)+IF(OR(M$3="",M$3&lt;=$B29),M$4,0))))</f>
        <v/>
      </c>
      <c r="N29" s="69">
        <f>IF(OR(N$6="",$B29=""),"",MAX((N28-'Used by period'!N29),MIN(N$5,(N28-'Used by period'!N29)+IF(OR(N$3="",N$3&lt;=$B29),N$4,0))))</f>
        <v/>
      </c>
      <c r="O29" s="69">
        <f>IF(OR(O$6="",$B29=""),"",MAX((O28-'Used by period'!O29),MIN(O$5,(O28-'Used by period'!O29)+IF(OR(O$3="",O$3&lt;=$B29),O$4,0))))</f>
        <v/>
      </c>
      <c r="P29" s="69">
        <f>IF(OR(P$6="",$B29=""),"",MAX((P28-'Used by period'!P29),MIN(P$5,(P28-'Used by period'!P29)+IF(OR(P$3="",P$3&lt;=$B29),P$4,0))))</f>
        <v/>
      </c>
      <c r="Q29" s="69">
        <f>IF(OR(Q$6="",$B29=""),"",MAX((Q28-'Used by period'!Q29),MIN(Q$5,(Q28-'Used by period'!Q29)+IF(OR(Q$3="",Q$3&lt;=$B29),Q$4,0))))</f>
        <v/>
      </c>
      <c r="R29" s="69">
        <f>IF(OR(R$6="",$B29=""),"",MAX((R28-'Used by period'!R29),MIN(R$5,(R28-'Used by period'!R29)+IF(OR(R$3="",R$3&lt;=$B29),R$4,0))))</f>
        <v/>
      </c>
      <c r="S29" s="69">
        <f>IF(OR(S$6="",$B29=""),"",MAX((S28-'Used by period'!S29),MIN(S$5,(S28-'Used by period'!S29)+IF(OR(S$3="",S$3&lt;=$B29),S$4,0))))</f>
        <v/>
      </c>
      <c r="T29" s="69">
        <f>IF(OR(T$6="",$B29=""),"",MAX((T28-'Used by period'!T29),MIN(T$5,(T28-'Used by period'!T29)+IF(OR(T$3="",T$3&lt;=$B29),T$4,0))))</f>
        <v/>
      </c>
      <c r="U29" s="69">
        <f>IF(OR(U$6="",$B29=""),"",MAX((U28-'Used by period'!U29),MIN(U$5,(U28-'Used by period'!U29)+IF(OR(U$3="",U$3&lt;=$B29),U$4,0))))</f>
        <v/>
      </c>
      <c r="V29" s="69">
        <f>IF(OR(V$6="",$B29=""),"",MAX((V28-'Used by period'!V29),MIN(V$5,(V28-'Used by period'!V29)+IF(OR(V$3="",V$3&lt;=$B29),V$4,0))))</f>
        <v/>
      </c>
      <c r="W29" s="69">
        <f>IF(OR(W$6="",$B29=""),"",MAX((W28-'Used by period'!W29),MIN(W$5,(W28-'Used by period'!W29)+IF(OR(W$3="",W$3&lt;=$B29),W$4,0))))</f>
        <v/>
      </c>
      <c r="X29" s="69">
        <f>IF(OR(X$6="",$B29=""),"",MAX((X28-'Used by period'!X29),MIN(X$5,(X28-'Used by period'!X29)+IF(OR(X$3="",X$3&lt;=$B29),X$4,0))))</f>
        <v/>
      </c>
      <c r="Y29" s="69">
        <f>IF(OR(Y$6="",$B29=""),"",MAX((Y28-'Used by period'!Y29),MIN(Y$5,(Y28-'Used by period'!Y29)+IF(OR(Y$3="",Y$3&lt;=$B29),Y$4,0))))</f>
        <v/>
      </c>
      <c r="Z29" s="69">
        <f>IF(OR(Z$6="",$B29=""),"",MAX((Z28-'Used by period'!Z29),MIN(Z$5,(Z28-'Used by period'!Z29)+IF(OR(Z$3="",Z$3&lt;=$B29),Z$4,0))))</f>
        <v/>
      </c>
      <c r="AA29" s="69">
        <f>IF(OR(AA$6="",$B29=""),"",MAX((AA28-'Used by period'!AA29),MIN(AA$5,(AA28-'Used by period'!AA29)+IF(OR(AA$3="",AA$3&lt;=$B29),AA$4,0))))</f>
        <v/>
      </c>
      <c r="AB29" s="69">
        <f>IF(OR(AB$6="",$B29=""),"",MAX((AB28-'Used by period'!AB29),MIN(AB$5,(AB28-'Used by period'!AB29)+IF(OR(AB$3="",AB$3&lt;=$B29),AB$4,0))))</f>
        <v/>
      </c>
      <c r="AC29" s="69">
        <f>IF(OR(AC$6="",$B29=""),"",MAX((AC28-'Used by period'!AC29),MIN(AC$5,(AC28-'Used by period'!AC29)+IF(OR(AC$3="",AC$3&lt;=$B29),AC$4,0))))</f>
        <v/>
      </c>
      <c r="AD29" s="69">
        <f>IF(OR(AD$6="",$B29=""),"",MAX((AD28-'Used by period'!AD29),MIN(AD$5,(AD28-'Used by period'!AD29)+IF(OR(AD$3="",AD$3&lt;=$B29),AD$4,0))))</f>
        <v/>
      </c>
      <c r="AE29" s="69">
        <f>IF(OR(AE$6="",$B29=""),"",MAX((AE28-'Used by period'!AE29),MIN(AE$5,(AE28-'Used by period'!AE29)+IF(OR(AE$3="",AE$3&lt;=$B29),AE$4,0))))</f>
        <v/>
      </c>
      <c r="AF29" s="69">
        <f>IF(OR(AF$6="",$B29=""),"",MAX((AF28-'Used by period'!AF29),MIN(AF$5,(AF28-'Used by period'!AF29)+IF(OR(AF$3="",AF$3&lt;=$B29),AF$4,0))))</f>
        <v/>
      </c>
      <c r="AG29" s="69">
        <f>IF(OR(AG$6="",$B29=""),"",MAX((AG28-'Used by period'!AG29),MIN(AG$5,(AG28-'Used by period'!AG29)+IF(OR(AG$3="",AG$3&lt;=$B29),AG$4,0))))</f>
        <v/>
      </c>
      <c r="AH29" s="69">
        <f>IF(OR(AH$6="",$B29=""),"",MAX((AH28-'Used by period'!AH29),MIN(AH$5,(AH28-'Used by period'!AH29)+IF(OR(AH$3="",AH$3&lt;=$B29),AH$4,0))))</f>
        <v/>
      </c>
    </row>
    <row r="30">
      <c r="A30" s="66" t="n">
        <v>23</v>
      </c>
      <c r="B30" s="67">
        <f>IF(IF(Setup!$B$6="Weekly",Setup!$B$7+7*(23-1),IF(Setup!$B$6="Biweekly",Setup!$B$7+14*(23-1),IF(Setup!$B$6="Semi-monthly",IF(MOD(23,2)=1,DATE(Setup!$B$5,(23+1)/2,15),EOMONTH(DATE(Setup!$B$5,23/2,1),0)),EOMONTH(DATE(Setup!$B$5,23,1),0))))&gt;DATE(Setup!$B$5,12,31),"",IF(Setup!$B$6="Weekly",Setup!$B$7+7*(23-1),IF(Setup!$B$6="Biweekly",Setup!$B$7+14*(23-1),IF(Setup!$B$6="Semi-monthly",IF(MOD(23,2)=1,DATE(Setup!$B$5,(23+1)/2,15),EOMONTH(DATE(Setup!$B$5,23/2,1),0)),EOMONTH(DATE(Setup!$B$5,23,1),0)))))</f>
        <v/>
      </c>
      <c r="C30" s="68">
        <f>IF(B30="","",B29+1)</f>
        <v/>
      </c>
      <c r="D30" s="68">
        <f>IF(B30="","",IF(B31="",DATE(Setup!$B$5,12,31),B30))</f>
        <v/>
      </c>
      <c r="E30" s="69">
        <f>IF(OR(E$6="",$B30=""),"",MAX((E29-'Used by period'!E30),MIN(E$5,(E29-'Used by period'!E30)+IF(OR(E$3="",E$3&lt;=$B30),E$4,0))))</f>
        <v/>
      </c>
      <c r="F30" s="69">
        <f>IF(OR(F$6="",$B30=""),"",MAX((F29-'Used by period'!F30),MIN(F$5,(F29-'Used by period'!F30)+IF(OR(F$3="",F$3&lt;=$B30),F$4,0))))</f>
        <v/>
      </c>
      <c r="G30" s="69">
        <f>IF(OR(G$6="",$B30=""),"",MAX((G29-'Used by period'!G30),MIN(G$5,(G29-'Used by period'!G30)+IF(OR(G$3="",G$3&lt;=$B30),G$4,0))))</f>
        <v/>
      </c>
      <c r="H30" s="69">
        <f>IF(OR(H$6="",$B30=""),"",MAX((H29-'Used by period'!H30),MIN(H$5,(H29-'Used by period'!H30)+IF(OR(H$3="",H$3&lt;=$B30),H$4,0))))</f>
        <v/>
      </c>
      <c r="I30" s="69">
        <f>IF(OR(I$6="",$B30=""),"",MAX((I29-'Used by period'!I30),MIN(I$5,(I29-'Used by period'!I30)+IF(OR(I$3="",I$3&lt;=$B30),I$4,0))))</f>
        <v/>
      </c>
      <c r="J30" s="69">
        <f>IF(OR(J$6="",$B30=""),"",MAX((J29-'Used by period'!J30),MIN(J$5,(J29-'Used by period'!J30)+IF(OR(J$3="",J$3&lt;=$B30),J$4,0))))</f>
        <v/>
      </c>
      <c r="K30" s="69">
        <f>IF(OR(K$6="",$B30=""),"",MAX((K29-'Used by period'!K30),MIN(K$5,(K29-'Used by period'!K30)+IF(OR(K$3="",K$3&lt;=$B30),K$4,0))))</f>
        <v/>
      </c>
      <c r="L30" s="69">
        <f>IF(OR(L$6="",$B30=""),"",MAX((L29-'Used by period'!L30),MIN(L$5,(L29-'Used by period'!L30)+IF(OR(L$3="",L$3&lt;=$B30),L$4,0))))</f>
        <v/>
      </c>
      <c r="M30" s="69">
        <f>IF(OR(M$6="",$B30=""),"",MAX((M29-'Used by period'!M30),MIN(M$5,(M29-'Used by period'!M30)+IF(OR(M$3="",M$3&lt;=$B30),M$4,0))))</f>
        <v/>
      </c>
      <c r="N30" s="69">
        <f>IF(OR(N$6="",$B30=""),"",MAX((N29-'Used by period'!N30),MIN(N$5,(N29-'Used by period'!N30)+IF(OR(N$3="",N$3&lt;=$B30),N$4,0))))</f>
        <v/>
      </c>
      <c r="O30" s="69">
        <f>IF(OR(O$6="",$B30=""),"",MAX((O29-'Used by period'!O30),MIN(O$5,(O29-'Used by period'!O30)+IF(OR(O$3="",O$3&lt;=$B30),O$4,0))))</f>
        <v/>
      </c>
      <c r="P30" s="69">
        <f>IF(OR(P$6="",$B30=""),"",MAX((P29-'Used by period'!P30),MIN(P$5,(P29-'Used by period'!P30)+IF(OR(P$3="",P$3&lt;=$B30),P$4,0))))</f>
        <v/>
      </c>
      <c r="Q30" s="69">
        <f>IF(OR(Q$6="",$B30=""),"",MAX((Q29-'Used by period'!Q30),MIN(Q$5,(Q29-'Used by period'!Q30)+IF(OR(Q$3="",Q$3&lt;=$B30),Q$4,0))))</f>
        <v/>
      </c>
      <c r="R30" s="69">
        <f>IF(OR(R$6="",$B30=""),"",MAX((R29-'Used by period'!R30),MIN(R$5,(R29-'Used by period'!R30)+IF(OR(R$3="",R$3&lt;=$B30),R$4,0))))</f>
        <v/>
      </c>
      <c r="S30" s="69">
        <f>IF(OR(S$6="",$B30=""),"",MAX((S29-'Used by period'!S30),MIN(S$5,(S29-'Used by period'!S30)+IF(OR(S$3="",S$3&lt;=$B30),S$4,0))))</f>
        <v/>
      </c>
      <c r="T30" s="69">
        <f>IF(OR(T$6="",$B30=""),"",MAX((T29-'Used by period'!T30),MIN(T$5,(T29-'Used by period'!T30)+IF(OR(T$3="",T$3&lt;=$B30),T$4,0))))</f>
        <v/>
      </c>
      <c r="U30" s="69">
        <f>IF(OR(U$6="",$B30=""),"",MAX((U29-'Used by period'!U30),MIN(U$5,(U29-'Used by period'!U30)+IF(OR(U$3="",U$3&lt;=$B30),U$4,0))))</f>
        <v/>
      </c>
      <c r="V30" s="69">
        <f>IF(OR(V$6="",$B30=""),"",MAX((V29-'Used by period'!V30),MIN(V$5,(V29-'Used by period'!V30)+IF(OR(V$3="",V$3&lt;=$B30),V$4,0))))</f>
        <v/>
      </c>
      <c r="W30" s="69">
        <f>IF(OR(W$6="",$B30=""),"",MAX((W29-'Used by period'!W30),MIN(W$5,(W29-'Used by period'!W30)+IF(OR(W$3="",W$3&lt;=$B30),W$4,0))))</f>
        <v/>
      </c>
      <c r="X30" s="69">
        <f>IF(OR(X$6="",$B30=""),"",MAX((X29-'Used by period'!X30),MIN(X$5,(X29-'Used by period'!X30)+IF(OR(X$3="",X$3&lt;=$B30),X$4,0))))</f>
        <v/>
      </c>
      <c r="Y30" s="69">
        <f>IF(OR(Y$6="",$B30=""),"",MAX((Y29-'Used by period'!Y30),MIN(Y$5,(Y29-'Used by period'!Y30)+IF(OR(Y$3="",Y$3&lt;=$B30),Y$4,0))))</f>
        <v/>
      </c>
      <c r="Z30" s="69">
        <f>IF(OR(Z$6="",$B30=""),"",MAX((Z29-'Used by period'!Z30),MIN(Z$5,(Z29-'Used by period'!Z30)+IF(OR(Z$3="",Z$3&lt;=$B30),Z$4,0))))</f>
        <v/>
      </c>
      <c r="AA30" s="69">
        <f>IF(OR(AA$6="",$B30=""),"",MAX((AA29-'Used by period'!AA30),MIN(AA$5,(AA29-'Used by period'!AA30)+IF(OR(AA$3="",AA$3&lt;=$B30),AA$4,0))))</f>
        <v/>
      </c>
      <c r="AB30" s="69">
        <f>IF(OR(AB$6="",$B30=""),"",MAX((AB29-'Used by period'!AB30),MIN(AB$5,(AB29-'Used by period'!AB30)+IF(OR(AB$3="",AB$3&lt;=$B30),AB$4,0))))</f>
        <v/>
      </c>
      <c r="AC30" s="69">
        <f>IF(OR(AC$6="",$B30=""),"",MAX((AC29-'Used by period'!AC30),MIN(AC$5,(AC29-'Used by period'!AC30)+IF(OR(AC$3="",AC$3&lt;=$B30),AC$4,0))))</f>
        <v/>
      </c>
      <c r="AD30" s="69">
        <f>IF(OR(AD$6="",$B30=""),"",MAX((AD29-'Used by period'!AD30),MIN(AD$5,(AD29-'Used by period'!AD30)+IF(OR(AD$3="",AD$3&lt;=$B30),AD$4,0))))</f>
        <v/>
      </c>
      <c r="AE30" s="69">
        <f>IF(OR(AE$6="",$B30=""),"",MAX((AE29-'Used by period'!AE30),MIN(AE$5,(AE29-'Used by period'!AE30)+IF(OR(AE$3="",AE$3&lt;=$B30),AE$4,0))))</f>
        <v/>
      </c>
      <c r="AF30" s="69">
        <f>IF(OR(AF$6="",$B30=""),"",MAX((AF29-'Used by period'!AF30),MIN(AF$5,(AF29-'Used by period'!AF30)+IF(OR(AF$3="",AF$3&lt;=$B30),AF$4,0))))</f>
        <v/>
      </c>
      <c r="AG30" s="69">
        <f>IF(OR(AG$6="",$B30=""),"",MAX((AG29-'Used by period'!AG30),MIN(AG$5,(AG29-'Used by period'!AG30)+IF(OR(AG$3="",AG$3&lt;=$B30),AG$4,0))))</f>
        <v/>
      </c>
      <c r="AH30" s="69">
        <f>IF(OR(AH$6="",$B30=""),"",MAX((AH29-'Used by period'!AH30),MIN(AH$5,(AH29-'Used by period'!AH30)+IF(OR(AH$3="",AH$3&lt;=$B30),AH$4,0))))</f>
        <v/>
      </c>
    </row>
    <row r="31">
      <c r="A31" s="66" t="n">
        <v>24</v>
      </c>
      <c r="B31" s="67">
        <f>IF(IF(Setup!$B$6="Weekly",Setup!$B$7+7*(24-1),IF(Setup!$B$6="Biweekly",Setup!$B$7+14*(24-1),IF(Setup!$B$6="Semi-monthly",IF(MOD(24,2)=1,DATE(Setup!$B$5,(24+1)/2,15),EOMONTH(DATE(Setup!$B$5,24/2,1),0)),EOMONTH(DATE(Setup!$B$5,24,1),0))))&gt;DATE(Setup!$B$5,12,31),"",IF(Setup!$B$6="Weekly",Setup!$B$7+7*(24-1),IF(Setup!$B$6="Biweekly",Setup!$B$7+14*(24-1),IF(Setup!$B$6="Semi-monthly",IF(MOD(24,2)=1,DATE(Setup!$B$5,(24+1)/2,15),EOMONTH(DATE(Setup!$B$5,24/2,1),0)),EOMONTH(DATE(Setup!$B$5,24,1),0)))))</f>
        <v/>
      </c>
      <c r="C31" s="68">
        <f>IF(B31="","",B30+1)</f>
        <v/>
      </c>
      <c r="D31" s="68">
        <f>IF(B31="","",IF(B32="",DATE(Setup!$B$5,12,31),B31))</f>
        <v/>
      </c>
      <c r="E31" s="69">
        <f>IF(OR(E$6="",$B31=""),"",MAX((E30-'Used by period'!E31),MIN(E$5,(E30-'Used by period'!E31)+IF(OR(E$3="",E$3&lt;=$B31),E$4,0))))</f>
        <v/>
      </c>
      <c r="F31" s="69">
        <f>IF(OR(F$6="",$B31=""),"",MAX((F30-'Used by period'!F31),MIN(F$5,(F30-'Used by period'!F31)+IF(OR(F$3="",F$3&lt;=$B31),F$4,0))))</f>
        <v/>
      </c>
      <c r="G31" s="69">
        <f>IF(OR(G$6="",$B31=""),"",MAX((G30-'Used by period'!G31),MIN(G$5,(G30-'Used by period'!G31)+IF(OR(G$3="",G$3&lt;=$B31),G$4,0))))</f>
        <v/>
      </c>
      <c r="H31" s="69">
        <f>IF(OR(H$6="",$B31=""),"",MAX((H30-'Used by period'!H31),MIN(H$5,(H30-'Used by period'!H31)+IF(OR(H$3="",H$3&lt;=$B31),H$4,0))))</f>
        <v/>
      </c>
      <c r="I31" s="69">
        <f>IF(OR(I$6="",$B31=""),"",MAX((I30-'Used by period'!I31),MIN(I$5,(I30-'Used by period'!I31)+IF(OR(I$3="",I$3&lt;=$B31),I$4,0))))</f>
        <v/>
      </c>
      <c r="J31" s="69">
        <f>IF(OR(J$6="",$B31=""),"",MAX((J30-'Used by period'!J31),MIN(J$5,(J30-'Used by period'!J31)+IF(OR(J$3="",J$3&lt;=$B31),J$4,0))))</f>
        <v/>
      </c>
      <c r="K31" s="69">
        <f>IF(OR(K$6="",$B31=""),"",MAX((K30-'Used by period'!K31),MIN(K$5,(K30-'Used by period'!K31)+IF(OR(K$3="",K$3&lt;=$B31),K$4,0))))</f>
        <v/>
      </c>
      <c r="L31" s="69">
        <f>IF(OR(L$6="",$B31=""),"",MAX((L30-'Used by period'!L31),MIN(L$5,(L30-'Used by period'!L31)+IF(OR(L$3="",L$3&lt;=$B31),L$4,0))))</f>
        <v/>
      </c>
      <c r="M31" s="69">
        <f>IF(OR(M$6="",$B31=""),"",MAX((M30-'Used by period'!M31),MIN(M$5,(M30-'Used by period'!M31)+IF(OR(M$3="",M$3&lt;=$B31),M$4,0))))</f>
        <v/>
      </c>
      <c r="N31" s="69">
        <f>IF(OR(N$6="",$B31=""),"",MAX((N30-'Used by period'!N31),MIN(N$5,(N30-'Used by period'!N31)+IF(OR(N$3="",N$3&lt;=$B31),N$4,0))))</f>
        <v/>
      </c>
      <c r="O31" s="69">
        <f>IF(OR(O$6="",$B31=""),"",MAX((O30-'Used by period'!O31),MIN(O$5,(O30-'Used by period'!O31)+IF(OR(O$3="",O$3&lt;=$B31),O$4,0))))</f>
        <v/>
      </c>
      <c r="P31" s="69">
        <f>IF(OR(P$6="",$B31=""),"",MAX((P30-'Used by period'!P31),MIN(P$5,(P30-'Used by period'!P31)+IF(OR(P$3="",P$3&lt;=$B31),P$4,0))))</f>
        <v/>
      </c>
      <c r="Q31" s="69">
        <f>IF(OR(Q$6="",$B31=""),"",MAX((Q30-'Used by period'!Q31),MIN(Q$5,(Q30-'Used by period'!Q31)+IF(OR(Q$3="",Q$3&lt;=$B31),Q$4,0))))</f>
        <v/>
      </c>
      <c r="R31" s="69">
        <f>IF(OR(R$6="",$B31=""),"",MAX((R30-'Used by period'!R31),MIN(R$5,(R30-'Used by period'!R31)+IF(OR(R$3="",R$3&lt;=$B31),R$4,0))))</f>
        <v/>
      </c>
      <c r="S31" s="69">
        <f>IF(OR(S$6="",$B31=""),"",MAX((S30-'Used by period'!S31),MIN(S$5,(S30-'Used by period'!S31)+IF(OR(S$3="",S$3&lt;=$B31),S$4,0))))</f>
        <v/>
      </c>
      <c r="T31" s="69">
        <f>IF(OR(T$6="",$B31=""),"",MAX((T30-'Used by period'!T31),MIN(T$5,(T30-'Used by period'!T31)+IF(OR(T$3="",T$3&lt;=$B31),T$4,0))))</f>
        <v/>
      </c>
      <c r="U31" s="69">
        <f>IF(OR(U$6="",$B31=""),"",MAX((U30-'Used by period'!U31),MIN(U$5,(U30-'Used by period'!U31)+IF(OR(U$3="",U$3&lt;=$B31),U$4,0))))</f>
        <v/>
      </c>
      <c r="V31" s="69">
        <f>IF(OR(V$6="",$B31=""),"",MAX((V30-'Used by period'!V31),MIN(V$5,(V30-'Used by period'!V31)+IF(OR(V$3="",V$3&lt;=$B31),V$4,0))))</f>
        <v/>
      </c>
      <c r="W31" s="69">
        <f>IF(OR(W$6="",$B31=""),"",MAX((W30-'Used by period'!W31),MIN(W$5,(W30-'Used by period'!W31)+IF(OR(W$3="",W$3&lt;=$B31),W$4,0))))</f>
        <v/>
      </c>
      <c r="X31" s="69">
        <f>IF(OR(X$6="",$B31=""),"",MAX((X30-'Used by period'!X31),MIN(X$5,(X30-'Used by period'!X31)+IF(OR(X$3="",X$3&lt;=$B31),X$4,0))))</f>
        <v/>
      </c>
      <c r="Y31" s="69">
        <f>IF(OR(Y$6="",$B31=""),"",MAX((Y30-'Used by period'!Y31),MIN(Y$5,(Y30-'Used by period'!Y31)+IF(OR(Y$3="",Y$3&lt;=$B31),Y$4,0))))</f>
        <v/>
      </c>
      <c r="Z31" s="69">
        <f>IF(OR(Z$6="",$B31=""),"",MAX((Z30-'Used by period'!Z31),MIN(Z$5,(Z30-'Used by period'!Z31)+IF(OR(Z$3="",Z$3&lt;=$B31),Z$4,0))))</f>
        <v/>
      </c>
      <c r="AA31" s="69">
        <f>IF(OR(AA$6="",$B31=""),"",MAX((AA30-'Used by period'!AA31),MIN(AA$5,(AA30-'Used by period'!AA31)+IF(OR(AA$3="",AA$3&lt;=$B31),AA$4,0))))</f>
        <v/>
      </c>
      <c r="AB31" s="69">
        <f>IF(OR(AB$6="",$B31=""),"",MAX((AB30-'Used by period'!AB31),MIN(AB$5,(AB30-'Used by period'!AB31)+IF(OR(AB$3="",AB$3&lt;=$B31),AB$4,0))))</f>
        <v/>
      </c>
      <c r="AC31" s="69">
        <f>IF(OR(AC$6="",$B31=""),"",MAX((AC30-'Used by period'!AC31),MIN(AC$5,(AC30-'Used by period'!AC31)+IF(OR(AC$3="",AC$3&lt;=$B31),AC$4,0))))</f>
        <v/>
      </c>
      <c r="AD31" s="69">
        <f>IF(OR(AD$6="",$B31=""),"",MAX((AD30-'Used by period'!AD31),MIN(AD$5,(AD30-'Used by period'!AD31)+IF(OR(AD$3="",AD$3&lt;=$B31),AD$4,0))))</f>
        <v/>
      </c>
      <c r="AE31" s="69">
        <f>IF(OR(AE$6="",$B31=""),"",MAX((AE30-'Used by period'!AE31),MIN(AE$5,(AE30-'Used by period'!AE31)+IF(OR(AE$3="",AE$3&lt;=$B31),AE$4,0))))</f>
        <v/>
      </c>
      <c r="AF31" s="69">
        <f>IF(OR(AF$6="",$B31=""),"",MAX((AF30-'Used by period'!AF31),MIN(AF$5,(AF30-'Used by period'!AF31)+IF(OR(AF$3="",AF$3&lt;=$B31),AF$4,0))))</f>
        <v/>
      </c>
      <c r="AG31" s="69">
        <f>IF(OR(AG$6="",$B31=""),"",MAX((AG30-'Used by period'!AG31),MIN(AG$5,(AG30-'Used by period'!AG31)+IF(OR(AG$3="",AG$3&lt;=$B31),AG$4,0))))</f>
        <v/>
      </c>
      <c r="AH31" s="69">
        <f>IF(OR(AH$6="",$B31=""),"",MAX((AH30-'Used by period'!AH31),MIN(AH$5,(AH30-'Used by period'!AH31)+IF(OR(AH$3="",AH$3&lt;=$B31),AH$4,0))))</f>
        <v/>
      </c>
    </row>
    <row r="32">
      <c r="A32" s="66" t="n">
        <v>25</v>
      </c>
      <c r="B32" s="67">
        <f>IF(IF(Setup!$B$6="Weekly",Setup!$B$7+7*(25-1),IF(Setup!$B$6="Biweekly",Setup!$B$7+14*(25-1),IF(Setup!$B$6="Semi-monthly",IF(MOD(25,2)=1,DATE(Setup!$B$5,(25+1)/2,15),EOMONTH(DATE(Setup!$B$5,25/2,1),0)),EOMONTH(DATE(Setup!$B$5,25,1),0))))&gt;DATE(Setup!$B$5,12,31),"",IF(Setup!$B$6="Weekly",Setup!$B$7+7*(25-1),IF(Setup!$B$6="Biweekly",Setup!$B$7+14*(25-1),IF(Setup!$B$6="Semi-monthly",IF(MOD(25,2)=1,DATE(Setup!$B$5,(25+1)/2,15),EOMONTH(DATE(Setup!$B$5,25/2,1),0)),EOMONTH(DATE(Setup!$B$5,25,1),0)))))</f>
        <v/>
      </c>
      <c r="C32" s="68">
        <f>IF(B32="","",B31+1)</f>
        <v/>
      </c>
      <c r="D32" s="68">
        <f>IF(B32="","",IF(B33="",DATE(Setup!$B$5,12,31),B32))</f>
        <v/>
      </c>
      <c r="E32" s="69">
        <f>IF(OR(E$6="",$B32=""),"",MAX((E31-'Used by period'!E32),MIN(E$5,(E31-'Used by period'!E32)+IF(OR(E$3="",E$3&lt;=$B32),E$4,0))))</f>
        <v/>
      </c>
      <c r="F32" s="69">
        <f>IF(OR(F$6="",$B32=""),"",MAX((F31-'Used by period'!F32),MIN(F$5,(F31-'Used by period'!F32)+IF(OR(F$3="",F$3&lt;=$B32),F$4,0))))</f>
        <v/>
      </c>
      <c r="G32" s="69">
        <f>IF(OR(G$6="",$B32=""),"",MAX((G31-'Used by period'!G32),MIN(G$5,(G31-'Used by period'!G32)+IF(OR(G$3="",G$3&lt;=$B32),G$4,0))))</f>
        <v/>
      </c>
      <c r="H32" s="69">
        <f>IF(OR(H$6="",$B32=""),"",MAX((H31-'Used by period'!H32),MIN(H$5,(H31-'Used by period'!H32)+IF(OR(H$3="",H$3&lt;=$B32),H$4,0))))</f>
        <v/>
      </c>
      <c r="I32" s="69">
        <f>IF(OR(I$6="",$B32=""),"",MAX((I31-'Used by period'!I32),MIN(I$5,(I31-'Used by period'!I32)+IF(OR(I$3="",I$3&lt;=$B32),I$4,0))))</f>
        <v/>
      </c>
      <c r="J32" s="69">
        <f>IF(OR(J$6="",$B32=""),"",MAX((J31-'Used by period'!J32),MIN(J$5,(J31-'Used by period'!J32)+IF(OR(J$3="",J$3&lt;=$B32),J$4,0))))</f>
        <v/>
      </c>
      <c r="K32" s="69">
        <f>IF(OR(K$6="",$B32=""),"",MAX((K31-'Used by period'!K32),MIN(K$5,(K31-'Used by period'!K32)+IF(OR(K$3="",K$3&lt;=$B32),K$4,0))))</f>
        <v/>
      </c>
      <c r="L32" s="69">
        <f>IF(OR(L$6="",$B32=""),"",MAX((L31-'Used by period'!L32),MIN(L$5,(L31-'Used by period'!L32)+IF(OR(L$3="",L$3&lt;=$B32),L$4,0))))</f>
        <v/>
      </c>
      <c r="M32" s="69">
        <f>IF(OR(M$6="",$B32=""),"",MAX((M31-'Used by period'!M32),MIN(M$5,(M31-'Used by period'!M32)+IF(OR(M$3="",M$3&lt;=$B32),M$4,0))))</f>
        <v/>
      </c>
      <c r="N32" s="69">
        <f>IF(OR(N$6="",$B32=""),"",MAX((N31-'Used by period'!N32),MIN(N$5,(N31-'Used by period'!N32)+IF(OR(N$3="",N$3&lt;=$B32),N$4,0))))</f>
        <v/>
      </c>
      <c r="O32" s="69">
        <f>IF(OR(O$6="",$B32=""),"",MAX((O31-'Used by period'!O32),MIN(O$5,(O31-'Used by period'!O32)+IF(OR(O$3="",O$3&lt;=$B32),O$4,0))))</f>
        <v/>
      </c>
      <c r="P32" s="69">
        <f>IF(OR(P$6="",$B32=""),"",MAX((P31-'Used by period'!P32),MIN(P$5,(P31-'Used by period'!P32)+IF(OR(P$3="",P$3&lt;=$B32),P$4,0))))</f>
        <v/>
      </c>
      <c r="Q32" s="69">
        <f>IF(OR(Q$6="",$B32=""),"",MAX((Q31-'Used by period'!Q32),MIN(Q$5,(Q31-'Used by period'!Q32)+IF(OR(Q$3="",Q$3&lt;=$B32),Q$4,0))))</f>
        <v/>
      </c>
      <c r="R32" s="69">
        <f>IF(OR(R$6="",$B32=""),"",MAX((R31-'Used by period'!R32),MIN(R$5,(R31-'Used by period'!R32)+IF(OR(R$3="",R$3&lt;=$B32),R$4,0))))</f>
        <v/>
      </c>
      <c r="S32" s="69">
        <f>IF(OR(S$6="",$B32=""),"",MAX((S31-'Used by period'!S32),MIN(S$5,(S31-'Used by period'!S32)+IF(OR(S$3="",S$3&lt;=$B32),S$4,0))))</f>
        <v/>
      </c>
      <c r="T32" s="69">
        <f>IF(OR(T$6="",$B32=""),"",MAX((T31-'Used by period'!T32),MIN(T$5,(T31-'Used by period'!T32)+IF(OR(T$3="",T$3&lt;=$B32),T$4,0))))</f>
        <v/>
      </c>
      <c r="U32" s="69">
        <f>IF(OR(U$6="",$B32=""),"",MAX((U31-'Used by period'!U32),MIN(U$5,(U31-'Used by period'!U32)+IF(OR(U$3="",U$3&lt;=$B32),U$4,0))))</f>
        <v/>
      </c>
      <c r="V32" s="69">
        <f>IF(OR(V$6="",$B32=""),"",MAX((V31-'Used by period'!V32),MIN(V$5,(V31-'Used by period'!V32)+IF(OR(V$3="",V$3&lt;=$B32),V$4,0))))</f>
        <v/>
      </c>
      <c r="W32" s="69">
        <f>IF(OR(W$6="",$B32=""),"",MAX((W31-'Used by period'!W32),MIN(W$5,(W31-'Used by period'!W32)+IF(OR(W$3="",W$3&lt;=$B32),W$4,0))))</f>
        <v/>
      </c>
      <c r="X32" s="69">
        <f>IF(OR(X$6="",$B32=""),"",MAX((X31-'Used by period'!X32),MIN(X$5,(X31-'Used by period'!X32)+IF(OR(X$3="",X$3&lt;=$B32),X$4,0))))</f>
        <v/>
      </c>
      <c r="Y32" s="69">
        <f>IF(OR(Y$6="",$B32=""),"",MAX((Y31-'Used by period'!Y32),MIN(Y$5,(Y31-'Used by period'!Y32)+IF(OR(Y$3="",Y$3&lt;=$B32),Y$4,0))))</f>
        <v/>
      </c>
      <c r="Z32" s="69">
        <f>IF(OR(Z$6="",$B32=""),"",MAX((Z31-'Used by period'!Z32),MIN(Z$5,(Z31-'Used by period'!Z32)+IF(OR(Z$3="",Z$3&lt;=$B32),Z$4,0))))</f>
        <v/>
      </c>
      <c r="AA32" s="69">
        <f>IF(OR(AA$6="",$B32=""),"",MAX((AA31-'Used by period'!AA32),MIN(AA$5,(AA31-'Used by period'!AA32)+IF(OR(AA$3="",AA$3&lt;=$B32),AA$4,0))))</f>
        <v/>
      </c>
      <c r="AB32" s="69">
        <f>IF(OR(AB$6="",$B32=""),"",MAX((AB31-'Used by period'!AB32),MIN(AB$5,(AB31-'Used by period'!AB32)+IF(OR(AB$3="",AB$3&lt;=$B32),AB$4,0))))</f>
        <v/>
      </c>
      <c r="AC32" s="69">
        <f>IF(OR(AC$6="",$B32=""),"",MAX((AC31-'Used by period'!AC32),MIN(AC$5,(AC31-'Used by period'!AC32)+IF(OR(AC$3="",AC$3&lt;=$B32),AC$4,0))))</f>
        <v/>
      </c>
      <c r="AD32" s="69">
        <f>IF(OR(AD$6="",$B32=""),"",MAX((AD31-'Used by period'!AD32),MIN(AD$5,(AD31-'Used by period'!AD32)+IF(OR(AD$3="",AD$3&lt;=$B32),AD$4,0))))</f>
        <v/>
      </c>
      <c r="AE32" s="69">
        <f>IF(OR(AE$6="",$B32=""),"",MAX((AE31-'Used by period'!AE32),MIN(AE$5,(AE31-'Used by period'!AE32)+IF(OR(AE$3="",AE$3&lt;=$B32),AE$4,0))))</f>
        <v/>
      </c>
      <c r="AF32" s="69">
        <f>IF(OR(AF$6="",$B32=""),"",MAX((AF31-'Used by period'!AF32),MIN(AF$5,(AF31-'Used by period'!AF32)+IF(OR(AF$3="",AF$3&lt;=$B32),AF$4,0))))</f>
        <v/>
      </c>
      <c r="AG32" s="69">
        <f>IF(OR(AG$6="",$B32=""),"",MAX((AG31-'Used by period'!AG32),MIN(AG$5,(AG31-'Used by period'!AG32)+IF(OR(AG$3="",AG$3&lt;=$B32),AG$4,0))))</f>
        <v/>
      </c>
      <c r="AH32" s="69">
        <f>IF(OR(AH$6="",$B32=""),"",MAX((AH31-'Used by period'!AH32),MIN(AH$5,(AH31-'Used by period'!AH32)+IF(OR(AH$3="",AH$3&lt;=$B32),AH$4,0))))</f>
        <v/>
      </c>
    </row>
    <row r="33">
      <c r="A33" s="66" t="n">
        <v>26</v>
      </c>
      <c r="B33" s="67">
        <f>IF(IF(Setup!$B$6="Weekly",Setup!$B$7+7*(26-1),IF(Setup!$B$6="Biweekly",Setup!$B$7+14*(26-1),IF(Setup!$B$6="Semi-monthly",IF(MOD(26,2)=1,DATE(Setup!$B$5,(26+1)/2,15),EOMONTH(DATE(Setup!$B$5,26/2,1),0)),EOMONTH(DATE(Setup!$B$5,26,1),0))))&gt;DATE(Setup!$B$5,12,31),"",IF(Setup!$B$6="Weekly",Setup!$B$7+7*(26-1),IF(Setup!$B$6="Biweekly",Setup!$B$7+14*(26-1),IF(Setup!$B$6="Semi-monthly",IF(MOD(26,2)=1,DATE(Setup!$B$5,(26+1)/2,15),EOMONTH(DATE(Setup!$B$5,26/2,1),0)),EOMONTH(DATE(Setup!$B$5,26,1),0)))))</f>
        <v/>
      </c>
      <c r="C33" s="68">
        <f>IF(B33="","",B32+1)</f>
        <v/>
      </c>
      <c r="D33" s="68">
        <f>IF(B33="","",IF(B34="",DATE(Setup!$B$5,12,31),B33))</f>
        <v/>
      </c>
      <c r="E33" s="69">
        <f>IF(OR(E$6="",$B33=""),"",MAX((E32-'Used by period'!E33),MIN(E$5,(E32-'Used by period'!E33)+IF(OR(E$3="",E$3&lt;=$B33),E$4,0))))</f>
        <v/>
      </c>
      <c r="F33" s="69">
        <f>IF(OR(F$6="",$B33=""),"",MAX((F32-'Used by period'!F33),MIN(F$5,(F32-'Used by period'!F33)+IF(OR(F$3="",F$3&lt;=$B33),F$4,0))))</f>
        <v/>
      </c>
      <c r="G33" s="69">
        <f>IF(OR(G$6="",$B33=""),"",MAX((G32-'Used by period'!G33),MIN(G$5,(G32-'Used by period'!G33)+IF(OR(G$3="",G$3&lt;=$B33),G$4,0))))</f>
        <v/>
      </c>
      <c r="H33" s="69">
        <f>IF(OR(H$6="",$B33=""),"",MAX((H32-'Used by period'!H33),MIN(H$5,(H32-'Used by period'!H33)+IF(OR(H$3="",H$3&lt;=$B33),H$4,0))))</f>
        <v/>
      </c>
      <c r="I33" s="69">
        <f>IF(OR(I$6="",$B33=""),"",MAX((I32-'Used by period'!I33),MIN(I$5,(I32-'Used by period'!I33)+IF(OR(I$3="",I$3&lt;=$B33),I$4,0))))</f>
        <v/>
      </c>
      <c r="J33" s="69">
        <f>IF(OR(J$6="",$B33=""),"",MAX((J32-'Used by period'!J33),MIN(J$5,(J32-'Used by period'!J33)+IF(OR(J$3="",J$3&lt;=$B33),J$4,0))))</f>
        <v/>
      </c>
      <c r="K33" s="69">
        <f>IF(OR(K$6="",$B33=""),"",MAX((K32-'Used by period'!K33),MIN(K$5,(K32-'Used by period'!K33)+IF(OR(K$3="",K$3&lt;=$B33),K$4,0))))</f>
        <v/>
      </c>
      <c r="L33" s="69">
        <f>IF(OR(L$6="",$B33=""),"",MAX((L32-'Used by period'!L33),MIN(L$5,(L32-'Used by period'!L33)+IF(OR(L$3="",L$3&lt;=$B33),L$4,0))))</f>
        <v/>
      </c>
      <c r="M33" s="69">
        <f>IF(OR(M$6="",$B33=""),"",MAX((M32-'Used by period'!M33),MIN(M$5,(M32-'Used by period'!M33)+IF(OR(M$3="",M$3&lt;=$B33),M$4,0))))</f>
        <v/>
      </c>
      <c r="N33" s="69">
        <f>IF(OR(N$6="",$B33=""),"",MAX((N32-'Used by period'!N33),MIN(N$5,(N32-'Used by period'!N33)+IF(OR(N$3="",N$3&lt;=$B33),N$4,0))))</f>
        <v/>
      </c>
      <c r="O33" s="69">
        <f>IF(OR(O$6="",$B33=""),"",MAX((O32-'Used by period'!O33),MIN(O$5,(O32-'Used by period'!O33)+IF(OR(O$3="",O$3&lt;=$B33),O$4,0))))</f>
        <v/>
      </c>
      <c r="P33" s="69">
        <f>IF(OR(P$6="",$B33=""),"",MAX((P32-'Used by period'!P33),MIN(P$5,(P32-'Used by period'!P33)+IF(OR(P$3="",P$3&lt;=$B33),P$4,0))))</f>
        <v/>
      </c>
      <c r="Q33" s="69">
        <f>IF(OR(Q$6="",$B33=""),"",MAX((Q32-'Used by period'!Q33),MIN(Q$5,(Q32-'Used by period'!Q33)+IF(OR(Q$3="",Q$3&lt;=$B33),Q$4,0))))</f>
        <v/>
      </c>
      <c r="R33" s="69">
        <f>IF(OR(R$6="",$B33=""),"",MAX((R32-'Used by period'!R33),MIN(R$5,(R32-'Used by period'!R33)+IF(OR(R$3="",R$3&lt;=$B33),R$4,0))))</f>
        <v/>
      </c>
      <c r="S33" s="69">
        <f>IF(OR(S$6="",$B33=""),"",MAX((S32-'Used by period'!S33),MIN(S$5,(S32-'Used by period'!S33)+IF(OR(S$3="",S$3&lt;=$B33),S$4,0))))</f>
        <v/>
      </c>
      <c r="T33" s="69">
        <f>IF(OR(T$6="",$B33=""),"",MAX((T32-'Used by period'!T33),MIN(T$5,(T32-'Used by period'!T33)+IF(OR(T$3="",T$3&lt;=$B33),T$4,0))))</f>
        <v/>
      </c>
      <c r="U33" s="69">
        <f>IF(OR(U$6="",$B33=""),"",MAX((U32-'Used by period'!U33),MIN(U$5,(U32-'Used by period'!U33)+IF(OR(U$3="",U$3&lt;=$B33),U$4,0))))</f>
        <v/>
      </c>
      <c r="V33" s="69">
        <f>IF(OR(V$6="",$B33=""),"",MAX((V32-'Used by period'!V33),MIN(V$5,(V32-'Used by period'!V33)+IF(OR(V$3="",V$3&lt;=$B33),V$4,0))))</f>
        <v/>
      </c>
      <c r="W33" s="69">
        <f>IF(OR(W$6="",$B33=""),"",MAX((W32-'Used by period'!W33),MIN(W$5,(W32-'Used by period'!W33)+IF(OR(W$3="",W$3&lt;=$B33),W$4,0))))</f>
        <v/>
      </c>
      <c r="X33" s="69">
        <f>IF(OR(X$6="",$B33=""),"",MAX((X32-'Used by period'!X33),MIN(X$5,(X32-'Used by period'!X33)+IF(OR(X$3="",X$3&lt;=$B33),X$4,0))))</f>
        <v/>
      </c>
      <c r="Y33" s="69">
        <f>IF(OR(Y$6="",$B33=""),"",MAX((Y32-'Used by period'!Y33),MIN(Y$5,(Y32-'Used by period'!Y33)+IF(OR(Y$3="",Y$3&lt;=$B33),Y$4,0))))</f>
        <v/>
      </c>
      <c r="Z33" s="69">
        <f>IF(OR(Z$6="",$B33=""),"",MAX((Z32-'Used by period'!Z33),MIN(Z$5,(Z32-'Used by period'!Z33)+IF(OR(Z$3="",Z$3&lt;=$B33),Z$4,0))))</f>
        <v/>
      </c>
      <c r="AA33" s="69">
        <f>IF(OR(AA$6="",$B33=""),"",MAX((AA32-'Used by period'!AA33),MIN(AA$5,(AA32-'Used by period'!AA33)+IF(OR(AA$3="",AA$3&lt;=$B33),AA$4,0))))</f>
        <v/>
      </c>
      <c r="AB33" s="69">
        <f>IF(OR(AB$6="",$B33=""),"",MAX((AB32-'Used by period'!AB33),MIN(AB$5,(AB32-'Used by period'!AB33)+IF(OR(AB$3="",AB$3&lt;=$B33),AB$4,0))))</f>
        <v/>
      </c>
      <c r="AC33" s="69">
        <f>IF(OR(AC$6="",$B33=""),"",MAX((AC32-'Used by period'!AC33),MIN(AC$5,(AC32-'Used by period'!AC33)+IF(OR(AC$3="",AC$3&lt;=$B33),AC$4,0))))</f>
        <v/>
      </c>
      <c r="AD33" s="69">
        <f>IF(OR(AD$6="",$B33=""),"",MAX((AD32-'Used by period'!AD33),MIN(AD$5,(AD32-'Used by period'!AD33)+IF(OR(AD$3="",AD$3&lt;=$B33),AD$4,0))))</f>
        <v/>
      </c>
      <c r="AE33" s="69">
        <f>IF(OR(AE$6="",$B33=""),"",MAX((AE32-'Used by period'!AE33),MIN(AE$5,(AE32-'Used by period'!AE33)+IF(OR(AE$3="",AE$3&lt;=$B33),AE$4,0))))</f>
        <v/>
      </c>
      <c r="AF33" s="69">
        <f>IF(OR(AF$6="",$B33=""),"",MAX((AF32-'Used by period'!AF33),MIN(AF$5,(AF32-'Used by period'!AF33)+IF(OR(AF$3="",AF$3&lt;=$B33),AF$4,0))))</f>
        <v/>
      </c>
      <c r="AG33" s="69">
        <f>IF(OR(AG$6="",$B33=""),"",MAX((AG32-'Used by period'!AG33),MIN(AG$5,(AG32-'Used by period'!AG33)+IF(OR(AG$3="",AG$3&lt;=$B33),AG$4,0))))</f>
        <v/>
      </c>
      <c r="AH33" s="69">
        <f>IF(OR(AH$6="",$B33=""),"",MAX((AH32-'Used by period'!AH33),MIN(AH$5,(AH32-'Used by period'!AH33)+IF(OR(AH$3="",AH$3&lt;=$B33),AH$4,0))))</f>
        <v/>
      </c>
    </row>
    <row r="34">
      <c r="A34" s="66" t="n">
        <v>27</v>
      </c>
      <c r="B34" s="67">
        <f>IF(IF(Setup!$B$6="Weekly",Setup!$B$7+7*(27-1),IF(Setup!$B$6="Biweekly",Setup!$B$7+14*(27-1),IF(Setup!$B$6="Semi-monthly",IF(MOD(27,2)=1,DATE(Setup!$B$5,(27+1)/2,15),EOMONTH(DATE(Setup!$B$5,27/2,1),0)),EOMONTH(DATE(Setup!$B$5,27,1),0))))&gt;DATE(Setup!$B$5,12,31),"",IF(Setup!$B$6="Weekly",Setup!$B$7+7*(27-1),IF(Setup!$B$6="Biweekly",Setup!$B$7+14*(27-1),IF(Setup!$B$6="Semi-monthly",IF(MOD(27,2)=1,DATE(Setup!$B$5,(27+1)/2,15),EOMONTH(DATE(Setup!$B$5,27/2,1),0)),EOMONTH(DATE(Setup!$B$5,27,1),0)))))</f>
        <v/>
      </c>
      <c r="C34" s="68">
        <f>IF(B34="","",B33+1)</f>
        <v/>
      </c>
      <c r="D34" s="68">
        <f>IF(B34="","",IF(B35="",DATE(Setup!$B$5,12,31),B34))</f>
        <v/>
      </c>
      <c r="E34" s="69">
        <f>IF(OR(E$6="",$B34=""),"",MAX((E33-'Used by period'!E34),MIN(E$5,(E33-'Used by period'!E34)+IF(OR(E$3="",E$3&lt;=$B34),E$4,0))))</f>
        <v/>
      </c>
      <c r="F34" s="69">
        <f>IF(OR(F$6="",$B34=""),"",MAX((F33-'Used by period'!F34),MIN(F$5,(F33-'Used by period'!F34)+IF(OR(F$3="",F$3&lt;=$B34),F$4,0))))</f>
        <v/>
      </c>
      <c r="G34" s="69">
        <f>IF(OR(G$6="",$B34=""),"",MAX((G33-'Used by period'!G34),MIN(G$5,(G33-'Used by period'!G34)+IF(OR(G$3="",G$3&lt;=$B34),G$4,0))))</f>
        <v/>
      </c>
      <c r="H34" s="69">
        <f>IF(OR(H$6="",$B34=""),"",MAX((H33-'Used by period'!H34),MIN(H$5,(H33-'Used by period'!H34)+IF(OR(H$3="",H$3&lt;=$B34),H$4,0))))</f>
        <v/>
      </c>
      <c r="I34" s="69">
        <f>IF(OR(I$6="",$B34=""),"",MAX((I33-'Used by period'!I34),MIN(I$5,(I33-'Used by period'!I34)+IF(OR(I$3="",I$3&lt;=$B34),I$4,0))))</f>
        <v/>
      </c>
      <c r="J34" s="69">
        <f>IF(OR(J$6="",$B34=""),"",MAX((J33-'Used by period'!J34),MIN(J$5,(J33-'Used by period'!J34)+IF(OR(J$3="",J$3&lt;=$B34),J$4,0))))</f>
        <v/>
      </c>
      <c r="K34" s="69">
        <f>IF(OR(K$6="",$B34=""),"",MAX((K33-'Used by period'!K34),MIN(K$5,(K33-'Used by period'!K34)+IF(OR(K$3="",K$3&lt;=$B34),K$4,0))))</f>
        <v/>
      </c>
      <c r="L34" s="69">
        <f>IF(OR(L$6="",$B34=""),"",MAX((L33-'Used by period'!L34),MIN(L$5,(L33-'Used by period'!L34)+IF(OR(L$3="",L$3&lt;=$B34),L$4,0))))</f>
        <v/>
      </c>
      <c r="M34" s="69">
        <f>IF(OR(M$6="",$B34=""),"",MAX((M33-'Used by period'!M34),MIN(M$5,(M33-'Used by period'!M34)+IF(OR(M$3="",M$3&lt;=$B34),M$4,0))))</f>
        <v/>
      </c>
      <c r="N34" s="69">
        <f>IF(OR(N$6="",$B34=""),"",MAX((N33-'Used by period'!N34),MIN(N$5,(N33-'Used by period'!N34)+IF(OR(N$3="",N$3&lt;=$B34),N$4,0))))</f>
        <v/>
      </c>
      <c r="O34" s="69">
        <f>IF(OR(O$6="",$B34=""),"",MAX((O33-'Used by period'!O34),MIN(O$5,(O33-'Used by period'!O34)+IF(OR(O$3="",O$3&lt;=$B34),O$4,0))))</f>
        <v/>
      </c>
      <c r="P34" s="69">
        <f>IF(OR(P$6="",$B34=""),"",MAX((P33-'Used by period'!P34),MIN(P$5,(P33-'Used by period'!P34)+IF(OR(P$3="",P$3&lt;=$B34),P$4,0))))</f>
        <v/>
      </c>
      <c r="Q34" s="69">
        <f>IF(OR(Q$6="",$B34=""),"",MAX((Q33-'Used by period'!Q34),MIN(Q$5,(Q33-'Used by period'!Q34)+IF(OR(Q$3="",Q$3&lt;=$B34),Q$4,0))))</f>
        <v/>
      </c>
      <c r="R34" s="69">
        <f>IF(OR(R$6="",$B34=""),"",MAX((R33-'Used by period'!R34),MIN(R$5,(R33-'Used by period'!R34)+IF(OR(R$3="",R$3&lt;=$B34),R$4,0))))</f>
        <v/>
      </c>
      <c r="S34" s="69">
        <f>IF(OR(S$6="",$B34=""),"",MAX((S33-'Used by period'!S34),MIN(S$5,(S33-'Used by period'!S34)+IF(OR(S$3="",S$3&lt;=$B34),S$4,0))))</f>
        <v/>
      </c>
      <c r="T34" s="69">
        <f>IF(OR(T$6="",$B34=""),"",MAX((T33-'Used by period'!T34),MIN(T$5,(T33-'Used by period'!T34)+IF(OR(T$3="",T$3&lt;=$B34),T$4,0))))</f>
        <v/>
      </c>
      <c r="U34" s="69">
        <f>IF(OR(U$6="",$B34=""),"",MAX((U33-'Used by period'!U34),MIN(U$5,(U33-'Used by period'!U34)+IF(OR(U$3="",U$3&lt;=$B34),U$4,0))))</f>
        <v/>
      </c>
      <c r="V34" s="69">
        <f>IF(OR(V$6="",$B34=""),"",MAX((V33-'Used by period'!V34),MIN(V$5,(V33-'Used by period'!V34)+IF(OR(V$3="",V$3&lt;=$B34),V$4,0))))</f>
        <v/>
      </c>
      <c r="W34" s="69">
        <f>IF(OR(W$6="",$B34=""),"",MAX((W33-'Used by period'!W34),MIN(W$5,(W33-'Used by period'!W34)+IF(OR(W$3="",W$3&lt;=$B34),W$4,0))))</f>
        <v/>
      </c>
      <c r="X34" s="69">
        <f>IF(OR(X$6="",$B34=""),"",MAX((X33-'Used by period'!X34),MIN(X$5,(X33-'Used by period'!X34)+IF(OR(X$3="",X$3&lt;=$B34),X$4,0))))</f>
        <v/>
      </c>
      <c r="Y34" s="69">
        <f>IF(OR(Y$6="",$B34=""),"",MAX((Y33-'Used by period'!Y34),MIN(Y$5,(Y33-'Used by period'!Y34)+IF(OR(Y$3="",Y$3&lt;=$B34),Y$4,0))))</f>
        <v/>
      </c>
      <c r="Z34" s="69">
        <f>IF(OR(Z$6="",$B34=""),"",MAX((Z33-'Used by period'!Z34),MIN(Z$5,(Z33-'Used by period'!Z34)+IF(OR(Z$3="",Z$3&lt;=$B34),Z$4,0))))</f>
        <v/>
      </c>
      <c r="AA34" s="69">
        <f>IF(OR(AA$6="",$B34=""),"",MAX((AA33-'Used by period'!AA34),MIN(AA$5,(AA33-'Used by period'!AA34)+IF(OR(AA$3="",AA$3&lt;=$B34),AA$4,0))))</f>
        <v/>
      </c>
      <c r="AB34" s="69">
        <f>IF(OR(AB$6="",$B34=""),"",MAX((AB33-'Used by period'!AB34),MIN(AB$5,(AB33-'Used by period'!AB34)+IF(OR(AB$3="",AB$3&lt;=$B34),AB$4,0))))</f>
        <v/>
      </c>
      <c r="AC34" s="69">
        <f>IF(OR(AC$6="",$B34=""),"",MAX((AC33-'Used by period'!AC34),MIN(AC$5,(AC33-'Used by period'!AC34)+IF(OR(AC$3="",AC$3&lt;=$B34),AC$4,0))))</f>
        <v/>
      </c>
      <c r="AD34" s="69">
        <f>IF(OR(AD$6="",$B34=""),"",MAX((AD33-'Used by period'!AD34),MIN(AD$5,(AD33-'Used by period'!AD34)+IF(OR(AD$3="",AD$3&lt;=$B34),AD$4,0))))</f>
        <v/>
      </c>
      <c r="AE34" s="69">
        <f>IF(OR(AE$6="",$B34=""),"",MAX((AE33-'Used by period'!AE34),MIN(AE$5,(AE33-'Used by period'!AE34)+IF(OR(AE$3="",AE$3&lt;=$B34),AE$4,0))))</f>
        <v/>
      </c>
      <c r="AF34" s="69">
        <f>IF(OR(AF$6="",$B34=""),"",MAX((AF33-'Used by period'!AF34),MIN(AF$5,(AF33-'Used by period'!AF34)+IF(OR(AF$3="",AF$3&lt;=$B34),AF$4,0))))</f>
        <v/>
      </c>
      <c r="AG34" s="69">
        <f>IF(OR(AG$6="",$B34=""),"",MAX((AG33-'Used by period'!AG34),MIN(AG$5,(AG33-'Used by period'!AG34)+IF(OR(AG$3="",AG$3&lt;=$B34),AG$4,0))))</f>
        <v/>
      </c>
      <c r="AH34" s="69">
        <f>IF(OR(AH$6="",$B34=""),"",MAX((AH33-'Used by period'!AH34),MIN(AH$5,(AH33-'Used by period'!AH34)+IF(OR(AH$3="",AH$3&lt;=$B34),AH$4,0))))</f>
        <v/>
      </c>
    </row>
    <row r="35">
      <c r="A35" s="66" t="n">
        <v>28</v>
      </c>
      <c r="B35" s="67">
        <f>IF(IF(Setup!$B$6="Weekly",Setup!$B$7+7*(28-1),IF(Setup!$B$6="Biweekly",Setup!$B$7+14*(28-1),IF(Setup!$B$6="Semi-monthly",IF(MOD(28,2)=1,DATE(Setup!$B$5,(28+1)/2,15),EOMONTH(DATE(Setup!$B$5,28/2,1),0)),EOMONTH(DATE(Setup!$B$5,28,1),0))))&gt;DATE(Setup!$B$5,12,31),"",IF(Setup!$B$6="Weekly",Setup!$B$7+7*(28-1),IF(Setup!$B$6="Biweekly",Setup!$B$7+14*(28-1),IF(Setup!$B$6="Semi-monthly",IF(MOD(28,2)=1,DATE(Setup!$B$5,(28+1)/2,15),EOMONTH(DATE(Setup!$B$5,28/2,1),0)),EOMONTH(DATE(Setup!$B$5,28,1),0)))))</f>
        <v/>
      </c>
      <c r="C35" s="68">
        <f>IF(B35="","",B34+1)</f>
        <v/>
      </c>
      <c r="D35" s="68">
        <f>IF(B35="","",IF(B36="",DATE(Setup!$B$5,12,31),B35))</f>
        <v/>
      </c>
      <c r="E35" s="69">
        <f>IF(OR(E$6="",$B35=""),"",MAX((E34-'Used by period'!E35),MIN(E$5,(E34-'Used by period'!E35)+IF(OR(E$3="",E$3&lt;=$B35),E$4,0))))</f>
        <v/>
      </c>
      <c r="F35" s="69">
        <f>IF(OR(F$6="",$B35=""),"",MAX((F34-'Used by period'!F35),MIN(F$5,(F34-'Used by period'!F35)+IF(OR(F$3="",F$3&lt;=$B35),F$4,0))))</f>
        <v/>
      </c>
      <c r="G35" s="69">
        <f>IF(OR(G$6="",$B35=""),"",MAX((G34-'Used by period'!G35),MIN(G$5,(G34-'Used by period'!G35)+IF(OR(G$3="",G$3&lt;=$B35),G$4,0))))</f>
        <v/>
      </c>
      <c r="H35" s="69">
        <f>IF(OR(H$6="",$B35=""),"",MAX((H34-'Used by period'!H35),MIN(H$5,(H34-'Used by period'!H35)+IF(OR(H$3="",H$3&lt;=$B35),H$4,0))))</f>
        <v/>
      </c>
      <c r="I35" s="69">
        <f>IF(OR(I$6="",$B35=""),"",MAX((I34-'Used by period'!I35),MIN(I$5,(I34-'Used by period'!I35)+IF(OR(I$3="",I$3&lt;=$B35),I$4,0))))</f>
        <v/>
      </c>
      <c r="J35" s="69">
        <f>IF(OR(J$6="",$B35=""),"",MAX((J34-'Used by period'!J35),MIN(J$5,(J34-'Used by period'!J35)+IF(OR(J$3="",J$3&lt;=$B35),J$4,0))))</f>
        <v/>
      </c>
      <c r="K35" s="69">
        <f>IF(OR(K$6="",$B35=""),"",MAX((K34-'Used by period'!K35),MIN(K$5,(K34-'Used by period'!K35)+IF(OR(K$3="",K$3&lt;=$B35),K$4,0))))</f>
        <v/>
      </c>
      <c r="L35" s="69">
        <f>IF(OR(L$6="",$B35=""),"",MAX((L34-'Used by period'!L35),MIN(L$5,(L34-'Used by period'!L35)+IF(OR(L$3="",L$3&lt;=$B35),L$4,0))))</f>
        <v/>
      </c>
      <c r="M35" s="69">
        <f>IF(OR(M$6="",$B35=""),"",MAX((M34-'Used by period'!M35),MIN(M$5,(M34-'Used by period'!M35)+IF(OR(M$3="",M$3&lt;=$B35),M$4,0))))</f>
        <v/>
      </c>
      <c r="N35" s="69">
        <f>IF(OR(N$6="",$B35=""),"",MAX((N34-'Used by period'!N35),MIN(N$5,(N34-'Used by period'!N35)+IF(OR(N$3="",N$3&lt;=$B35),N$4,0))))</f>
        <v/>
      </c>
      <c r="O35" s="69">
        <f>IF(OR(O$6="",$B35=""),"",MAX((O34-'Used by period'!O35),MIN(O$5,(O34-'Used by period'!O35)+IF(OR(O$3="",O$3&lt;=$B35),O$4,0))))</f>
        <v/>
      </c>
      <c r="P35" s="69">
        <f>IF(OR(P$6="",$B35=""),"",MAX((P34-'Used by period'!P35),MIN(P$5,(P34-'Used by period'!P35)+IF(OR(P$3="",P$3&lt;=$B35),P$4,0))))</f>
        <v/>
      </c>
      <c r="Q35" s="69">
        <f>IF(OR(Q$6="",$B35=""),"",MAX((Q34-'Used by period'!Q35),MIN(Q$5,(Q34-'Used by period'!Q35)+IF(OR(Q$3="",Q$3&lt;=$B35),Q$4,0))))</f>
        <v/>
      </c>
      <c r="R35" s="69">
        <f>IF(OR(R$6="",$B35=""),"",MAX((R34-'Used by period'!R35),MIN(R$5,(R34-'Used by period'!R35)+IF(OR(R$3="",R$3&lt;=$B35),R$4,0))))</f>
        <v/>
      </c>
      <c r="S35" s="69">
        <f>IF(OR(S$6="",$B35=""),"",MAX((S34-'Used by period'!S35),MIN(S$5,(S34-'Used by period'!S35)+IF(OR(S$3="",S$3&lt;=$B35),S$4,0))))</f>
        <v/>
      </c>
      <c r="T35" s="69">
        <f>IF(OR(T$6="",$B35=""),"",MAX((T34-'Used by period'!T35),MIN(T$5,(T34-'Used by period'!T35)+IF(OR(T$3="",T$3&lt;=$B35),T$4,0))))</f>
        <v/>
      </c>
      <c r="U35" s="69">
        <f>IF(OR(U$6="",$B35=""),"",MAX((U34-'Used by period'!U35),MIN(U$5,(U34-'Used by period'!U35)+IF(OR(U$3="",U$3&lt;=$B35),U$4,0))))</f>
        <v/>
      </c>
      <c r="V35" s="69">
        <f>IF(OR(V$6="",$B35=""),"",MAX((V34-'Used by period'!V35),MIN(V$5,(V34-'Used by period'!V35)+IF(OR(V$3="",V$3&lt;=$B35),V$4,0))))</f>
        <v/>
      </c>
      <c r="W35" s="69">
        <f>IF(OR(W$6="",$B35=""),"",MAX((W34-'Used by period'!W35),MIN(W$5,(W34-'Used by period'!W35)+IF(OR(W$3="",W$3&lt;=$B35),W$4,0))))</f>
        <v/>
      </c>
      <c r="X35" s="69">
        <f>IF(OR(X$6="",$B35=""),"",MAX((X34-'Used by period'!X35),MIN(X$5,(X34-'Used by period'!X35)+IF(OR(X$3="",X$3&lt;=$B35),X$4,0))))</f>
        <v/>
      </c>
      <c r="Y35" s="69">
        <f>IF(OR(Y$6="",$B35=""),"",MAX((Y34-'Used by period'!Y35),MIN(Y$5,(Y34-'Used by period'!Y35)+IF(OR(Y$3="",Y$3&lt;=$B35),Y$4,0))))</f>
        <v/>
      </c>
      <c r="Z35" s="69">
        <f>IF(OR(Z$6="",$B35=""),"",MAX((Z34-'Used by period'!Z35),MIN(Z$5,(Z34-'Used by period'!Z35)+IF(OR(Z$3="",Z$3&lt;=$B35),Z$4,0))))</f>
        <v/>
      </c>
      <c r="AA35" s="69">
        <f>IF(OR(AA$6="",$B35=""),"",MAX((AA34-'Used by period'!AA35),MIN(AA$5,(AA34-'Used by period'!AA35)+IF(OR(AA$3="",AA$3&lt;=$B35),AA$4,0))))</f>
        <v/>
      </c>
      <c r="AB35" s="69">
        <f>IF(OR(AB$6="",$B35=""),"",MAX((AB34-'Used by period'!AB35),MIN(AB$5,(AB34-'Used by period'!AB35)+IF(OR(AB$3="",AB$3&lt;=$B35),AB$4,0))))</f>
        <v/>
      </c>
      <c r="AC35" s="69">
        <f>IF(OR(AC$6="",$B35=""),"",MAX((AC34-'Used by period'!AC35),MIN(AC$5,(AC34-'Used by period'!AC35)+IF(OR(AC$3="",AC$3&lt;=$B35),AC$4,0))))</f>
        <v/>
      </c>
      <c r="AD35" s="69">
        <f>IF(OR(AD$6="",$B35=""),"",MAX((AD34-'Used by period'!AD35),MIN(AD$5,(AD34-'Used by period'!AD35)+IF(OR(AD$3="",AD$3&lt;=$B35),AD$4,0))))</f>
        <v/>
      </c>
      <c r="AE35" s="69">
        <f>IF(OR(AE$6="",$B35=""),"",MAX((AE34-'Used by period'!AE35),MIN(AE$5,(AE34-'Used by period'!AE35)+IF(OR(AE$3="",AE$3&lt;=$B35),AE$4,0))))</f>
        <v/>
      </c>
      <c r="AF35" s="69">
        <f>IF(OR(AF$6="",$B35=""),"",MAX((AF34-'Used by period'!AF35),MIN(AF$5,(AF34-'Used by period'!AF35)+IF(OR(AF$3="",AF$3&lt;=$B35),AF$4,0))))</f>
        <v/>
      </c>
      <c r="AG35" s="69">
        <f>IF(OR(AG$6="",$B35=""),"",MAX((AG34-'Used by period'!AG35),MIN(AG$5,(AG34-'Used by period'!AG35)+IF(OR(AG$3="",AG$3&lt;=$B35),AG$4,0))))</f>
        <v/>
      </c>
      <c r="AH35" s="69">
        <f>IF(OR(AH$6="",$B35=""),"",MAX((AH34-'Used by period'!AH35),MIN(AH$5,(AH34-'Used by period'!AH35)+IF(OR(AH$3="",AH$3&lt;=$B35),AH$4,0))))</f>
        <v/>
      </c>
    </row>
    <row r="36">
      <c r="A36" s="66" t="n">
        <v>29</v>
      </c>
      <c r="B36" s="67">
        <f>IF(IF(Setup!$B$6="Weekly",Setup!$B$7+7*(29-1),IF(Setup!$B$6="Biweekly",Setup!$B$7+14*(29-1),IF(Setup!$B$6="Semi-monthly",IF(MOD(29,2)=1,DATE(Setup!$B$5,(29+1)/2,15),EOMONTH(DATE(Setup!$B$5,29/2,1),0)),EOMONTH(DATE(Setup!$B$5,29,1),0))))&gt;DATE(Setup!$B$5,12,31),"",IF(Setup!$B$6="Weekly",Setup!$B$7+7*(29-1),IF(Setup!$B$6="Biweekly",Setup!$B$7+14*(29-1),IF(Setup!$B$6="Semi-monthly",IF(MOD(29,2)=1,DATE(Setup!$B$5,(29+1)/2,15),EOMONTH(DATE(Setup!$B$5,29/2,1),0)),EOMONTH(DATE(Setup!$B$5,29,1),0)))))</f>
        <v/>
      </c>
      <c r="C36" s="68">
        <f>IF(B36="","",B35+1)</f>
        <v/>
      </c>
      <c r="D36" s="68">
        <f>IF(B36="","",IF(B37="",DATE(Setup!$B$5,12,31),B36))</f>
        <v/>
      </c>
      <c r="E36" s="69">
        <f>IF(OR(E$6="",$B36=""),"",MAX((E35-'Used by period'!E36),MIN(E$5,(E35-'Used by period'!E36)+IF(OR(E$3="",E$3&lt;=$B36),E$4,0))))</f>
        <v/>
      </c>
      <c r="F36" s="69">
        <f>IF(OR(F$6="",$B36=""),"",MAX((F35-'Used by period'!F36),MIN(F$5,(F35-'Used by period'!F36)+IF(OR(F$3="",F$3&lt;=$B36),F$4,0))))</f>
        <v/>
      </c>
      <c r="G36" s="69">
        <f>IF(OR(G$6="",$B36=""),"",MAX((G35-'Used by period'!G36),MIN(G$5,(G35-'Used by period'!G36)+IF(OR(G$3="",G$3&lt;=$B36),G$4,0))))</f>
        <v/>
      </c>
      <c r="H36" s="69">
        <f>IF(OR(H$6="",$B36=""),"",MAX((H35-'Used by period'!H36),MIN(H$5,(H35-'Used by period'!H36)+IF(OR(H$3="",H$3&lt;=$B36),H$4,0))))</f>
        <v/>
      </c>
      <c r="I36" s="69">
        <f>IF(OR(I$6="",$B36=""),"",MAX((I35-'Used by period'!I36),MIN(I$5,(I35-'Used by period'!I36)+IF(OR(I$3="",I$3&lt;=$B36),I$4,0))))</f>
        <v/>
      </c>
      <c r="J36" s="69">
        <f>IF(OR(J$6="",$B36=""),"",MAX((J35-'Used by period'!J36),MIN(J$5,(J35-'Used by period'!J36)+IF(OR(J$3="",J$3&lt;=$B36),J$4,0))))</f>
        <v/>
      </c>
      <c r="K36" s="69">
        <f>IF(OR(K$6="",$B36=""),"",MAX((K35-'Used by period'!K36),MIN(K$5,(K35-'Used by period'!K36)+IF(OR(K$3="",K$3&lt;=$B36),K$4,0))))</f>
        <v/>
      </c>
      <c r="L36" s="69">
        <f>IF(OR(L$6="",$B36=""),"",MAX((L35-'Used by period'!L36),MIN(L$5,(L35-'Used by period'!L36)+IF(OR(L$3="",L$3&lt;=$B36),L$4,0))))</f>
        <v/>
      </c>
      <c r="M36" s="69">
        <f>IF(OR(M$6="",$B36=""),"",MAX((M35-'Used by period'!M36),MIN(M$5,(M35-'Used by period'!M36)+IF(OR(M$3="",M$3&lt;=$B36),M$4,0))))</f>
        <v/>
      </c>
      <c r="N36" s="69">
        <f>IF(OR(N$6="",$B36=""),"",MAX((N35-'Used by period'!N36),MIN(N$5,(N35-'Used by period'!N36)+IF(OR(N$3="",N$3&lt;=$B36),N$4,0))))</f>
        <v/>
      </c>
      <c r="O36" s="69">
        <f>IF(OR(O$6="",$B36=""),"",MAX((O35-'Used by period'!O36),MIN(O$5,(O35-'Used by period'!O36)+IF(OR(O$3="",O$3&lt;=$B36),O$4,0))))</f>
        <v/>
      </c>
      <c r="P36" s="69">
        <f>IF(OR(P$6="",$B36=""),"",MAX((P35-'Used by period'!P36),MIN(P$5,(P35-'Used by period'!P36)+IF(OR(P$3="",P$3&lt;=$B36),P$4,0))))</f>
        <v/>
      </c>
      <c r="Q36" s="69">
        <f>IF(OR(Q$6="",$B36=""),"",MAX((Q35-'Used by period'!Q36),MIN(Q$5,(Q35-'Used by period'!Q36)+IF(OR(Q$3="",Q$3&lt;=$B36),Q$4,0))))</f>
        <v/>
      </c>
      <c r="R36" s="69">
        <f>IF(OR(R$6="",$B36=""),"",MAX((R35-'Used by period'!R36),MIN(R$5,(R35-'Used by period'!R36)+IF(OR(R$3="",R$3&lt;=$B36),R$4,0))))</f>
        <v/>
      </c>
      <c r="S36" s="69">
        <f>IF(OR(S$6="",$B36=""),"",MAX((S35-'Used by period'!S36),MIN(S$5,(S35-'Used by period'!S36)+IF(OR(S$3="",S$3&lt;=$B36),S$4,0))))</f>
        <v/>
      </c>
      <c r="T36" s="69">
        <f>IF(OR(T$6="",$B36=""),"",MAX((T35-'Used by period'!T36),MIN(T$5,(T35-'Used by period'!T36)+IF(OR(T$3="",T$3&lt;=$B36),T$4,0))))</f>
        <v/>
      </c>
      <c r="U36" s="69">
        <f>IF(OR(U$6="",$B36=""),"",MAX((U35-'Used by period'!U36),MIN(U$5,(U35-'Used by period'!U36)+IF(OR(U$3="",U$3&lt;=$B36),U$4,0))))</f>
        <v/>
      </c>
      <c r="V36" s="69">
        <f>IF(OR(V$6="",$B36=""),"",MAX((V35-'Used by period'!V36),MIN(V$5,(V35-'Used by period'!V36)+IF(OR(V$3="",V$3&lt;=$B36),V$4,0))))</f>
        <v/>
      </c>
      <c r="W36" s="69">
        <f>IF(OR(W$6="",$B36=""),"",MAX((W35-'Used by period'!W36),MIN(W$5,(W35-'Used by period'!W36)+IF(OR(W$3="",W$3&lt;=$B36),W$4,0))))</f>
        <v/>
      </c>
      <c r="X36" s="69">
        <f>IF(OR(X$6="",$B36=""),"",MAX((X35-'Used by period'!X36),MIN(X$5,(X35-'Used by period'!X36)+IF(OR(X$3="",X$3&lt;=$B36),X$4,0))))</f>
        <v/>
      </c>
      <c r="Y36" s="69">
        <f>IF(OR(Y$6="",$B36=""),"",MAX((Y35-'Used by period'!Y36),MIN(Y$5,(Y35-'Used by period'!Y36)+IF(OR(Y$3="",Y$3&lt;=$B36),Y$4,0))))</f>
        <v/>
      </c>
      <c r="Z36" s="69">
        <f>IF(OR(Z$6="",$B36=""),"",MAX((Z35-'Used by period'!Z36),MIN(Z$5,(Z35-'Used by period'!Z36)+IF(OR(Z$3="",Z$3&lt;=$B36),Z$4,0))))</f>
        <v/>
      </c>
      <c r="AA36" s="69">
        <f>IF(OR(AA$6="",$B36=""),"",MAX((AA35-'Used by period'!AA36),MIN(AA$5,(AA35-'Used by period'!AA36)+IF(OR(AA$3="",AA$3&lt;=$B36),AA$4,0))))</f>
        <v/>
      </c>
      <c r="AB36" s="69">
        <f>IF(OR(AB$6="",$B36=""),"",MAX((AB35-'Used by period'!AB36),MIN(AB$5,(AB35-'Used by period'!AB36)+IF(OR(AB$3="",AB$3&lt;=$B36),AB$4,0))))</f>
        <v/>
      </c>
      <c r="AC36" s="69">
        <f>IF(OR(AC$6="",$B36=""),"",MAX((AC35-'Used by period'!AC36),MIN(AC$5,(AC35-'Used by period'!AC36)+IF(OR(AC$3="",AC$3&lt;=$B36),AC$4,0))))</f>
        <v/>
      </c>
      <c r="AD36" s="69">
        <f>IF(OR(AD$6="",$B36=""),"",MAX((AD35-'Used by period'!AD36),MIN(AD$5,(AD35-'Used by period'!AD36)+IF(OR(AD$3="",AD$3&lt;=$B36),AD$4,0))))</f>
        <v/>
      </c>
      <c r="AE36" s="69">
        <f>IF(OR(AE$6="",$B36=""),"",MAX((AE35-'Used by period'!AE36),MIN(AE$5,(AE35-'Used by period'!AE36)+IF(OR(AE$3="",AE$3&lt;=$B36),AE$4,0))))</f>
        <v/>
      </c>
      <c r="AF36" s="69">
        <f>IF(OR(AF$6="",$B36=""),"",MAX((AF35-'Used by period'!AF36),MIN(AF$5,(AF35-'Used by period'!AF36)+IF(OR(AF$3="",AF$3&lt;=$B36),AF$4,0))))</f>
        <v/>
      </c>
      <c r="AG36" s="69">
        <f>IF(OR(AG$6="",$B36=""),"",MAX((AG35-'Used by period'!AG36),MIN(AG$5,(AG35-'Used by period'!AG36)+IF(OR(AG$3="",AG$3&lt;=$B36),AG$4,0))))</f>
        <v/>
      </c>
      <c r="AH36" s="69">
        <f>IF(OR(AH$6="",$B36=""),"",MAX((AH35-'Used by period'!AH36),MIN(AH$5,(AH35-'Used by period'!AH36)+IF(OR(AH$3="",AH$3&lt;=$B36),AH$4,0))))</f>
        <v/>
      </c>
    </row>
    <row r="37">
      <c r="A37" s="66" t="n">
        <v>30</v>
      </c>
      <c r="B37" s="67">
        <f>IF(IF(Setup!$B$6="Weekly",Setup!$B$7+7*(30-1),IF(Setup!$B$6="Biweekly",Setup!$B$7+14*(30-1),IF(Setup!$B$6="Semi-monthly",IF(MOD(30,2)=1,DATE(Setup!$B$5,(30+1)/2,15),EOMONTH(DATE(Setup!$B$5,30/2,1),0)),EOMONTH(DATE(Setup!$B$5,30,1),0))))&gt;DATE(Setup!$B$5,12,31),"",IF(Setup!$B$6="Weekly",Setup!$B$7+7*(30-1),IF(Setup!$B$6="Biweekly",Setup!$B$7+14*(30-1),IF(Setup!$B$6="Semi-monthly",IF(MOD(30,2)=1,DATE(Setup!$B$5,(30+1)/2,15),EOMONTH(DATE(Setup!$B$5,30/2,1),0)),EOMONTH(DATE(Setup!$B$5,30,1),0)))))</f>
        <v/>
      </c>
      <c r="C37" s="68">
        <f>IF(B37="","",B36+1)</f>
        <v/>
      </c>
      <c r="D37" s="68">
        <f>IF(B37="","",IF(B38="",DATE(Setup!$B$5,12,31),B37))</f>
        <v/>
      </c>
      <c r="E37" s="69">
        <f>IF(OR(E$6="",$B37=""),"",MAX((E36-'Used by period'!E37),MIN(E$5,(E36-'Used by period'!E37)+IF(OR(E$3="",E$3&lt;=$B37),E$4,0))))</f>
        <v/>
      </c>
      <c r="F37" s="69">
        <f>IF(OR(F$6="",$B37=""),"",MAX((F36-'Used by period'!F37),MIN(F$5,(F36-'Used by period'!F37)+IF(OR(F$3="",F$3&lt;=$B37),F$4,0))))</f>
        <v/>
      </c>
      <c r="G37" s="69">
        <f>IF(OR(G$6="",$B37=""),"",MAX((G36-'Used by period'!G37),MIN(G$5,(G36-'Used by period'!G37)+IF(OR(G$3="",G$3&lt;=$B37),G$4,0))))</f>
        <v/>
      </c>
      <c r="H37" s="69">
        <f>IF(OR(H$6="",$B37=""),"",MAX((H36-'Used by period'!H37),MIN(H$5,(H36-'Used by period'!H37)+IF(OR(H$3="",H$3&lt;=$B37),H$4,0))))</f>
        <v/>
      </c>
      <c r="I37" s="69">
        <f>IF(OR(I$6="",$B37=""),"",MAX((I36-'Used by period'!I37),MIN(I$5,(I36-'Used by period'!I37)+IF(OR(I$3="",I$3&lt;=$B37),I$4,0))))</f>
        <v/>
      </c>
      <c r="J37" s="69">
        <f>IF(OR(J$6="",$B37=""),"",MAX((J36-'Used by period'!J37),MIN(J$5,(J36-'Used by period'!J37)+IF(OR(J$3="",J$3&lt;=$B37),J$4,0))))</f>
        <v/>
      </c>
      <c r="K37" s="69">
        <f>IF(OR(K$6="",$B37=""),"",MAX((K36-'Used by period'!K37),MIN(K$5,(K36-'Used by period'!K37)+IF(OR(K$3="",K$3&lt;=$B37),K$4,0))))</f>
        <v/>
      </c>
      <c r="L37" s="69">
        <f>IF(OR(L$6="",$B37=""),"",MAX((L36-'Used by period'!L37),MIN(L$5,(L36-'Used by period'!L37)+IF(OR(L$3="",L$3&lt;=$B37),L$4,0))))</f>
        <v/>
      </c>
      <c r="M37" s="69">
        <f>IF(OR(M$6="",$B37=""),"",MAX((M36-'Used by period'!M37),MIN(M$5,(M36-'Used by period'!M37)+IF(OR(M$3="",M$3&lt;=$B37),M$4,0))))</f>
        <v/>
      </c>
      <c r="N37" s="69">
        <f>IF(OR(N$6="",$B37=""),"",MAX((N36-'Used by period'!N37),MIN(N$5,(N36-'Used by period'!N37)+IF(OR(N$3="",N$3&lt;=$B37),N$4,0))))</f>
        <v/>
      </c>
      <c r="O37" s="69">
        <f>IF(OR(O$6="",$B37=""),"",MAX((O36-'Used by period'!O37),MIN(O$5,(O36-'Used by period'!O37)+IF(OR(O$3="",O$3&lt;=$B37),O$4,0))))</f>
        <v/>
      </c>
      <c r="P37" s="69">
        <f>IF(OR(P$6="",$B37=""),"",MAX((P36-'Used by period'!P37),MIN(P$5,(P36-'Used by period'!P37)+IF(OR(P$3="",P$3&lt;=$B37),P$4,0))))</f>
        <v/>
      </c>
      <c r="Q37" s="69">
        <f>IF(OR(Q$6="",$B37=""),"",MAX((Q36-'Used by period'!Q37),MIN(Q$5,(Q36-'Used by period'!Q37)+IF(OR(Q$3="",Q$3&lt;=$B37),Q$4,0))))</f>
        <v/>
      </c>
      <c r="R37" s="69">
        <f>IF(OR(R$6="",$B37=""),"",MAX((R36-'Used by period'!R37),MIN(R$5,(R36-'Used by period'!R37)+IF(OR(R$3="",R$3&lt;=$B37),R$4,0))))</f>
        <v/>
      </c>
      <c r="S37" s="69">
        <f>IF(OR(S$6="",$B37=""),"",MAX((S36-'Used by period'!S37),MIN(S$5,(S36-'Used by period'!S37)+IF(OR(S$3="",S$3&lt;=$B37),S$4,0))))</f>
        <v/>
      </c>
      <c r="T37" s="69">
        <f>IF(OR(T$6="",$B37=""),"",MAX((T36-'Used by period'!T37),MIN(T$5,(T36-'Used by period'!T37)+IF(OR(T$3="",T$3&lt;=$B37),T$4,0))))</f>
        <v/>
      </c>
      <c r="U37" s="69">
        <f>IF(OR(U$6="",$B37=""),"",MAX((U36-'Used by period'!U37),MIN(U$5,(U36-'Used by period'!U37)+IF(OR(U$3="",U$3&lt;=$B37),U$4,0))))</f>
        <v/>
      </c>
      <c r="V37" s="69">
        <f>IF(OR(V$6="",$B37=""),"",MAX((V36-'Used by period'!V37),MIN(V$5,(V36-'Used by period'!V37)+IF(OR(V$3="",V$3&lt;=$B37),V$4,0))))</f>
        <v/>
      </c>
      <c r="W37" s="69">
        <f>IF(OR(W$6="",$B37=""),"",MAX((W36-'Used by period'!W37),MIN(W$5,(W36-'Used by period'!W37)+IF(OR(W$3="",W$3&lt;=$B37),W$4,0))))</f>
        <v/>
      </c>
      <c r="X37" s="69">
        <f>IF(OR(X$6="",$B37=""),"",MAX((X36-'Used by period'!X37),MIN(X$5,(X36-'Used by period'!X37)+IF(OR(X$3="",X$3&lt;=$B37),X$4,0))))</f>
        <v/>
      </c>
      <c r="Y37" s="69">
        <f>IF(OR(Y$6="",$B37=""),"",MAX((Y36-'Used by period'!Y37),MIN(Y$5,(Y36-'Used by period'!Y37)+IF(OR(Y$3="",Y$3&lt;=$B37),Y$4,0))))</f>
        <v/>
      </c>
      <c r="Z37" s="69">
        <f>IF(OR(Z$6="",$B37=""),"",MAX((Z36-'Used by period'!Z37),MIN(Z$5,(Z36-'Used by period'!Z37)+IF(OR(Z$3="",Z$3&lt;=$B37),Z$4,0))))</f>
        <v/>
      </c>
      <c r="AA37" s="69">
        <f>IF(OR(AA$6="",$B37=""),"",MAX((AA36-'Used by period'!AA37),MIN(AA$5,(AA36-'Used by period'!AA37)+IF(OR(AA$3="",AA$3&lt;=$B37),AA$4,0))))</f>
        <v/>
      </c>
      <c r="AB37" s="69">
        <f>IF(OR(AB$6="",$B37=""),"",MAX((AB36-'Used by period'!AB37),MIN(AB$5,(AB36-'Used by period'!AB37)+IF(OR(AB$3="",AB$3&lt;=$B37),AB$4,0))))</f>
        <v/>
      </c>
      <c r="AC37" s="69">
        <f>IF(OR(AC$6="",$B37=""),"",MAX((AC36-'Used by period'!AC37),MIN(AC$5,(AC36-'Used by period'!AC37)+IF(OR(AC$3="",AC$3&lt;=$B37),AC$4,0))))</f>
        <v/>
      </c>
      <c r="AD37" s="69">
        <f>IF(OR(AD$6="",$B37=""),"",MAX((AD36-'Used by period'!AD37),MIN(AD$5,(AD36-'Used by period'!AD37)+IF(OR(AD$3="",AD$3&lt;=$B37),AD$4,0))))</f>
        <v/>
      </c>
      <c r="AE37" s="69">
        <f>IF(OR(AE$6="",$B37=""),"",MAX((AE36-'Used by period'!AE37),MIN(AE$5,(AE36-'Used by period'!AE37)+IF(OR(AE$3="",AE$3&lt;=$B37),AE$4,0))))</f>
        <v/>
      </c>
      <c r="AF37" s="69">
        <f>IF(OR(AF$6="",$B37=""),"",MAX((AF36-'Used by period'!AF37),MIN(AF$5,(AF36-'Used by period'!AF37)+IF(OR(AF$3="",AF$3&lt;=$B37),AF$4,0))))</f>
        <v/>
      </c>
      <c r="AG37" s="69">
        <f>IF(OR(AG$6="",$B37=""),"",MAX((AG36-'Used by period'!AG37),MIN(AG$5,(AG36-'Used by period'!AG37)+IF(OR(AG$3="",AG$3&lt;=$B37),AG$4,0))))</f>
        <v/>
      </c>
      <c r="AH37" s="69">
        <f>IF(OR(AH$6="",$B37=""),"",MAX((AH36-'Used by period'!AH37),MIN(AH$5,(AH36-'Used by period'!AH37)+IF(OR(AH$3="",AH$3&lt;=$B37),AH$4,0))))</f>
        <v/>
      </c>
    </row>
    <row r="38">
      <c r="A38" s="66" t="n">
        <v>31</v>
      </c>
      <c r="B38" s="67">
        <f>IF(IF(Setup!$B$6="Weekly",Setup!$B$7+7*(31-1),IF(Setup!$B$6="Biweekly",Setup!$B$7+14*(31-1),IF(Setup!$B$6="Semi-monthly",IF(MOD(31,2)=1,DATE(Setup!$B$5,(31+1)/2,15),EOMONTH(DATE(Setup!$B$5,31/2,1),0)),EOMONTH(DATE(Setup!$B$5,31,1),0))))&gt;DATE(Setup!$B$5,12,31),"",IF(Setup!$B$6="Weekly",Setup!$B$7+7*(31-1),IF(Setup!$B$6="Biweekly",Setup!$B$7+14*(31-1),IF(Setup!$B$6="Semi-monthly",IF(MOD(31,2)=1,DATE(Setup!$B$5,(31+1)/2,15),EOMONTH(DATE(Setup!$B$5,31/2,1),0)),EOMONTH(DATE(Setup!$B$5,31,1),0)))))</f>
        <v/>
      </c>
      <c r="C38" s="68">
        <f>IF(B38="","",B37+1)</f>
        <v/>
      </c>
      <c r="D38" s="68">
        <f>IF(B38="","",IF(B39="",DATE(Setup!$B$5,12,31),B38))</f>
        <v/>
      </c>
      <c r="E38" s="69">
        <f>IF(OR(E$6="",$B38=""),"",MAX((E37-'Used by period'!E38),MIN(E$5,(E37-'Used by period'!E38)+IF(OR(E$3="",E$3&lt;=$B38),E$4,0))))</f>
        <v/>
      </c>
      <c r="F38" s="69">
        <f>IF(OR(F$6="",$B38=""),"",MAX((F37-'Used by period'!F38),MIN(F$5,(F37-'Used by period'!F38)+IF(OR(F$3="",F$3&lt;=$B38),F$4,0))))</f>
        <v/>
      </c>
      <c r="G38" s="69">
        <f>IF(OR(G$6="",$B38=""),"",MAX((G37-'Used by period'!G38),MIN(G$5,(G37-'Used by period'!G38)+IF(OR(G$3="",G$3&lt;=$B38),G$4,0))))</f>
        <v/>
      </c>
      <c r="H38" s="69">
        <f>IF(OR(H$6="",$B38=""),"",MAX((H37-'Used by period'!H38),MIN(H$5,(H37-'Used by period'!H38)+IF(OR(H$3="",H$3&lt;=$B38),H$4,0))))</f>
        <v/>
      </c>
      <c r="I38" s="69">
        <f>IF(OR(I$6="",$B38=""),"",MAX((I37-'Used by period'!I38),MIN(I$5,(I37-'Used by period'!I38)+IF(OR(I$3="",I$3&lt;=$B38),I$4,0))))</f>
        <v/>
      </c>
      <c r="J38" s="69">
        <f>IF(OR(J$6="",$B38=""),"",MAX((J37-'Used by period'!J38),MIN(J$5,(J37-'Used by period'!J38)+IF(OR(J$3="",J$3&lt;=$B38),J$4,0))))</f>
        <v/>
      </c>
      <c r="K38" s="69">
        <f>IF(OR(K$6="",$B38=""),"",MAX((K37-'Used by period'!K38),MIN(K$5,(K37-'Used by period'!K38)+IF(OR(K$3="",K$3&lt;=$B38),K$4,0))))</f>
        <v/>
      </c>
      <c r="L38" s="69">
        <f>IF(OR(L$6="",$B38=""),"",MAX((L37-'Used by period'!L38),MIN(L$5,(L37-'Used by period'!L38)+IF(OR(L$3="",L$3&lt;=$B38),L$4,0))))</f>
        <v/>
      </c>
      <c r="M38" s="69">
        <f>IF(OR(M$6="",$B38=""),"",MAX((M37-'Used by period'!M38),MIN(M$5,(M37-'Used by period'!M38)+IF(OR(M$3="",M$3&lt;=$B38),M$4,0))))</f>
        <v/>
      </c>
      <c r="N38" s="69">
        <f>IF(OR(N$6="",$B38=""),"",MAX((N37-'Used by period'!N38),MIN(N$5,(N37-'Used by period'!N38)+IF(OR(N$3="",N$3&lt;=$B38),N$4,0))))</f>
        <v/>
      </c>
      <c r="O38" s="69">
        <f>IF(OR(O$6="",$B38=""),"",MAX((O37-'Used by period'!O38),MIN(O$5,(O37-'Used by period'!O38)+IF(OR(O$3="",O$3&lt;=$B38),O$4,0))))</f>
        <v/>
      </c>
      <c r="P38" s="69">
        <f>IF(OR(P$6="",$B38=""),"",MAX((P37-'Used by period'!P38),MIN(P$5,(P37-'Used by period'!P38)+IF(OR(P$3="",P$3&lt;=$B38),P$4,0))))</f>
        <v/>
      </c>
      <c r="Q38" s="69">
        <f>IF(OR(Q$6="",$B38=""),"",MAX((Q37-'Used by period'!Q38),MIN(Q$5,(Q37-'Used by period'!Q38)+IF(OR(Q$3="",Q$3&lt;=$B38),Q$4,0))))</f>
        <v/>
      </c>
      <c r="R38" s="69">
        <f>IF(OR(R$6="",$B38=""),"",MAX((R37-'Used by period'!R38),MIN(R$5,(R37-'Used by period'!R38)+IF(OR(R$3="",R$3&lt;=$B38),R$4,0))))</f>
        <v/>
      </c>
      <c r="S38" s="69">
        <f>IF(OR(S$6="",$B38=""),"",MAX((S37-'Used by period'!S38),MIN(S$5,(S37-'Used by period'!S38)+IF(OR(S$3="",S$3&lt;=$B38),S$4,0))))</f>
        <v/>
      </c>
      <c r="T38" s="69">
        <f>IF(OR(T$6="",$B38=""),"",MAX((T37-'Used by period'!T38),MIN(T$5,(T37-'Used by period'!T38)+IF(OR(T$3="",T$3&lt;=$B38),T$4,0))))</f>
        <v/>
      </c>
      <c r="U38" s="69">
        <f>IF(OR(U$6="",$B38=""),"",MAX((U37-'Used by period'!U38),MIN(U$5,(U37-'Used by period'!U38)+IF(OR(U$3="",U$3&lt;=$B38),U$4,0))))</f>
        <v/>
      </c>
      <c r="V38" s="69">
        <f>IF(OR(V$6="",$B38=""),"",MAX((V37-'Used by period'!V38),MIN(V$5,(V37-'Used by period'!V38)+IF(OR(V$3="",V$3&lt;=$B38),V$4,0))))</f>
        <v/>
      </c>
      <c r="W38" s="69">
        <f>IF(OR(W$6="",$B38=""),"",MAX((W37-'Used by period'!W38),MIN(W$5,(W37-'Used by period'!W38)+IF(OR(W$3="",W$3&lt;=$B38),W$4,0))))</f>
        <v/>
      </c>
      <c r="X38" s="69">
        <f>IF(OR(X$6="",$B38=""),"",MAX((X37-'Used by period'!X38),MIN(X$5,(X37-'Used by period'!X38)+IF(OR(X$3="",X$3&lt;=$B38),X$4,0))))</f>
        <v/>
      </c>
      <c r="Y38" s="69">
        <f>IF(OR(Y$6="",$B38=""),"",MAX((Y37-'Used by period'!Y38),MIN(Y$5,(Y37-'Used by period'!Y38)+IF(OR(Y$3="",Y$3&lt;=$B38),Y$4,0))))</f>
        <v/>
      </c>
      <c r="Z38" s="69">
        <f>IF(OR(Z$6="",$B38=""),"",MAX((Z37-'Used by period'!Z38),MIN(Z$5,(Z37-'Used by period'!Z38)+IF(OR(Z$3="",Z$3&lt;=$B38),Z$4,0))))</f>
        <v/>
      </c>
      <c r="AA38" s="69">
        <f>IF(OR(AA$6="",$B38=""),"",MAX((AA37-'Used by period'!AA38),MIN(AA$5,(AA37-'Used by period'!AA38)+IF(OR(AA$3="",AA$3&lt;=$B38),AA$4,0))))</f>
        <v/>
      </c>
      <c r="AB38" s="69">
        <f>IF(OR(AB$6="",$B38=""),"",MAX((AB37-'Used by period'!AB38),MIN(AB$5,(AB37-'Used by period'!AB38)+IF(OR(AB$3="",AB$3&lt;=$B38),AB$4,0))))</f>
        <v/>
      </c>
      <c r="AC38" s="69">
        <f>IF(OR(AC$6="",$B38=""),"",MAX((AC37-'Used by period'!AC38),MIN(AC$5,(AC37-'Used by period'!AC38)+IF(OR(AC$3="",AC$3&lt;=$B38),AC$4,0))))</f>
        <v/>
      </c>
      <c r="AD38" s="69">
        <f>IF(OR(AD$6="",$B38=""),"",MAX((AD37-'Used by period'!AD38),MIN(AD$5,(AD37-'Used by period'!AD38)+IF(OR(AD$3="",AD$3&lt;=$B38),AD$4,0))))</f>
        <v/>
      </c>
      <c r="AE38" s="69">
        <f>IF(OR(AE$6="",$B38=""),"",MAX((AE37-'Used by period'!AE38),MIN(AE$5,(AE37-'Used by period'!AE38)+IF(OR(AE$3="",AE$3&lt;=$B38),AE$4,0))))</f>
        <v/>
      </c>
      <c r="AF38" s="69">
        <f>IF(OR(AF$6="",$B38=""),"",MAX((AF37-'Used by period'!AF38),MIN(AF$5,(AF37-'Used by period'!AF38)+IF(OR(AF$3="",AF$3&lt;=$B38),AF$4,0))))</f>
        <v/>
      </c>
      <c r="AG38" s="69">
        <f>IF(OR(AG$6="",$B38=""),"",MAX((AG37-'Used by period'!AG38),MIN(AG$5,(AG37-'Used by period'!AG38)+IF(OR(AG$3="",AG$3&lt;=$B38),AG$4,0))))</f>
        <v/>
      </c>
      <c r="AH38" s="69">
        <f>IF(OR(AH$6="",$B38=""),"",MAX((AH37-'Used by period'!AH38),MIN(AH$5,(AH37-'Used by period'!AH38)+IF(OR(AH$3="",AH$3&lt;=$B38),AH$4,0))))</f>
        <v/>
      </c>
    </row>
    <row r="39">
      <c r="A39" s="66" t="n">
        <v>32</v>
      </c>
      <c r="B39" s="67">
        <f>IF(IF(Setup!$B$6="Weekly",Setup!$B$7+7*(32-1),IF(Setup!$B$6="Biweekly",Setup!$B$7+14*(32-1),IF(Setup!$B$6="Semi-monthly",IF(MOD(32,2)=1,DATE(Setup!$B$5,(32+1)/2,15),EOMONTH(DATE(Setup!$B$5,32/2,1),0)),EOMONTH(DATE(Setup!$B$5,32,1),0))))&gt;DATE(Setup!$B$5,12,31),"",IF(Setup!$B$6="Weekly",Setup!$B$7+7*(32-1),IF(Setup!$B$6="Biweekly",Setup!$B$7+14*(32-1),IF(Setup!$B$6="Semi-monthly",IF(MOD(32,2)=1,DATE(Setup!$B$5,(32+1)/2,15),EOMONTH(DATE(Setup!$B$5,32/2,1),0)),EOMONTH(DATE(Setup!$B$5,32,1),0)))))</f>
        <v/>
      </c>
      <c r="C39" s="68">
        <f>IF(B39="","",B38+1)</f>
        <v/>
      </c>
      <c r="D39" s="68">
        <f>IF(B39="","",IF(B40="",DATE(Setup!$B$5,12,31),B39))</f>
        <v/>
      </c>
      <c r="E39" s="69">
        <f>IF(OR(E$6="",$B39=""),"",MAX((E38-'Used by period'!E39),MIN(E$5,(E38-'Used by period'!E39)+IF(OR(E$3="",E$3&lt;=$B39),E$4,0))))</f>
        <v/>
      </c>
      <c r="F39" s="69">
        <f>IF(OR(F$6="",$B39=""),"",MAX((F38-'Used by period'!F39),MIN(F$5,(F38-'Used by period'!F39)+IF(OR(F$3="",F$3&lt;=$B39),F$4,0))))</f>
        <v/>
      </c>
      <c r="G39" s="69">
        <f>IF(OR(G$6="",$B39=""),"",MAX((G38-'Used by period'!G39),MIN(G$5,(G38-'Used by period'!G39)+IF(OR(G$3="",G$3&lt;=$B39),G$4,0))))</f>
        <v/>
      </c>
      <c r="H39" s="69">
        <f>IF(OR(H$6="",$B39=""),"",MAX((H38-'Used by period'!H39),MIN(H$5,(H38-'Used by period'!H39)+IF(OR(H$3="",H$3&lt;=$B39),H$4,0))))</f>
        <v/>
      </c>
      <c r="I39" s="69">
        <f>IF(OR(I$6="",$B39=""),"",MAX((I38-'Used by period'!I39),MIN(I$5,(I38-'Used by period'!I39)+IF(OR(I$3="",I$3&lt;=$B39),I$4,0))))</f>
        <v/>
      </c>
      <c r="J39" s="69">
        <f>IF(OR(J$6="",$B39=""),"",MAX((J38-'Used by period'!J39),MIN(J$5,(J38-'Used by period'!J39)+IF(OR(J$3="",J$3&lt;=$B39),J$4,0))))</f>
        <v/>
      </c>
      <c r="K39" s="69">
        <f>IF(OR(K$6="",$B39=""),"",MAX((K38-'Used by period'!K39),MIN(K$5,(K38-'Used by period'!K39)+IF(OR(K$3="",K$3&lt;=$B39),K$4,0))))</f>
        <v/>
      </c>
      <c r="L39" s="69">
        <f>IF(OR(L$6="",$B39=""),"",MAX((L38-'Used by period'!L39),MIN(L$5,(L38-'Used by period'!L39)+IF(OR(L$3="",L$3&lt;=$B39),L$4,0))))</f>
        <v/>
      </c>
      <c r="M39" s="69">
        <f>IF(OR(M$6="",$B39=""),"",MAX((M38-'Used by period'!M39),MIN(M$5,(M38-'Used by period'!M39)+IF(OR(M$3="",M$3&lt;=$B39),M$4,0))))</f>
        <v/>
      </c>
      <c r="N39" s="69">
        <f>IF(OR(N$6="",$B39=""),"",MAX((N38-'Used by period'!N39),MIN(N$5,(N38-'Used by period'!N39)+IF(OR(N$3="",N$3&lt;=$B39),N$4,0))))</f>
        <v/>
      </c>
      <c r="O39" s="69">
        <f>IF(OR(O$6="",$B39=""),"",MAX((O38-'Used by period'!O39),MIN(O$5,(O38-'Used by period'!O39)+IF(OR(O$3="",O$3&lt;=$B39),O$4,0))))</f>
        <v/>
      </c>
      <c r="P39" s="69">
        <f>IF(OR(P$6="",$B39=""),"",MAX((P38-'Used by period'!P39),MIN(P$5,(P38-'Used by period'!P39)+IF(OR(P$3="",P$3&lt;=$B39),P$4,0))))</f>
        <v/>
      </c>
      <c r="Q39" s="69">
        <f>IF(OR(Q$6="",$B39=""),"",MAX((Q38-'Used by period'!Q39),MIN(Q$5,(Q38-'Used by period'!Q39)+IF(OR(Q$3="",Q$3&lt;=$B39),Q$4,0))))</f>
        <v/>
      </c>
      <c r="R39" s="69">
        <f>IF(OR(R$6="",$B39=""),"",MAX((R38-'Used by period'!R39),MIN(R$5,(R38-'Used by period'!R39)+IF(OR(R$3="",R$3&lt;=$B39),R$4,0))))</f>
        <v/>
      </c>
      <c r="S39" s="69">
        <f>IF(OR(S$6="",$B39=""),"",MAX((S38-'Used by period'!S39),MIN(S$5,(S38-'Used by period'!S39)+IF(OR(S$3="",S$3&lt;=$B39),S$4,0))))</f>
        <v/>
      </c>
      <c r="T39" s="69">
        <f>IF(OR(T$6="",$B39=""),"",MAX((T38-'Used by period'!T39),MIN(T$5,(T38-'Used by period'!T39)+IF(OR(T$3="",T$3&lt;=$B39),T$4,0))))</f>
        <v/>
      </c>
      <c r="U39" s="69">
        <f>IF(OR(U$6="",$B39=""),"",MAX((U38-'Used by period'!U39),MIN(U$5,(U38-'Used by period'!U39)+IF(OR(U$3="",U$3&lt;=$B39),U$4,0))))</f>
        <v/>
      </c>
      <c r="V39" s="69">
        <f>IF(OR(V$6="",$B39=""),"",MAX((V38-'Used by period'!V39),MIN(V$5,(V38-'Used by period'!V39)+IF(OR(V$3="",V$3&lt;=$B39),V$4,0))))</f>
        <v/>
      </c>
      <c r="W39" s="69">
        <f>IF(OR(W$6="",$B39=""),"",MAX((W38-'Used by period'!W39),MIN(W$5,(W38-'Used by period'!W39)+IF(OR(W$3="",W$3&lt;=$B39),W$4,0))))</f>
        <v/>
      </c>
      <c r="X39" s="69">
        <f>IF(OR(X$6="",$B39=""),"",MAX((X38-'Used by period'!X39),MIN(X$5,(X38-'Used by period'!X39)+IF(OR(X$3="",X$3&lt;=$B39),X$4,0))))</f>
        <v/>
      </c>
      <c r="Y39" s="69">
        <f>IF(OR(Y$6="",$B39=""),"",MAX((Y38-'Used by period'!Y39),MIN(Y$5,(Y38-'Used by period'!Y39)+IF(OR(Y$3="",Y$3&lt;=$B39),Y$4,0))))</f>
        <v/>
      </c>
      <c r="Z39" s="69">
        <f>IF(OR(Z$6="",$B39=""),"",MAX((Z38-'Used by period'!Z39),MIN(Z$5,(Z38-'Used by period'!Z39)+IF(OR(Z$3="",Z$3&lt;=$B39),Z$4,0))))</f>
        <v/>
      </c>
      <c r="AA39" s="69">
        <f>IF(OR(AA$6="",$B39=""),"",MAX((AA38-'Used by period'!AA39),MIN(AA$5,(AA38-'Used by period'!AA39)+IF(OR(AA$3="",AA$3&lt;=$B39),AA$4,0))))</f>
        <v/>
      </c>
      <c r="AB39" s="69">
        <f>IF(OR(AB$6="",$B39=""),"",MAX((AB38-'Used by period'!AB39),MIN(AB$5,(AB38-'Used by period'!AB39)+IF(OR(AB$3="",AB$3&lt;=$B39),AB$4,0))))</f>
        <v/>
      </c>
      <c r="AC39" s="69">
        <f>IF(OR(AC$6="",$B39=""),"",MAX((AC38-'Used by period'!AC39),MIN(AC$5,(AC38-'Used by period'!AC39)+IF(OR(AC$3="",AC$3&lt;=$B39),AC$4,0))))</f>
        <v/>
      </c>
      <c r="AD39" s="69">
        <f>IF(OR(AD$6="",$B39=""),"",MAX((AD38-'Used by period'!AD39),MIN(AD$5,(AD38-'Used by period'!AD39)+IF(OR(AD$3="",AD$3&lt;=$B39),AD$4,0))))</f>
        <v/>
      </c>
      <c r="AE39" s="69">
        <f>IF(OR(AE$6="",$B39=""),"",MAX((AE38-'Used by period'!AE39),MIN(AE$5,(AE38-'Used by period'!AE39)+IF(OR(AE$3="",AE$3&lt;=$B39),AE$4,0))))</f>
        <v/>
      </c>
      <c r="AF39" s="69">
        <f>IF(OR(AF$6="",$B39=""),"",MAX((AF38-'Used by period'!AF39),MIN(AF$5,(AF38-'Used by period'!AF39)+IF(OR(AF$3="",AF$3&lt;=$B39),AF$4,0))))</f>
        <v/>
      </c>
      <c r="AG39" s="69">
        <f>IF(OR(AG$6="",$B39=""),"",MAX((AG38-'Used by period'!AG39),MIN(AG$5,(AG38-'Used by period'!AG39)+IF(OR(AG$3="",AG$3&lt;=$B39),AG$4,0))))</f>
        <v/>
      </c>
      <c r="AH39" s="69">
        <f>IF(OR(AH$6="",$B39=""),"",MAX((AH38-'Used by period'!AH39),MIN(AH$5,(AH38-'Used by period'!AH39)+IF(OR(AH$3="",AH$3&lt;=$B39),AH$4,0))))</f>
        <v/>
      </c>
    </row>
    <row r="40">
      <c r="A40" s="66" t="n">
        <v>33</v>
      </c>
      <c r="B40" s="67">
        <f>IF(IF(Setup!$B$6="Weekly",Setup!$B$7+7*(33-1),IF(Setup!$B$6="Biweekly",Setup!$B$7+14*(33-1),IF(Setup!$B$6="Semi-monthly",IF(MOD(33,2)=1,DATE(Setup!$B$5,(33+1)/2,15),EOMONTH(DATE(Setup!$B$5,33/2,1),0)),EOMONTH(DATE(Setup!$B$5,33,1),0))))&gt;DATE(Setup!$B$5,12,31),"",IF(Setup!$B$6="Weekly",Setup!$B$7+7*(33-1),IF(Setup!$B$6="Biweekly",Setup!$B$7+14*(33-1),IF(Setup!$B$6="Semi-monthly",IF(MOD(33,2)=1,DATE(Setup!$B$5,(33+1)/2,15),EOMONTH(DATE(Setup!$B$5,33/2,1),0)),EOMONTH(DATE(Setup!$B$5,33,1),0)))))</f>
        <v/>
      </c>
      <c r="C40" s="68">
        <f>IF(B40="","",B39+1)</f>
        <v/>
      </c>
      <c r="D40" s="68">
        <f>IF(B40="","",IF(B41="",DATE(Setup!$B$5,12,31),B40))</f>
        <v/>
      </c>
      <c r="E40" s="69">
        <f>IF(OR(E$6="",$B40=""),"",MAX((E39-'Used by period'!E40),MIN(E$5,(E39-'Used by period'!E40)+IF(OR(E$3="",E$3&lt;=$B40),E$4,0))))</f>
        <v/>
      </c>
      <c r="F40" s="69">
        <f>IF(OR(F$6="",$B40=""),"",MAX((F39-'Used by period'!F40),MIN(F$5,(F39-'Used by period'!F40)+IF(OR(F$3="",F$3&lt;=$B40),F$4,0))))</f>
        <v/>
      </c>
      <c r="G40" s="69">
        <f>IF(OR(G$6="",$B40=""),"",MAX((G39-'Used by period'!G40),MIN(G$5,(G39-'Used by period'!G40)+IF(OR(G$3="",G$3&lt;=$B40),G$4,0))))</f>
        <v/>
      </c>
      <c r="H40" s="69">
        <f>IF(OR(H$6="",$B40=""),"",MAX((H39-'Used by period'!H40),MIN(H$5,(H39-'Used by period'!H40)+IF(OR(H$3="",H$3&lt;=$B40),H$4,0))))</f>
        <v/>
      </c>
      <c r="I40" s="69">
        <f>IF(OR(I$6="",$B40=""),"",MAX((I39-'Used by period'!I40),MIN(I$5,(I39-'Used by period'!I40)+IF(OR(I$3="",I$3&lt;=$B40),I$4,0))))</f>
        <v/>
      </c>
      <c r="J40" s="69">
        <f>IF(OR(J$6="",$B40=""),"",MAX((J39-'Used by period'!J40),MIN(J$5,(J39-'Used by period'!J40)+IF(OR(J$3="",J$3&lt;=$B40),J$4,0))))</f>
        <v/>
      </c>
      <c r="K40" s="69">
        <f>IF(OR(K$6="",$B40=""),"",MAX((K39-'Used by period'!K40),MIN(K$5,(K39-'Used by period'!K40)+IF(OR(K$3="",K$3&lt;=$B40),K$4,0))))</f>
        <v/>
      </c>
      <c r="L40" s="69">
        <f>IF(OR(L$6="",$B40=""),"",MAX((L39-'Used by period'!L40),MIN(L$5,(L39-'Used by period'!L40)+IF(OR(L$3="",L$3&lt;=$B40),L$4,0))))</f>
        <v/>
      </c>
      <c r="M40" s="69">
        <f>IF(OR(M$6="",$B40=""),"",MAX((M39-'Used by period'!M40),MIN(M$5,(M39-'Used by period'!M40)+IF(OR(M$3="",M$3&lt;=$B40),M$4,0))))</f>
        <v/>
      </c>
      <c r="N40" s="69">
        <f>IF(OR(N$6="",$B40=""),"",MAX((N39-'Used by period'!N40),MIN(N$5,(N39-'Used by period'!N40)+IF(OR(N$3="",N$3&lt;=$B40),N$4,0))))</f>
        <v/>
      </c>
      <c r="O40" s="69">
        <f>IF(OR(O$6="",$B40=""),"",MAX((O39-'Used by period'!O40),MIN(O$5,(O39-'Used by period'!O40)+IF(OR(O$3="",O$3&lt;=$B40),O$4,0))))</f>
        <v/>
      </c>
      <c r="P40" s="69">
        <f>IF(OR(P$6="",$B40=""),"",MAX((P39-'Used by period'!P40),MIN(P$5,(P39-'Used by period'!P40)+IF(OR(P$3="",P$3&lt;=$B40),P$4,0))))</f>
        <v/>
      </c>
      <c r="Q40" s="69">
        <f>IF(OR(Q$6="",$B40=""),"",MAX((Q39-'Used by period'!Q40),MIN(Q$5,(Q39-'Used by period'!Q40)+IF(OR(Q$3="",Q$3&lt;=$B40),Q$4,0))))</f>
        <v/>
      </c>
      <c r="R40" s="69">
        <f>IF(OR(R$6="",$B40=""),"",MAX((R39-'Used by period'!R40),MIN(R$5,(R39-'Used by period'!R40)+IF(OR(R$3="",R$3&lt;=$B40),R$4,0))))</f>
        <v/>
      </c>
      <c r="S40" s="69">
        <f>IF(OR(S$6="",$B40=""),"",MAX((S39-'Used by period'!S40),MIN(S$5,(S39-'Used by period'!S40)+IF(OR(S$3="",S$3&lt;=$B40),S$4,0))))</f>
        <v/>
      </c>
      <c r="T40" s="69">
        <f>IF(OR(T$6="",$B40=""),"",MAX((T39-'Used by period'!T40),MIN(T$5,(T39-'Used by period'!T40)+IF(OR(T$3="",T$3&lt;=$B40),T$4,0))))</f>
        <v/>
      </c>
      <c r="U40" s="69">
        <f>IF(OR(U$6="",$B40=""),"",MAX((U39-'Used by period'!U40),MIN(U$5,(U39-'Used by period'!U40)+IF(OR(U$3="",U$3&lt;=$B40),U$4,0))))</f>
        <v/>
      </c>
      <c r="V40" s="69">
        <f>IF(OR(V$6="",$B40=""),"",MAX((V39-'Used by period'!V40),MIN(V$5,(V39-'Used by period'!V40)+IF(OR(V$3="",V$3&lt;=$B40),V$4,0))))</f>
        <v/>
      </c>
      <c r="W40" s="69">
        <f>IF(OR(W$6="",$B40=""),"",MAX((W39-'Used by period'!W40),MIN(W$5,(W39-'Used by period'!W40)+IF(OR(W$3="",W$3&lt;=$B40),W$4,0))))</f>
        <v/>
      </c>
      <c r="X40" s="69">
        <f>IF(OR(X$6="",$B40=""),"",MAX((X39-'Used by period'!X40),MIN(X$5,(X39-'Used by period'!X40)+IF(OR(X$3="",X$3&lt;=$B40),X$4,0))))</f>
        <v/>
      </c>
      <c r="Y40" s="69">
        <f>IF(OR(Y$6="",$B40=""),"",MAX((Y39-'Used by period'!Y40),MIN(Y$5,(Y39-'Used by period'!Y40)+IF(OR(Y$3="",Y$3&lt;=$B40),Y$4,0))))</f>
        <v/>
      </c>
      <c r="Z40" s="69">
        <f>IF(OR(Z$6="",$B40=""),"",MAX((Z39-'Used by period'!Z40),MIN(Z$5,(Z39-'Used by period'!Z40)+IF(OR(Z$3="",Z$3&lt;=$B40),Z$4,0))))</f>
        <v/>
      </c>
      <c r="AA40" s="69">
        <f>IF(OR(AA$6="",$B40=""),"",MAX((AA39-'Used by period'!AA40),MIN(AA$5,(AA39-'Used by period'!AA40)+IF(OR(AA$3="",AA$3&lt;=$B40),AA$4,0))))</f>
        <v/>
      </c>
      <c r="AB40" s="69">
        <f>IF(OR(AB$6="",$B40=""),"",MAX((AB39-'Used by period'!AB40),MIN(AB$5,(AB39-'Used by period'!AB40)+IF(OR(AB$3="",AB$3&lt;=$B40),AB$4,0))))</f>
        <v/>
      </c>
      <c r="AC40" s="69">
        <f>IF(OR(AC$6="",$B40=""),"",MAX((AC39-'Used by period'!AC40),MIN(AC$5,(AC39-'Used by period'!AC40)+IF(OR(AC$3="",AC$3&lt;=$B40),AC$4,0))))</f>
        <v/>
      </c>
      <c r="AD40" s="69">
        <f>IF(OR(AD$6="",$B40=""),"",MAX((AD39-'Used by period'!AD40),MIN(AD$5,(AD39-'Used by period'!AD40)+IF(OR(AD$3="",AD$3&lt;=$B40),AD$4,0))))</f>
        <v/>
      </c>
      <c r="AE40" s="69">
        <f>IF(OR(AE$6="",$B40=""),"",MAX((AE39-'Used by period'!AE40),MIN(AE$5,(AE39-'Used by period'!AE40)+IF(OR(AE$3="",AE$3&lt;=$B40),AE$4,0))))</f>
        <v/>
      </c>
      <c r="AF40" s="69">
        <f>IF(OR(AF$6="",$B40=""),"",MAX((AF39-'Used by period'!AF40),MIN(AF$5,(AF39-'Used by period'!AF40)+IF(OR(AF$3="",AF$3&lt;=$B40),AF$4,0))))</f>
        <v/>
      </c>
      <c r="AG40" s="69">
        <f>IF(OR(AG$6="",$B40=""),"",MAX((AG39-'Used by period'!AG40),MIN(AG$5,(AG39-'Used by period'!AG40)+IF(OR(AG$3="",AG$3&lt;=$B40),AG$4,0))))</f>
        <v/>
      </c>
      <c r="AH40" s="69">
        <f>IF(OR(AH$6="",$B40=""),"",MAX((AH39-'Used by period'!AH40),MIN(AH$5,(AH39-'Used by period'!AH40)+IF(OR(AH$3="",AH$3&lt;=$B40),AH$4,0))))</f>
        <v/>
      </c>
    </row>
    <row r="41">
      <c r="A41" s="66" t="n">
        <v>34</v>
      </c>
      <c r="B41" s="67">
        <f>IF(IF(Setup!$B$6="Weekly",Setup!$B$7+7*(34-1),IF(Setup!$B$6="Biweekly",Setup!$B$7+14*(34-1),IF(Setup!$B$6="Semi-monthly",IF(MOD(34,2)=1,DATE(Setup!$B$5,(34+1)/2,15),EOMONTH(DATE(Setup!$B$5,34/2,1),0)),EOMONTH(DATE(Setup!$B$5,34,1),0))))&gt;DATE(Setup!$B$5,12,31),"",IF(Setup!$B$6="Weekly",Setup!$B$7+7*(34-1),IF(Setup!$B$6="Biweekly",Setup!$B$7+14*(34-1),IF(Setup!$B$6="Semi-monthly",IF(MOD(34,2)=1,DATE(Setup!$B$5,(34+1)/2,15),EOMONTH(DATE(Setup!$B$5,34/2,1),0)),EOMONTH(DATE(Setup!$B$5,34,1),0)))))</f>
        <v/>
      </c>
      <c r="C41" s="68">
        <f>IF(B41="","",B40+1)</f>
        <v/>
      </c>
      <c r="D41" s="68">
        <f>IF(B41="","",IF(B42="",DATE(Setup!$B$5,12,31),B41))</f>
        <v/>
      </c>
      <c r="E41" s="69">
        <f>IF(OR(E$6="",$B41=""),"",MAX((E40-'Used by period'!E41),MIN(E$5,(E40-'Used by period'!E41)+IF(OR(E$3="",E$3&lt;=$B41),E$4,0))))</f>
        <v/>
      </c>
      <c r="F41" s="69">
        <f>IF(OR(F$6="",$B41=""),"",MAX((F40-'Used by period'!F41),MIN(F$5,(F40-'Used by period'!F41)+IF(OR(F$3="",F$3&lt;=$B41),F$4,0))))</f>
        <v/>
      </c>
      <c r="G41" s="69">
        <f>IF(OR(G$6="",$B41=""),"",MAX((G40-'Used by period'!G41),MIN(G$5,(G40-'Used by period'!G41)+IF(OR(G$3="",G$3&lt;=$B41),G$4,0))))</f>
        <v/>
      </c>
      <c r="H41" s="69">
        <f>IF(OR(H$6="",$B41=""),"",MAX((H40-'Used by period'!H41),MIN(H$5,(H40-'Used by period'!H41)+IF(OR(H$3="",H$3&lt;=$B41),H$4,0))))</f>
        <v/>
      </c>
      <c r="I41" s="69">
        <f>IF(OR(I$6="",$B41=""),"",MAX((I40-'Used by period'!I41),MIN(I$5,(I40-'Used by period'!I41)+IF(OR(I$3="",I$3&lt;=$B41),I$4,0))))</f>
        <v/>
      </c>
      <c r="J41" s="69">
        <f>IF(OR(J$6="",$B41=""),"",MAX((J40-'Used by period'!J41),MIN(J$5,(J40-'Used by period'!J41)+IF(OR(J$3="",J$3&lt;=$B41),J$4,0))))</f>
        <v/>
      </c>
      <c r="K41" s="69">
        <f>IF(OR(K$6="",$B41=""),"",MAX((K40-'Used by period'!K41),MIN(K$5,(K40-'Used by period'!K41)+IF(OR(K$3="",K$3&lt;=$B41),K$4,0))))</f>
        <v/>
      </c>
      <c r="L41" s="69">
        <f>IF(OR(L$6="",$B41=""),"",MAX((L40-'Used by period'!L41),MIN(L$5,(L40-'Used by period'!L41)+IF(OR(L$3="",L$3&lt;=$B41),L$4,0))))</f>
        <v/>
      </c>
      <c r="M41" s="69">
        <f>IF(OR(M$6="",$B41=""),"",MAX((M40-'Used by period'!M41),MIN(M$5,(M40-'Used by period'!M41)+IF(OR(M$3="",M$3&lt;=$B41),M$4,0))))</f>
        <v/>
      </c>
      <c r="N41" s="69">
        <f>IF(OR(N$6="",$B41=""),"",MAX((N40-'Used by period'!N41),MIN(N$5,(N40-'Used by period'!N41)+IF(OR(N$3="",N$3&lt;=$B41),N$4,0))))</f>
        <v/>
      </c>
      <c r="O41" s="69">
        <f>IF(OR(O$6="",$B41=""),"",MAX((O40-'Used by period'!O41),MIN(O$5,(O40-'Used by period'!O41)+IF(OR(O$3="",O$3&lt;=$B41),O$4,0))))</f>
        <v/>
      </c>
      <c r="P41" s="69">
        <f>IF(OR(P$6="",$B41=""),"",MAX((P40-'Used by period'!P41),MIN(P$5,(P40-'Used by period'!P41)+IF(OR(P$3="",P$3&lt;=$B41),P$4,0))))</f>
        <v/>
      </c>
      <c r="Q41" s="69">
        <f>IF(OR(Q$6="",$B41=""),"",MAX((Q40-'Used by period'!Q41),MIN(Q$5,(Q40-'Used by period'!Q41)+IF(OR(Q$3="",Q$3&lt;=$B41),Q$4,0))))</f>
        <v/>
      </c>
      <c r="R41" s="69">
        <f>IF(OR(R$6="",$B41=""),"",MAX((R40-'Used by period'!R41),MIN(R$5,(R40-'Used by period'!R41)+IF(OR(R$3="",R$3&lt;=$B41),R$4,0))))</f>
        <v/>
      </c>
      <c r="S41" s="69">
        <f>IF(OR(S$6="",$B41=""),"",MAX((S40-'Used by period'!S41),MIN(S$5,(S40-'Used by period'!S41)+IF(OR(S$3="",S$3&lt;=$B41),S$4,0))))</f>
        <v/>
      </c>
      <c r="T41" s="69">
        <f>IF(OR(T$6="",$B41=""),"",MAX((T40-'Used by period'!T41),MIN(T$5,(T40-'Used by period'!T41)+IF(OR(T$3="",T$3&lt;=$B41),T$4,0))))</f>
        <v/>
      </c>
      <c r="U41" s="69">
        <f>IF(OR(U$6="",$B41=""),"",MAX((U40-'Used by period'!U41),MIN(U$5,(U40-'Used by period'!U41)+IF(OR(U$3="",U$3&lt;=$B41),U$4,0))))</f>
        <v/>
      </c>
      <c r="V41" s="69">
        <f>IF(OR(V$6="",$B41=""),"",MAX((V40-'Used by period'!V41),MIN(V$5,(V40-'Used by period'!V41)+IF(OR(V$3="",V$3&lt;=$B41),V$4,0))))</f>
        <v/>
      </c>
      <c r="W41" s="69">
        <f>IF(OR(W$6="",$B41=""),"",MAX((W40-'Used by period'!W41),MIN(W$5,(W40-'Used by period'!W41)+IF(OR(W$3="",W$3&lt;=$B41),W$4,0))))</f>
        <v/>
      </c>
      <c r="X41" s="69">
        <f>IF(OR(X$6="",$B41=""),"",MAX((X40-'Used by period'!X41),MIN(X$5,(X40-'Used by period'!X41)+IF(OR(X$3="",X$3&lt;=$B41),X$4,0))))</f>
        <v/>
      </c>
      <c r="Y41" s="69">
        <f>IF(OR(Y$6="",$B41=""),"",MAX((Y40-'Used by period'!Y41),MIN(Y$5,(Y40-'Used by period'!Y41)+IF(OR(Y$3="",Y$3&lt;=$B41),Y$4,0))))</f>
        <v/>
      </c>
      <c r="Z41" s="69">
        <f>IF(OR(Z$6="",$B41=""),"",MAX((Z40-'Used by period'!Z41),MIN(Z$5,(Z40-'Used by period'!Z41)+IF(OR(Z$3="",Z$3&lt;=$B41),Z$4,0))))</f>
        <v/>
      </c>
      <c r="AA41" s="69">
        <f>IF(OR(AA$6="",$B41=""),"",MAX((AA40-'Used by period'!AA41),MIN(AA$5,(AA40-'Used by period'!AA41)+IF(OR(AA$3="",AA$3&lt;=$B41),AA$4,0))))</f>
        <v/>
      </c>
      <c r="AB41" s="69">
        <f>IF(OR(AB$6="",$B41=""),"",MAX((AB40-'Used by period'!AB41),MIN(AB$5,(AB40-'Used by period'!AB41)+IF(OR(AB$3="",AB$3&lt;=$B41),AB$4,0))))</f>
        <v/>
      </c>
      <c r="AC41" s="69">
        <f>IF(OR(AC$6="",$B41=""),"",MAX((AC40-'Used by period'!AC41),MIN(AC$5,(AC40-'Used by period'!AC41)+IF(OR(AC$3="",AC$3&lt;=$B41),AC$4,0))))</f>
        <v/>
      </c>
      <c r="AD41" s="69">
        <f>IF(OR(AD$6="",$B41=""),"",MAX((AD40-'Used by period'!AD41),MIN(AD$5,(AD40-'Used by period'!AD41)+IF(OR(AD$3="",AD$3&lt;=$B41),AD$4,0))))</f>
        <v/>
      </c>
      <c r="AE41" s="69">
        <f>IF(OR(AE$6="",$B41=""),"",MAX((AE40-'Used by period'!AE41),MIN(AE$5,(AE40-'Used by period'!AE41)+IF(OR(AE$3="",AE$3&lt;=$B41),AE$4,0))))</f>
        <v/>
      </c>
      <c r="AF41" s="69">
        <f>IF(OR(AF$6="",$B41=""),"",MAX((AF40-'Used by period'!AF41),MIN(AF$5,(AF40-'Used by period'!AF41)+IF(OR(AF$3="",AF$3&lt;=$B41),AF$4,0))))</f>
        <v/>
      </c>
      <c r="AG41" s="69">
        <f>IF(OR(AG$6="",$B41=""),"",MAX((AG40-'Used by period'!AG41),MIN(AG$5,(AG40-'Used by period'!AG41)+IF(OR(AG$3="",AG$3&lt;=$B41),AG$4,0))))</f>
        <v/>
      </c>
      <c r="AH41" s="69">
        <f>IF(OR(AH$6="",$B41=""),"",MAX((AH40-'Used by period'!AH41),MIN(AH$5,(AH40-'Used by period'!AH41)+IF(OR(AH$3="",AH$3&lt;=$B41),AH$4,0))))</f>
        <v/>
      </c>
    </row>
    <row r="42">
      <c r="A42" s="66" t="n">
        <v>35</v>
      </c>
      <c r="B42" s="67">
        <f>IF(IF(Setup!$B$6="Weekly",Setup!$B$7+7*(35-1),IF(Setup!$B$6="Biweekly",Setup!$B$7+14*(35-1),IF(Setup!$B$6="Semi-monthly",IF(MOD(35,2)=1,DATE(Setup!$B$5,(35+1)/2,15),EOMONTH(DATE(Setup!$B$5,35/2,1),0)),EOMONTH(DATE(Setup!$B$5,35,1),0))))&gt;DATE(Setup!$B$5,12,31),"",IF(Setup!$B$6="Weekly",Setup!$B$7+7*(35-1),IF(Setup!$B$6="Biweekly",Setup!$B$7+14*(35-1),IF(Setup!$B$6="Semi-monthly",IF(MOD(35,2)=1,DATE(Setup!$B$5,(35+1)/2,15),EOMONTH(DATE(Setup!$B$5,35/2,1),0)),EOMONTH(DATE(Setup!$B$5,35,1),0)))))</f>
        <v/>
      </c>
      <c r="C42" s="68">
        <f>IF(B42="","",B41+1)</f>
        <v/>
      </c>
      <c r="D42" s="68">
        <f>IF(B42="","",IF(B43="",DATE(Setup!$B$5,12,31),B42))</f>
        <v/>
      </c>
      <c r="E42" s="69">
        <f>IF(OR(E$6="",$B42=""),"",MAX((E41-'Used by period'!E42),MIN(E$5,(E41-'Used by period'!E42)+IF(OR(E$3="",E$3&lt;=$B42),E$4,0))))</f>
        <v/>
      </c>
      <c r="F42" s="69">
        <f>IF(OR(F$6="",$B42=""),"",MAX((F41-'Used by period'!F42),MIN(F$5,(F41-'Used by period'!F42)+IF(OR(F$3="",F$3&lt;=$B42),F$4,0))))</f>
        <v/>
      </c>
      <c r="G42" s="69">
        <f>IF(OR(G$6="",$B42=""),"",MAX((G41-'Used by period'!G42),MIN(G$5,(G41-'Used by period'!G42)+IF(OR(G$3="",G$3&lt;=$B42),G$4,0))))</f>
        <v/>
      </c>
      <c r="H42" s="69">
        <f>IF(OR(H$6="",$B42=""),"",MAX((H41-'Used by period'!H42),MIN(H$5,(H41-'Used by period'!H42)+IF(OR(H$3="",H$3&lt;=$B42),H$4,0))))</f>
        <v/>
      </c>
      <c r="I42" s="69">
        <f>IF(OR(I$6="",$B42=""),"",MAX((I41-'Used by period'!I42),MIN(I$5,(I41-'Used by period'!I42)+IF(OR(I$3="",I$3&lt;=$B42),I$4,0))))</f>
        <v/>
      </c>
      <c r="J42" s="69">
        <f>IF(OR(J$6="",$B42=""),"",MAX((J41-'Used by period'!J42),MIN(J$5,(J41-'Used by period'!J42)+IF(OR(J$3="",J$3&lt;=$B42),J$4,0))))</f>
        <v/>
      </c>
      <c r="K42" s="69">
        <f>IF(OR(K$6="",$B42=""),"",MAX((K41-'Used by period'!K42),MIN(K$5,(K41-'Used by period'!K42)+IF(OR(K$3="",K$3&lt;=$B42),K$4,0))))</f>
        <v/>
      </c>
      <c r="L42" s="69">
        <f>IF(OR(L$6="",$B42=""),"",MAX((L41-'Used by period'!L42),MIN(L$5,(L41-'Used by period'!L42)+IF(OR(L$3="",L$3&lt;=$B42),L$4,0))))</f>
        <v/>
      </c>
      <c r="M42" s="69">
        <f>IF(OR(M$6="",$B42=""),"",MAX((M41-'Used by period'!M42),MIN(M$5,(M41-'Used by period'!M42)+IF(OR(M$3="",M$3&lt;=$B42),M$4,0))))</f>
        <v/>
      </c>
      <c r="N42" s="69">
        <f>IF(OR(N$6="",$B42=""),"",MAX((N41-'Used by period'!N42),MIN(N$5,(N41-'Used by period'!N42)+IF(OR(N$3="",N$3&lt;=$B42),N$4,0))))</f>
        <v/>
      </c>
      <c r="O42" s="69">
        <f>IF(OR(O$6="",$B42=""),"",MAX((O41-'Used by period'!O42),MIN(O$5,(O41-'Used by period'!O42)+IF(OR(O$3="",O$3&lt;=$B42),O$4,0))))</f>
        <v/>
      </c>
      <c r="P42" s="69">
        <f>IF(OR(P$6="",$B42=""),"",MAX((P41-'Used by period'!P42),MIN(P$5,(P41-'Used by period'!P42)+IF(OR(P$3="",P$3&lt;=$B42),P$4,0))))</f>
        <v/>
      </c>
      <c r="Q42" s="69">
        <f>IF(OR(Q$6="",$B42=""),"",MAX((Q41-'Used by period'!Q42),MIN(Q$5,(Q41-'Used by period'!Q42)+IF(OR(Q$3="",Q$3&lt;=$B42),Q$4,0))))</f>
        <v/>
      </c>
      <c r="R42" s="69">
        <f>IF(OR(R$6="",$B42=""),"",MAX((R41-'Used by period'!R42),MIN(R$5,(R41-'Used by period'!R42)+IF(OR(R$3="",R$3&lt;=$B42),R$4,0))))</f>
        <v/>
      </c>
      <c r="S42" s="69">
        <f>IF(OR(S$6="",$B42=""),"",MAX((S41-'Used by period'!S42),MIN(S$5,(S41-'Used by period'!S42)+IF(OR(S$3="",S$3&lt;=$B42),S$4,0))))</f>
        <v/>
      </c>
      <c r="T42" s="69">
        <f>IF(OR(T$6="",$B42=""),"",MAX((T41-'Used by period'!T42),MIN(T$5,(T41-'Used by period'!T42)+IF(OR(T$3="",T$3&lt;=$B42),T$4,0))))</f>
        <v/>
      </c>
      <c r="U42" s="69">
        <f>IF(OR(U$6="",$B42=""),"",MAX((U41-'Used by period'!U42),MIN(U$5,(U41-'Used by period'!U42)+IF(OR(U$3="",U$3&lt;=$B42),U$4,0))))</f>
        <v/>
      </c>
      <c r="V42" s="69">
        <f>IF(OR(V$6="",$B42=""),"",MAX((V41-'Used by period'!V42),MIN(V$5,(V41-'Used by period'!V42)+IF(OR(V$3="",V$3&lt;=$B42),V$4,0))))</f>
        <v/>
      </c>
      <c r="W42" s="69">
        <f>IF(OR(W$6="",$B42=""),"",MAX((W41-'Used by period'!W42),MIN(W$5,(W41-'Used by period'!W42)+IF(OR(W$3="",W$3&lt;=$B42),W$4,0))))</f>
        <v/>
      </c>
      <c r="X42" s="69">
        <f>IF(OR(X$6="",$B42=""),"",MAX((X41-'Used by period'!X42),MIN(X$5,(X41-'Used by period'!X42)+IF(OR(X$3="",X$3&lt;=$B42),X$4,0))))</f>
        <v/>
      </c>
      <c r="Y42" s="69">
        <f>IF(OR(Y$6="",$B42=""),"",MAX((Y41-'Used by period'!Y42),MIN(Y$5,(Y41-'Used by period'!Y42)+IF(OR(Y$3="",Y$3&lt;=$B42),Y$4,0))))</f>
        <v/>
      </c>
      <c r="Z42" s="69">
        <f>IF(OR(Z$6="",$B42=""),"",MAX((Z41-'Used by period'!Z42),MIN(Z$5,(Z41-'Used by period'!Z42)+IF(OR(Z$3="",Z$3&lt;=$B42),Z$4,0))))</f>
        <v/>
      </c>
      <c r="AA42" s="69">
        <f>IF(OR(AA$6="",$B42=""),"",MAX((AA41-'Used by period'!AA42),MIN(AA$5,(AA41-'Used by period'!AA42)+IF(OR(AA$3="",AA$3&lt;=$B42),AA$4,0))))</f>
        <v/>
      </c>
      <c r="AB42" s="69">
        <f>IF(OR(AB$6="",$B42=""),"",MAX((AB41-'Used by period'!AB42),MIN(AB$5,(AB41-'Used by period'!AB42)+IF(OR(AB$3="",AB$3&lt;=$B42),AB$4,0))))</f>
        <v/>
      </c>
      <c r="AC42" s="69">
        <f>IF(OR(AC$6="",$B42=""),"",MAX((AC41-'Used by period'!AC42),MIN(AC$5,(AC41-'Used by period'!AC42)+IF(OR(AC$3="",AC$3&lt;=$B42),AC$4,0))))</f>
        <v/>
      </c>
      <c r="AD42" s="69">
        <f>IF(OR(AD$6="",$B42=""),"",MAX((AD41-'Used by period'!AD42),MIN(AD$5,(AD41-'Used by period'!AD42)+IF(OR(AD$3="",AD$3&lt;=$B42),AD$4,0))))</f>
        <v/>
      </c>
      <c r="AE42" s="69">
        <f>IF(OR(AE$6="",$B42=""),"",MAX((AE41-'Used by period'!AE42),MIN(AE$5,(AE41-'Used by period'!AE42)+IF(OR(AE$3="",AE$3&lt;=$B42),AE$4,0))))</f>
        <v/>
      </c>
      <c r="AF42" s="69">
        <f>IF(OR(AF$6="",$B42=""),"",MAX((AF41-'Used by period'!AF42),MIN(AF$5,(AF41-'Used by period'!AF42)+IF(OR(AF$3="",AF$3&lt;=$B42),AF$4,0))))</f>
        <v/>
      </c>
      <c r="AG42" s="69">
        <f>IF(OR(AG$6="",$B42=""),"",MAX((AG41-'Used by period'!AG42),MIN(AG$5,(AG41-'Used by period'!AG42)+IF(OR(AG$3="",AG$3&lt;=$B42),AG$4,0))))</f>
        <v/>
      </c>
      <c r="AH42" s="69">
        <f>IF(OR(AH$6="",$B42=""),"",MAX((AH41-'Used by period'!AH42),MIN(AH$5,(AH41-'Used by period'!AH42)+IF(OR(AH$3="",AH$3&lt;=$B42),AH$4,0))))</f>
        <v/>
      </c>
    </row>
    <row r="43">
      <c r="A43" s="66" t="n">
        <v>36</v>
      </c>
      <c r="B43" s="67">
        <f>IF(IF(Setup!$B$6="Weekly",Setup!$B$7+7*(36-1),IF(Setup!$B$6="Biweekly",Setup!$B$7+14*(36-1),IF(Setup!$B$6="Semi-monthly",IF(MOD(36,2)=1,DATE(Setup!$B$5,(36+1)/2,15),EOMONTH(DATE(Setup!$B$5,36/2,1),0)),EOMONTH(DATE(Setup!$B$5,36,1),0))))&gt;DATE(Setup!$B$5,12,31),"",IF(Setup!$B$6="Weekly",Setup!$B$7+7*(36-1),IF(Setup!$B$6="Biweekly",Setup!$B$7+14*(36-1),IF(Setup!$B$6="Semi-monthly",IF(MOD(36,2)=1,DATE(Setup!$B$5,(36+1)/2,15),EOMONTH(DATE(Setup!$B$5,36/2,1),0)),EOMONTH(DATE(Setup!$B$5,36,1),0)))))</f>
        <v/>
      </c>
      <c r="C43" s="68">
        <f>IF(B43="","",B42+1)</f>
        <v/>
      </c>
      <c r="D43" s="68">
        <f>IF(B43="","",IF(B44="",DATE(Setup!$B$5,12,31),B43))</f>
        <v/>
      </c>
      <c r="E43" s="69">
        <f>IF(OR(E$6="",$B43=""),"",MAX((E42-'Used by period'!E43),MIN(E$5,(E42-'Used by period'!E43)+IF(OR(E$3="",E$3&lt;=$B43),E$4,0))))</f>
        <v/>
      </c>
      <c r="F43" s="69">
        <f>IF(OR(F$6="",$B43=""),"",MAX((F42-'Used by period'!F43),MIN(F$5,(F42-'Used by period'!F43)+IF(OR(F$3="",F$3&lt;=$B43),F$4,0))))</f>
        <v/>
      </c>
      <c r="G43" s="69">
        <f>IF(OR(G$6="",$B43=""),"",MAX((G42-'Used by period'!G43),MIN(G$5,(G42-'Used by period'!G43)+IF(OR(G$3="",G$3&lt;=$B43),G$4,0))))</f>
        <v/>
      </c>
      <c r="H43" s="69">
        <f>IF(OR(H$6="",$B43=""),"",MAX((H42-'Used by period'!H43),MIN(H$5,(H42-'Used by period'!H43)+IF(OR(H$3="",H$3&lt;=$B43),H$4,0))))</f>
        <v/>
      </c>
      <c r="I43" s="69">
        <f>IF(OR(I$6="",$B43=""),"",MAX((I42-'Used by period'!I43),MIN(I$5,(I42-'Used by period'!I43)+IF(OR(I$3="",I$3&lt;=$B43),I$4,0))))</f>
        <v/>
      </c>
      <c r="J43" s="69">
        <f>IF(OR(J$6="",$B43=""),"",MAX((J42-'Used by period'!J43),MIN(J$5,(J42-'Used by period'!J43)+IF(OR(J$3="",J$3&lt;=$B43),J$4,0))))</f>
        <v/>
      </c>
      <c r="K43" s="69">
        <f>IF(OR(K$6="",$B43=""),"",MAX((K42-'Used by period'!K43),MIN(K$5,(K42-'Used by period'!K43)+IF(OR(K$3="",K$3&lt;=$B43),K$4,0))))</f>
        <v/>
      </c>
      <c r="L43" s="69">
        <f>IF(OR(L$6="",$B43=""),"",MAX((L42-'Used by period'!L43),MIN(L$5,(L42-'Used by period'!L43)+IF(OR(L$3="",L$3&lt;=$B43),L$4,0))))</f>
        <v/>
      </c>
      <c r="M43" s="69">
        <f>IF(OR(M$6="",$B43=""),"",MAX((M42-'Used by period'!M43),MIN(M$5,(M42-'Used by period'!M43)+IF(OR(M$3="",M$3&lt;=$B43),M$4,0))))</f>
        <v/>
      </c>
      <c r="N43" s="69">
        <f>IF(OR(N$6="",$B43=""),"",MAX((N42-'Used by period'!N43),MIN(N$5,(N42-'Used by period'!N43)+IF(OR(N$3="",N$3&lt;=$B43),N$4,0))))</f>
        <v/>
      </c>
      <c r="O43" s="69">
        <f>IF(OR(O$6="",$B43=""),"",MAX((O42-'Used by period'!O43),MIN(O$5,(O42-'Used by period'!O43)+IF(OR(O$3="",O$3&lt;=$B43),O$4,0))))</f>
        <v/>
      </c>
      <c r="P43" s="69">
        <f>IF(OR(P$6="",$B43=""),"",MAX((P42-'Used by period'!P43),MIN(P$5,(P42-'Used by period'!P43)+IF(OR(P$3="",P$3&lt;=$B43),P$4,0))))</f>
        <v/>
      </c>
      <c r="Q43" s="69">
        <f>IF(OR(Q$6="",$B43=""),"",MAX((Q42-'Used by period'!Q43),MIN(Q$5,(Q42-'Used by period'!Q43)+IF(OR(Q$3="",Q$3&lt;=$B43),Q$4,0))))</f>
        <v/>
      </c>
      <c r="R43" s="69">
        <f>IF(OR(R$6="",$B43=""),"",MAX((R42-'Used by period'!R43),MIN(R$5,(R42-'Used by period'!R43)+IF(OR(R$3="",R$3&lt;=$B43),R$4,0))))</f>
        <v/>
      </c>
      <c r="S43" s="69">
        <f>IF(OR(S$6="",$B43=""),"",MAX((S42-'Used by period'!S43),MIN(S$5,(S42-'Used by period'!S43)+IF(OR(S$3="",S$3&lt;=$B43),S$4,0))))</f>
        <v/>
      </c>
      <c r="T43" s="69">
        <f>IF(OR(T$6="",$B43=""),"",MAX((T42-'Used by period'!T43),MIN(T$5,(T42-'Used by period'!T43)+IF(OR(T$3="",T$3&lt;=$B43),T$4,0))))</f>
        <v/>
      </c>
      <c r="U43" s="69">
        <f>IF(OR(U$6="",$B43=""),"",MAX((U42-'Used by period'!U43),MIN(U$5,(U42-'Used by period'!U43)+IF(OR(U$3="",U$3&lt;=$B43),U$4,0))))</f>
        <v/>
      </c>
      <c r="V43" s="69">
        <f>IF(OR(V$6="",$B43=""),"",MAX((V42-'Used by period'!V43),MIN(V$5,(V42-'Used by period'!V43)+IF(OR(V$3="",V$3&lt;=$B43),V$4,0))))</f>
        <v/>
      </c>
      <c r="W43" s="69">
        <f>IF(OR(W$6="",$B43=""),"",MAX((W42-'Used by period'!W43),MIN(W$5,(W42-'Used by period'!W43)+IF(OR(W$3="",W$3&lt;=$B43),W$4,0))))</f>
        <v/>
      </c>
      <c r="X43" s="69">
        <f>IF(OR(X$6="",$B43=""),"",MAX((X42-'Used by period'!X43),MIN(X$5,(X42-'Used by period'!X43)+IF(OR(X$3="",X$3&lt;=$B43),X$4,0))))</f>
        <v/>
      </c>
      <c r="Y43" s="69">
        <f>IF(OR(Y$6="",$B43=""),"",MAX((Y42-'Used by period'!Y43),MIN(Y$5,(Y42-'Used by period'!Y43)+IF(OR(Y$3="",Y$3&lt;=$B43),Y$4,0))))</f>
        <v/>
      </c>
      <c r="Z43" s="69">
        <f>IF(OR(Z$6="",$B43=""),"",MAX((Z42-'Used by period'!Z43),MIN(Z$5,(Z42-'Used by period'!Z43)+IF(OR(Z$3="",Z$3&lt;=$B43),Z$4,0))))</f>
        <v/>
      </c>
      <c r="AA43" s="69">
        <f>IF(OR(AA$6="",$B43=""),"",MAX((AA42-'Used by period'!AA43),MIN(AA$5,(AA42-'Used by period'!AA43)+IF(OR(AA$3="",AA$3&lt;=$B43),AA$4,0))))</f>
        <v/>
      </c>
      <c r="AB43" s="69">
        <f>IF(OR(AB$6="",$B43=""),"",MAX((AB42-'Used by period'!AB43),MIN(AB$5,(AB42-'Used by period'!AB43)+IF(OR(AB$3="",AB$3&lt;=$B43),AB$4,0))))</f>
        <v/>
      </c>
      <c r="AC43" s="69">
        <f>IF(OR(AC$6="",$B43=""),"",MAX((AC42-'Used by period'!AC43),MIN(AC$5,(AC42-'Used by period'!AC43)+IF(OR(AC$3="",AC$3&lt;=$B43),AC$4,0))))</f>
        <v/>
      </c>
      <c r="AD43" s="69">
        <f>IF(OR(AD$6="",$B43=""),"",MAX((AD42-'Used by period'!AD43),MIN(AD$5,(AD42-'Used by period'!AD43)+IF(OR(AD$3="",AD$3&lt;=$B43),AD$4,0))))</f>
        <v/>
      </c>
      <c r="AE43" s="69">
        <f>IF(OR(AE$6="",$B43=""),"",MAX((AE42-'Used by period'!AE43),MIN(AE$5,(AE42-'Used by period'!AE43)+IF(OR(AE$3="",AE$3&lt;=$B43),AE$4,0))))</f>
        <v/>
      </c>
      <c r="AF43" s="69">
        <f>IF(OR(AF$6="",$B43=""),"",MAX((AF42-'Used by period'!AF43),MIN(AF$5,(AF42-'Used by period'!AF43)+IF(OR(AF$3="",AF$3&lt;=$B43),AF$4,0))))</f>
        <v/>
      </c>
      <c r="AG43" s="69">
        <f>IF(OR(AG$6="",$B43=""),"",MAX((AG42-'Used by period'!AG43),MIN(AG$5,(AG42-'Used by period'!AG43)+IF(OR(AG$3="",AG$3&lt;=$B43),AG$4,0))))</f>
        <v/>
      </c>
      <c r="AH43" s="69">
        <f>IF(OR(AH$6="",$B43=""),"",MAX((AH42-'Used by period'!AH43),MIN(AH$5,(AH42-'Used by period'!AH43)+IF(OR(AH$3="",AH$3&lt;=$B43),AH$4,0))))</f>
        <v/>
      </c>
    </row>
    <row r="44">
      <c r="A44" s="66" t="n">
        <v>37</v>
      </c>
      <c r="B44" s="67">
        <f>IF(IF(Setup!$B$6="Weekly",Setup!$B$7+7*(37-1),IF(Setup!$B$6="Biweekly",Setup!$B$7+14*(37-1),IF(Setup!$B$6="Semi-monthly",IF(MOD(37,2)=1,DATE(Setup!$B$5,(37+1)/2,15),EOMONTH(DATE(Setup!$B$5,37/2,1),0)),EOMONTH(DATE(Setup!$B$5,37,1),0))))&gt;DATE(Setup!$B$5,12,31),"",IF(Setup!$B$6="Weekly",Setup!$B$7+7*(37-1),IF(Setup!$B$6="Biweekly",Setup!$B$7+14*(37-1),IF(Setup!$B$6="Semi-monthly",IF(MOD(37,2)=1,DATE(Setup!$B$5,(37+1)/2,15),EOMONTH(DATE(Setup!$B$5,37/2,1),0)),EOMONTH(DATE(Setup!$B$5,37,1),0)))))</f>
        <v/>
      </c>
      <c r="C44" s="68">
        <f>IF(B44="","",B43+1)</f>
        <v/>
      </c>
      <c r="D44" s="68">
        <f>IF(B44="","",IF(B45="",DATE(Setup!$B$5,12,31),B44))</f>
        <v/>
      </c>
      <c r="E44" s="69">
        <f>IF(OR(E$6="",$B44=""),"",MAX((E43-'Used by period'!E44),MIN(E$5,(E43-'Used by period'!E44)+IF(OR(E$3="",E$3&lt;=$B44),E$4,0))))</f>
        <v/>
      </c>
      <c r="F44" s="69">
        <f>IF(OR(F$6="",$B44=""),"",MAX((F43-'Used by period'!F44),MIN(F$5,(F43-'Used by period'!F44)+IF(OR(F$3="",F$3&lt;=$B44),F$4,0))))</f>
        <v/>
      </c>
      <c r="G44" s="69">
        <f>IF(OR(G$6="",$B44=""),"",MAX((G43-'Used by period'!G44),MIN(G$5,(G43-'Used by period'!G44)+IF(OR(G$3="",G$3&lt;=$B44),G$4,0))))</f>
        <v/>
      </c>
      <c r="H44" s="69">
        <f>IF(OR(H$6="",$B44=""),"",MAX((H43-'Used by period'!H44),MIN(H$5,(H43-'Used by period'!H44)+IF(OR(H$3="",H$3&lt;=$B44),H$4,0))))</f>
        <v/>
      </c>
      <c r="I44" s="69">
        <f>IF(OR(I$6="",$B44=""),"",MAX((I43-'Used by period'!I44),MIN(I$5,(I43-'Used by period'!I44)+IF(OR(I$3="",I$3&lt;=$B44),I$4,0))))</f>
        <v/>
      </c>
      <c r="J44" s="69">
        <f>IF(OR(J$6="",$B44=""),"",MAX((J43-'Used by period'!J44),MIN(J$5,(J43-'Used by period'!J44)+IF(OR(J$3="",J$3&lt;=$B44),J$4,0))))</f>
        <v/>
      </c>
      <c r="K44" s="69">
        <f>IF(OR(K$6="",$B44=""),"",MAX((K43-'Used by period'!K44),MIN(K$5,(K43-'Used by period'!K44)+IF(OR(K$3="",K$3&lt;=$B44),K$4,0))))</f>
        <v/>
      </c>
      <c r="L44" s="69">
        <f>IF(OR(L$6="",$B44=""),"",MAX((L43-'Used by period'!L44),MIN(L$5,(L43-'Used by period'!L44)+IF(OR(L$3="",L$3&lt;=$B44),L$4,0))))</f>
        <v/>
      </c>
      <c r="M44" s="69">
        <f>IF(OR(M$6="",$B44=""),"",MAX((M43-'Used by period'!M44),MIN(M$5,(M43-'Used by period'!M44)+IF(OR(M$3="",M$3&lt;=$B44),M$4,0))))</f>
        <v/>
      </c>
      <c r="N44" s="69">
        <f>IF(OR(N$6="",$B44=""),"",MAX((N43-'Used by period'!N44),MIN(N$5,(N43-'Used by period'!N44)+IF(OR(N$3="",N$3&lt;=$B44),N$4,0))))</f>
        <v/>
      </c>
      <c r="O44" s="69">
        <f>IF(OR(O$6="",$B44=""),"",MAX((O43-'Used by period'!O44),MIN(O$5,(O43-'Used by period'!O44)+IF(OR(O$3="",O$3&lt;=$B44),O$4,0))))</f>
        <v/>
      </c>
      <c r="P44" s="69">
        <f>IF(OR(P$6="",$B44=""),"",MAX((P43-'Used by period'!P44),MIN(P$5,(P43-'Used by period'!P44)+IF(OR(P$3="",P$3&lt;=$B44),P$4,0))))</f>
        <v/>
      </c>
      <c r="Q44" s="69">
        <f>IF(OR(Q$6="",$B44=""),"",MAX((Q43-'Used by period'!Q44),MIN(Q$5,(Q43-'Used by period'!Q44)+IF(OR(Q$3="",Q$3&lt;=$B44),Q$4,0))))</f>
        <v/>
      </c>
      <c r="R44" s="69">
        <f>IF(OR(R$6="",$B44=""),"",MAX((R43-'Used by period'!R44),MIN(R$5,(R43-'Used by period'!R44)+IF(OR(R$3="",R$3&lt;=$B44),R$4,0))))</f>
        <v/>
      </c>
      <c r="S44" s="69">
        <f>IF(OR(S$6="",$B44=""),"",MAX((S43-'Used by period'!S44),MIN(S$5,(S43-'Used by period'!S44)+IF(OR(S$3="",S$3&lt;=$B44),S$4,0))))</f>
        <v/>
      </c>
      <c r="T44" s="69">
        <f>IF(OR(T$6="",$B44=""),"",MAX((T43-'Used by period'!T44),MIN(T$5,(T43-'Used by period'!T44)+IF(OR(T$3="",T$3&lt;=$B44),T$4,0))))</f>
        <v/>
      </c>
      <c r="U44" s="69">
        <f>IF(OR(U$6="",$B44=""),"",MAX((U43-'Used by period'!U44),MIN(U$5,(U43-'Used by period'!U44)+IF(OR(U$3="",U$3&lt;=$B44),U$4,0))))</f>
        <v/>
      </c>
      <c r="V44" s="69">
        <f>IF(OR(V$6="",$B44=""),"",MAX((V43-'Used by period'!V44),MIN(V$5,(V43-'Used by period'!V44)+IF(OR(V$3="",V$3&lt;=$B44),V$4,0))))</f>
        <v/>
      </c>
      <c r="W44" s="69">
        <f>IF(OR(W$6="",$B44=""),"",MAX((W43-'Used by period'!W44),MIN(W$5,(W43-'Used by period'!W44)+IF(OR(W$3="",W$3&lt;=$B44),W$4,0))))</f>
        <v/>
      </c>
      <c r="X44" s="69">
        <f>IF(OR(X$6="",$B44=""),"",MAX((X43-'Used by period'!X44),MIN(X$5,(X43-'Used by period'!X44)+IF(OR(X$3="",X$3&lt;=$B44),X$4,0))))</f>
        <v/>
      </c>
      <c r="Y44" s="69">
        <f>IF(OR(Y$6="",$B44=""),"",MAX((Y43-'Used by period'!Y44),MIN(Y$5,(Y43-'Used by period'!Y44)+IF(OR(Y$3="",Y$3&lt;=$B44),Y$4,0))))</f>
        <v/>
      </c>
      <c r="Z44" s="69">
        <f>IF(OR(Z$6="",$B44=""),"",MAX((Z43-'Used by period'!Z44),MIN(Z$5,(Z43-'Used by period'!Z44)+IF(OR(Z$3="",Z$3&lt;=$B44),Z$4,0))))</f>
        <v/>
      </c>
      <c r="AA44" s="69">
        <f>IF(OR(AA$6="",$B44=""),"",MAX((AA43-'Used by period'!AA44),MIN(AA$5,(AA43-'Used by period'!AA44)+IF(OR(AA$3="",AA$3&lt;=$B44),AA$4,0))))</f>
        <v/>
      </c>
      <c r="AB44" s="69">
        <f>IF(OR(AB$6="",$B44=""),"",MAX((AB43-'Used by period'!AB44),MIN(AB$5,(AB43-'Used by period'!AB44)+IF(OR(AB$3="",AB$3&lt;=$B44),AB$4,0))))</f>
        <v/>
      </c>
      <c r="AC44" s="69">
        <f>IF(OR(AC$6="",$B44=""),"",MAX((AC43-'Used by period'!AC44),MIN(AC$5,(AC43-'Used by period'!AC44)+IF(OR(AC$3="",AC$3&lt;=$B44),AC$4,0))))</f>
        <v/>
      </c>
      <c r="AD44" s="69">
        <f>IF(OR(AD$6="",$B44=""),"",MAX((AD43-'Used by period'!AD44),MIN(AD$5,(AD43-'Used by period'!AD44)+IF(OR(AD$3="",AD$3&lt;=$B44),AD$4,0))))</f>
        <v/>
      </c>
      <c r="AE44" s="69">
        <f>IF(OR(AE$6="",$B44=""),"",MAX((AE43-'Used by period'!AE44),MIN(AE$5,(AE43-'Used by period'!AE44)+IF(OR(AE$3="",AE$3&lt;=$B44),AE$4,0))))</f>
        <v/>
      </c>
      <c r="AF44" s="69">
        <f>IF(OR(AF$6="",$B44=""),"",MAX((AF43-'Used by period'!AF44),MIN(AF$5,(AF43-'Used by period'!AF44)+IF(OR(AF$3="",AF$3&lt;=$B44),AF$4,0))))</f>
        <v/>
      </c>
      <c r="AG44" s="69">
        <f>IF(OR(AG$6="",$B44=""),"",MAX((AG43-'Used by period'!AG44),MIN(AG$5,(AG43-'Used by period'!AG44)+IF(OR(AG$3="",AG$3&lt;=$B44),AG$4,0))))</f>
        <v/>
      </c>
      <c r="AH44" s="69">
        <f>IF(OR(AH$6="",$B44=""),"",MAX((AH43-'Used by period'!AH44),MIN(AH$5,(AH43-'Used by period'!AH44)+IF(OR(AH$3="",AH$3&lt;=$B44),AH$4,0))))</f>
        <v/>
      </c>
    </row>
    <row r="45">
      <c r="A45" s="66" t="n">
        <v>38</v>
      </c>
      <c r="B45" s="67">
        <f>IF(IF(Setup!$B$6="Weekly",Setup!$B$7+7*(38-1),IF(Setup!$B$6="Biweekly",Setup!$B$7+14*(38-1),IF(Setup!$B$6="Semi-monthly",IF(MOD(38,2)=1,DATE(Setup!$B$5,(38+1)/2,15),EOMONTH(DATE(Setup!$B$5,38/2,1),0)),EOMONTH(DATE(Setup!$B$5,38,1),0))))&gt;DATE(Setup!$B$5,12,31),"",IF(Setup!$B$6="Weekly",Setup!$B$7+7*(38-1),IF(Setup!$B$6="Biweekly",Setup!$B$7+14*(38-1),IF(Setup!$B$6="Semi-monthly",IF(MOD(38,2)=1,DATE(Setup!$B$5,(38+1)/2,15),EOMONTH(DATE(Setup!$B$5,38/2,1),0)),EOMONTH(DATE(Setup!$B$5,38,1),0)))))</f>
        <v/>
      </c>
      <c r="C45" s="68">
        <f>IF(B45="","",B44+1)</f>
        <v/>
      </c>
      <c r="D45" s="68">
        <f>IF(B45="","",IF(B46="",DATE(Setup!$B$5,12,31),B45))</f>
        <v/>
      </c>
      <c r="E45" s="69">
        <f>IF(OR(E$6="",$B45=""),"",MAX((E44-'Used by period'!E45),MIN(E$5,(E44-'Used by period'!E45)+IF(OR(E$3="",E$3&lt;=$B45),E$4,0))))</f>
        <v/>
      </c>
      <c r="F45" s="69">
        <f>IF(OR(F$6="",$B45=""),"",MAX((F44-'Used by period'!F45),MIN(F$5,(F44-'Used by period'!F45)+IF(OR(F$3="",F$3&lt;=$B45),F$4,0))))</f>
        <v/>
      </c>
      <c r="G45" s="69">
        <f>IF(OR(G$6="",$B45=""),"",MAX((G44-'Used by period'!G45),MIN(G$5,(G44-'Used by period'!G45)+IF(OR(G$3="",G$3&lt;=$B45),G$4,0))))</f>
        <v/>
      </c>
      <c r="H45" s="69">
        <f>IF(OR(H$6="",$B45=""),"",MAX((H44-'Used by period'!H45),MIN(H$5,(H44-'Used by period'!H45)+IF(OR(H$3="",H$3&lt;=$B45),H$4,0))))</f>
        <v/>
      </c>
      <c r="I45" s="69">
        <f>IF(OR(I$6="",$B45=""),"",MAX((I44-'Used by period'!I45),MIN(I$5,(I44-'Used by period'!I45)+IF(OR(I$3="",I$3&lt;=$B45),I$4,0))))</f>
        <v/>
      </c>
      <c r="J45" s="69">
        <f>IF(OR(J$6="",$B45=""),"",MAX((J44-'Used by period'!J45),MIN(J$5,(J44-'Used by period'!J45)+IF(OR(J$3="",J$3&lt;=$B45),J$4,0))))</f>
        <v/>
      </c>
      <c r="K45" s="69">
        <f>IF(OR(K$6="",$B45=""),"",MAX((K44-'Used by period'!K45),MIN(K$5,(K44-'Used by period'!K45)+IF(OR(K$3="",K$3&lt;=$B45),K$4,0))))</f>
        <v/>
      </c>
      <c r="L45" s="69">
        <f>IF(OR(L$6="",$B45=""),"",MAX((L44-'Used by period'!L45),MIN(L$5,(L44-'Used by period'!L45)+IF(OR(L$3="",L$3&lt;=$B45),L$4,0))))</f>
        <v/>
      </c>
      <c r="M45" s="69">
        <f>IF(OR(M$6="",$B45=""),"",MAX((M44-'Used by period'!M45),MIN(M$5,(M44-'Used by period'!M45)+IF(OR(M$3="",M$3&lt;=$B45),M$4,0))))</f>
        <v/>
      </c>
      <c r="N45" s="69">
        <f>IF(OR(N$6="",$B45=""),"",MAX((N44-'Used by period'!N45),MIN(N$5,(N44-'Used by period'!N45)+IF(OR(N$3="",N$3&lt;=$B45),N$4,0))))</f>
        <v/>
      </c>
      <c r="O45" s="69">
        <f>IF(OR(O$6="",$B45=""),"",MAX((O44-'Used by period'!O45),MIN(O$5,(O44-'Used by period'!O45)+IF(OR(O$3="",O$3&lt;=$B45),O$4,0))))</f>
        <v/>
      </c>
      <c r="P45" s="69">
        <f>IF(OR(P$6="",$B45=""),"",MAX((P44-'Used by period'!P45),MIN(P$5,(P44-'Used by period'!P45)+IF(OR(P$3="",P$3&lt;=$B45),P$4,0))))</f>
        <v/>
      </c>
      <c r="Q45" s="69">
        <f>IF(OR(Q$6="",$B45=""),"",MAX((Q44-'Used by period'!Q45),MIN(Q$5,(Q44-'Used by period'!Q45)+IF(OR(Q$3="",Q$3&lt;=$B45),Q$4,0))))</f>
        <v/>
      </c>
      <c r="R45" s="69">
        <f>IF(OR(R$6="",$B45=""),"",MAX((R44-'Used by period'!R45),MIN(R$5,(R44-'Used by period'!R45)+IF(OR(R$3="",R$3&lt;=$B45),R$4,0))))</f>
        <v/>
      </c>
      <c r="S45" s="69">
        <f>IF(OR(S$6="",$B45=""),"",MAX((S44-'Used by period'!S45),MIN(S$5,(S44-'Used by period'!S45)+IF(OR(S$3="",S$3&lt;=$B45),S$4,0))))</f>
        <v/>
      </c>
      <c r="T45" s="69">
        <f>IF(OR(T$6="",$B45=""),"",MAX((T44-'Used by period'!T45),MIN(T$5,(T44-'Used by period'!T45)+IF(OR(T$3="",T$3&lt;=$B45),T$4,0))))</f>
        <v/>
      </c>
      <c r="U45" s="69">
        <f>IF(OR(U$6="",$B45=""),"",MAX((U44-'Used by period'!U45),MIN(U$5,(U44-'Used by period'!U45)+IF(OR(U$3="",U$3&lt;=$B45),U$4,0))))</f>
        <v/>
      </c>
      <c r="V45" s="69">
        <f>IF(OR(V$6="",$B45=""),"",MAX((V44-'Used by period'!V45),MIN(V$5,(V44-'Used by period'!V45)+IF(OR(V$3="",V$3&lt;=$B45),V$4,0))))</f>
        <v/>
      </c>
      <c r="W45" s="69">
        <f>IF(OR(W$6="",$B45=""),"",MAX((W44-'Used by period'!W45),MIN(W$5,(W44-'Used by period'!W45)+IF(OR(W$3="",W$3&lt;=$B45),W$4,0))))</f>
        <v/>
      </c>
      <c r="X45" s="69">
        <f>IF(OR(X$6="",$B45=""),"",MAX((X44-'Used by period'!X45),MIN(X$5,(X44-'Used by period'!X45)+IF(OR(X$3="",X$3&lt;=$B45),X$4,0))))</f>
        <v/>
      </c>
      <c r="Y45" s="69">
        <f>IF(OR(Y$6="",$B45=""),"",MAX((Y44-'Used by period'!Y45),MIN(Y$5,(Y44-'Used by period'!Y45)+IF(OR(Y$3="",Y$3&lt;=$B45),Y$4,0))))</f>
        <v/>
      </c>
      <c r="Z45" s="69">
        <f>IF(OR(Z$6="",$B45=""),"",MAX((Z44-'Used by period'!Z45),MIN(Z$5,(Z44-'Used by period'!Z45)+IF(OR(Z$3="",Z$3&lt;=$B45),Z$4,0))))</f>
        <v/>
      </c>
      <c r="AA45" s="69">
        <f>IF(OR(AA$6="",$B45=""),"",MAX((AA44-'Used by period'!AA45),MIN(AA$5,(AA44-'Used by period'!AA45)+IF(OR(AA$3="",AA$3&lt;=$B45),AA$4,0))))</f>
        <v/>
      </c>
      <c r="AB45" s="69">
        <f>IF(OR(AB$6="",$B45=""),"",MAX((AB44-'Used by period'!AB45),MIN(AB$5,(AB44-'Used by period'!AB45)+IF(OR(AB$3="",AB$3&lt;=$B45),AB$4,0))))</f>
        <v/>
      </c>
      <c r="AC45" s="69">
        <f>IF(OR(AC$6="",$B45=""),"",MAX((AC44-'Used by period'!AC45),MIN(AC$5,(AC44-'Used by period'!AC45)+IF(OR(AC$3="",AC$3&lt;=$B45),AC$4,0))))</f>
        <v/>
      </c>
      <c r="AD45" s="69">
        <f>IF(OR(AD$6="",$B45=""),"",MAX((AD44-'Used by period'!AD45),MIN(AD$5,(AD44-'Used by period'!AD45)+IF(OR(AD$3="",AD$3&lt;=$B45),AD$4,0))))</f>
        <v/>
      </c>
      <c r="AE45" s="69">
        <f>IF(OR(AE$6="",$B45=""),"",MAX((AE44-'Used by period'!AE45),MIN(AE$5,(AE44-'Used by period'!AE45)+IF(OR(AE$3="",AE$3&lt;=$B45),AE$4,0))))</f>
        <v/>
      </c>
      <c r="AF45" s="69">
        <f>IF(OR(AF$6="",$B45=""),"",MAX((AF44-'Used by period'!AF45),MIN(AF$5,(AF44-'Used by period'!AF45)+IF(OR(AF$3="",AF$3&lt;=$B45),AF$4,0))))</f>
        <v/>
      </c>
      <c r="AG45" s="69">
        <f>IF(OR(AG$6="",$B45=""),"",MAX((AG44-'Used by period'!AG45),MIN(AG$5,(AG44-'Used by period'!AG45)+IF(OR(AG$3="",AG$3&lt;=$B45),AG$4,0))))</f>
        <v/>
      </c>
      <c r="AH45" s="69">
        <f>IF(OR(AH$6="",$B45=""),"",MAX((AH44-'Used by period'!AH45),MIN(AH$5,(AH44-'Used by period'!AH45)+IF(OR(AH$3="",AH$3&lt;=$B45),AH$4,0))))</f>
        <v/>
      </c>
    </row>
    <row r="46">
      <c r="A46" s="66" t="n">
        <v>39</v>
      </c>
      <c r="B46" s="67">
        <f>IF(IF(Setup!$B$6="Weekly",Setup!$B$7+7*(39-1),IF(Setup!$B$6="Biweekly",Setup!$B$7+14*(39-1),IF(Setup!$B$6="Semi-monthly",IF(MOD(39,2)=1,DATE(Setup!$B$5,(39+1)/2,15),EOMONTH(DATE(Setup!$B$5,39/2,1),0)),EOMONTH(DATE(Setup!$B$5,39,1),0))))&gt;DATE(Setup!$B$5,12,31),"",IF(Setup!$B$6="Weekly",Setup!$B$7+7*(39-1),IF(Setup!$B$6="Biweekly",Setup!$B$7+14*(39-1),IF(Setup!$B$6="Semi-monthly",IF(MOD(39,2)=1,DATE(Setup!$B$5,(39+1)/2,15),EOMONTH(DATE(Setup!$B$5,39/2,1),0)),EOMONTH(DATE(Setup!$B$5,39,1),0)))))</f>
        <v/>
      </c>
      <c r="C46" s="68">
        <f>IF(B46="","",B45+1)</f>
        <v/>
      </c>
      <c r="D46" s="68">
        <f>IF(B46="","",IF(B47="",DATE(Setup!$B$5,12,31),B46))</f>
        <v/>
      </c>
      <c r="E46" s="69">
        <f>IF(OR(E$6="",$B46=""),"",MAX((E45-'Used by period'!E46),MIN(E$5,(E45-'Used by period'!E46)+IF(OR(E$3="",E$3&lt;=$B46),E$4,0))))</f>
        <v/>
      </c>
      <c r="F46" s="69">
        <f>IF(OR(F$6="",$B46=""),"",MAX((F45-'Used by period'!F46),MIN(F$5,(F45-'Used by period'!F46)+IF(OR(F$3="",F$3&lt;=$B46),F$4,0))))</f>
        <v/>
      </c>
      <c r="G46" s="69">
        <f>IF(OR(G$6="",$B46=""),"",MAX((G45-'Used by period'!G46),MIN(G$5,(G45-'Used by period'!G46)+IF(OR(G$3="",G$3&lt;=$B46),G$4,0))))</f>
        <v/>
      </c>
      <c r="H46" s="69">
        <f>IF(OR(H$6="",$B46=""),"",MAX((H45-'Used by period'!H46),MIN(H$5,(H45-'Used by period'!H46)+IF(OR(H$3="",H$3&lt;=$B46),H$4,0))))</f>
        <v/>
      </c>
      <c r="I46" s="69">
        <f>IF(OR(I$6="",$B46=""),"",MAX((I45-'Used by period'!I46),MIN(I$5,(I45-'Used by period'!I46)+IF(OR(I$3="",I$3&lt;=$B46),I$4,0))))</f>
        <v/>
      </c>
      <c r="J46" s="69">
        <f>IF(OR(J$6="",$B46=""),"",MAX((J45-'Used by period'!J46),MIN(J$5,(J45-'Used by period'!J46)+IF(OR(J$3="",J$3&lt;=$B46),J$4,0))))</f>
        <v/>
      </c>
      <c r="K46" s="69">
        <f>IF(OR(K$6="",$B46=""),"",MAX((K45-'Used by period'!K46),MIN(K$5,(K45-'Used by period'!K46)+IF(OR(K$3="",K$3&lt;=$B46),K$4,0))))</f>
        <v/>
      </c>
      <c r="L46" s="69">
        <f>IF(OR(L$6="",$B46=""),"",MAX((L45-'Used by period'!L46),MIN(L$5,(L45-'Used by period'!L46)+IF(OR(L$3="",L$3&lt;=$B46),L$4,0))))</f>
        <v/>
      </c>
      <c r="M46" s="69">
        <f>IF(OR(M$6="",$B46=""),"",MAX((M45-'Used by period'!M46),MIN(M$5,(M45-'Used by period'!M46)+IF(OR(M$3="",M$3&lt;=$B46),M$4,0))))</f>
        <v/>
      </c>
      <c r="N46" s="69">
        <f>IF(OR(N$6="",$B46=""),"",MAX((N45-'Used by period'!N46),MIN(N$5,(N45-'Used by period'!N46)+IF(OR(N$3="",N$3&lt;=$B46),N$4,0))))</f>
        <v/>
      </c>
      <c r="O46" s="69">
        <f>IF(OR(O$6="",$B46=""),"",MAX((O45-'Used by period'!O46),MIN(O$5,(O45-'Used by period'!O46)+IF(OR(O$3="",O$3&lt;=$B46),O$4,0))))</f>
        <v/>
      </c>
      <c r="P46" s="69">
        <f>IF(OR(P$6="",$B46=""),"",MAX((P45-'Used by period'!P46),MIN(P$5,(P45-'Used by period'!P46)+IF(OR(P$3="",P$3&lt;=$B46),P$4,0))))</f>
        <v/>
      </c>
      <c r="Q46" s="69">
        <f>IF(OR(Q$6="",$B46=""),"",MAX((Q45-'Used by period'!Q46),MIN(Q$5,(Q45-'Used by period'!Q46)+IF(OR(Q$3="",Q$3&lt;=$B46),Q$4,0))))</f>
        <v/>
      </c>
      <c r="R46" s="69">
        <f>IF(OR(R$6="",$B46=""),"",MAX((R45-'Used by period'!R46),MIN(R$5,(R45-'Used by period'!R46)+IF(OR(R$3="",R$3&lt;=$B46),R$4,0))))</f>
        <v/>
      </c>
      <c r="S46" s="69">
        <f>IF(OR(S$6="",$B46=""),"",MAX((S45-'Used by period'!S46),MIN(S$5,(S45-'Used by period'!S46)+IF(OR(S$3="",S$3&lt;=$B46),S$4,0))))</f>
        <v/>
      </c>
      <c r="T46" s="69">
        <f>IF(OR(T$6="",$B46=""),"",MAX((T45-'Used by period'!T46),MIN(T$5,(T45-'Used by period'!T46)+IF(OR(T$3="",T$3&lt;=$B46),T$4,0))))</f>
        <v/>
      </c>
      <c r="U46" s="69">
        <f>IF(OR(U$6="",$B46=""),"",MAX((U45-'Used by period'!U46),MIN(U$5,(U45-'Used by period'!U46)+IF(OR(U$3="",U$3&lt;=$B46),U$4,0))))</f>
        <v/>
      </c>
      <c r="V46" s="69">
        <f>IF(OR(V$6="",$B46=""),"",MAX((V45-'Used by period'!V46),MIN(V$5,(V45-'Used by period'!V46)+IF(OR(V$3="",V$3&lt;=$B46),V$4,0))))</f>
        <v/>
      </c>
      <c r="W46" s="69">
        <f>IF(OR(W$6="",$B46=""),"",MAX((W45-'Used by period'!W46),MIN(W$5,(W45-'Used by period'!W46)+IF(OR(W$3="",W$3&lt;=$B46),W$4,0))))</f>
        <v/>
      </c>
      <c r="X46" s="69">
        <f>IF(OR(X$6="",$B46=""),"",MAX((X45-'Used by period'!X46),MIN(X$5,(X45-'Used by period'!X46)+IF(OR(X$3="",X$3&lt;=$B46),X$4,0))))</f>
        <v/>
      </c>
      <c r="Y46" s="69">
        <f>IF(OR(Y$6="",$B46=""),"",MAX((Y45-'Used by period'!Y46),MIN(Y$5,(Y45-'Used by period'!Y46)+IF(OR(Y$3="",Y$3&lt;=$B46),Y$4,0))))</f>
        <v/>
      </c>
      <c r="Z46" s="69">
        <f>IF(OR(Z$6="",$B46=""),"",MAX((Z45-'Used by period'!Z46),MIN(Z$5,(Z45-'Used by period'!Z46)+IF(OR(Z$3="",Z$3&lt;=$B46),Z$4,0))))</f>
        <v/>
      </c>
      <c r="AA46" s="69">
        <f>IF(OR(AA$6="",$B46=""),"",MAX((AA45-'Used by period'!AA46),MIN(AA$5,(AA45-'Used by period'!AA46)+IF(OR(AA$3="",AA$3&lt;=$B46),AA$4,0))))</f>
        <v/>
      </c>
      <c r="AB46" s="69">
        <f>IF(OR(AB$6="",$B46=""),"",MAX((AB45-'Used by period'!AB46),MIN(AB$5,(AB45-'Used by period'!AB46)+IF(OR(AB$3="",AB$3&lt;=$B46),AB$4,0))))</f>
        <v/>
      </c>
      <c r="AC46" s="69">
        <f>IF(OR(AC$6="",$B46=""),"",MAX((AC45-'Used by period'!AC46),MIN(AC$5,(AC45-'Used by period'!AC46)+IF(OR(AC$3="",AC$3&lt;=$B46),AC$4,0))))</f>
        <v/>
      </c>
      <c r="AD46" s="69">
        <f>IF(OR(AD$6="",$B46=""),"",MAX((AD45-'Used by period'!AD46),MIN(AD$5,(AD45-'Used by period'!AD46)+IF(OR(AD$3="",AD$3&lt;=$B46),AD$4,0))))</f>
        <v/>
      </c>
      <c r="AE46" s="69">
        <f>IF(OR(AE$6="",$B46=""),"",MAX((AE45-'Used by period'!AE46),MIN(AE$5,(AE45-'Used by period'!AE46)+IF(OR(AE$3="",AE$3&lt;=$B46),AE$4,0))))</f>
        <v/>
      </c>
      <c r="AF46" s="69">
        <f>IF(OR(AF$6="",$B46=""),"",MAX((AF45-'Used by period'!AF46),MIN(AF$5,(AF45-'Used by period'!AF46)+IF(OR(AF$3="",AF$3&lt;=$B46),AF$4,0))))</f>
        <v/>
      </c>
      <c r="AG46" s="69">
        <f>IF(OR(AG$6="",$B46=""),"",MAX((AG45-'Used by period'!AG46),MIN(AG$5,(AG45-'Used by period'!AG46)+IF(OR(AG$3="",AG$3&lt;=$B46),AG$4,0))))</f>
        <v/>
      </c>
      <c r="AH46" s="69">
        <f>IF(OR(AH$6="",$B46=""),"",MAX((AH45-'Used by period'!AH46),MIN(AH$5,(AH45-'Used by period'!AH46)+IF(OR(AH$3="",AH$3&lt;=$B46),AH$4,0))))</f>
        <v/>
      </c>
    </row>
    <row r="47">
      <c r="A47" s="66" t="n">
        <v>40</v>
      </c>
      <c r="B47" s="67">
        <f>IF(IF(Setup!$B$6="Weekly",Setup!$B$7+7*(40-1),IF(Setup!$B$6="Biweekly",Setup!$B$7+14*(40-1),IF(Setup!$B$6="Semi-monthly",IF(MOD(40,2)=1,DATE(Setup!$B$5,(40+1)/2,15),EOMONTH(DATE(Setup!$B$5,40/2,1),0)),EOMONTH(DATE(Setup!$B$5,40,1),0))))&gt;DATE(Setup!$B$5,12,31),"",IF(Setup!$B$6="Weekly",Setup!$B$7+7*(40-1),IF(Setup!$B$6="Biweekly",Setup!$B$7+14*(40-1),IF(Setup!$B$6="Semi-monthly",IF(MOD(40,2)=1,DATE(Setup!$B$5,(40+1)/2,15),EOMONTH(DATE(Setup!$B$5,40/2,1),0)),EOMONTH(DATE(Setup!$B$5,40,1),0)))))</f>
        <v/>
      </c>
      <c r="C47" s="68">
        <f>IF(B47="","",B46+1)</f>
        <v/>
      </c>
      <c r="D47" s="68">
        <f>IF(B47="","",IF(B48="",DATE(Setup!$B$5,12,31),B47))</f>
        <v/>
      </c>
      <c r="E47" s="69">
        <f>IF(OR(E$6="",$B47=""),"",MAX((E46-'Used by period'!E47),MIN(E$5,(E46-'Used by period'!E47)+IF(OR(E$3="",E$3&lt;=$B47),E$4,0))))</f>
        <v/>
      </c>
      <c r="F47" s="69">
        <f>IF(OR(F$6="",$B47=""),"",MAX((F46-'Used by period'!F47),MIN(F$5,(F46-'Used by period'!F47)+IF(OR(F$3="",F$3&lt;=$B47),F$4,0))))</f>
        <v/>
      </c>
      <c r="G47" s="69">
        <f>IF(OR(G$6="",$B47=""),"",MAX((G46-'Used by period'!G47),MIN(G$5,(G46-'Used by period'!G47)+IF(OR(G$3="",G$3&lt;=$B47),G$4,0))))</f>
        <v/>
      </c>
      <c r="H47" s="69">
        <f>IF(OR(H$6="",$B47=""),"",MAX((H46-'Used by period'!H47),MIN(H$5,(H46-'Used by period'!H47)+IF(OR(H$3="",H$3&lt;=$B47),H$4,0))))</f>
        <v/>
      </c>
      <c r="I47" s="69">
        <f>IF(OR(I$6="",$B47=""),"",MAX((I46-'Used by period'!I47),MIN(I$5,(I46-'Used by period'!I47)+IF(OR(I$3="",I$3&lt;=$B47),I$4,0))))</f>
        <v/>
      </c>
      <c r="J47" s="69">
        <f>IF(OR(J$6="",$B47=""),"",MAX((J46-'Used by period'!J47),MIN(J$5,(J46-'Used by period'!J47)+IF(OR(J$3="",J$3&lt;=$B47),J$4,0))))</f>
        <v/>
      </c>
      <c r="K47" s="69">
        <f>IF(OR(K$6="",$B47=""),"",MAX((K46-'Used by period'!K47),MIN(K$5,(K46-'Used by period'!K47)+IF(OR(K$3="",K$3&lt;=$B47),K$4,0))))</f>
        <v/>
      </c>
      <c r="L47" s="69">
        <f>IF(OR(L$6="",$B47=""),"",MAX((L46-'Used by period'!L47),MIN(L$5,(L46-'Used by period'!L47)+IF(OR(L$3="",L$3&lt;=$B47),L$4,0))))</f>
        <v/>
      </c>
      <c r="M47" s="69">
        <f>IF(OR(M$6="",$B47=""),"",MAX((M46-'Used by period'!M47),MIN(M$5,(M46-'Used by period'!M47)+IF(OR(M$3="",M$3&lt;=$B47),M$4,0))))</f>
        <v/>
      </c>
      <c r="N47" s="69">
        <f>IF(OR(N$6="",$B47=""),"",MAX((N46-'Used by period'!N47),MIN(N$5,(N46-'Used by period'!N47)+IF(OR(N$3="",N$3&lt;=$B47),N$4,0))))</f>
        <v/>
      </c>
      <c r="O47" s="69">
        <f>IF(OR(O$6="",$B47=""),"",MAX((O46-'Used by period'!O47),MIN(O$5,(O46-'Used by period'!O47)+IF(OR(O$3="",O$3&lt;=$B47),O$4,0))))</f>
        <v/>
      </c>
      <c r="P47" s="69">
        <f>IF(OR(P$6="",$B47=""),"",MAX((P46-'Used by period'!P47),MIN(P$5,(P46-'Used by period'!P47)+IF(OR(P$3="",P$3&lt;=$B47),P$4,0))))</f>
        <v/>
      </c>
      <c r="Q47" s="69">
        <f>IF(OR(Q$6="",$B47=""),"",MAX((Q46-'Used by period'!Q47),MIN(Q$5,(Q46-'Used by period'!Q47)+IF(OR(Q$3="",Q$3&lt;=$B47),Q$4,0))))</f>
        <v/>
      </c>
      <c r="R47" s="69">
        <f>IF(OR(R$6="",$B47=""),"",MAX((R46-'Used by period'!R47),MIN(R$5,(R46-'Used by period'!R47)+IF(OR(R$3="",R$3&lt;=$B47),R$4,0))))</f>
        <v/>
      </c>
      <c r="S47" s="69">
        <f>IF(OR(S$6="",$B47=""),"",MAX((S46-'Used by period'!S47),MIN(S$5,(S46-'Used by period'!S47)+IF(OR(S$3="",S$3&lt;=$B47),S$4,0))))</f>
        <v/>
      </c>
      <c r="T47" s="69">
        <f>IF(OR(T$6="",$B47=""),"",MAX((T46-'Used by period'!T47),MIN(T$5,(T46-'Used by period'!T47)+IF(OR(T$3="",T$3&lt;=$B47),T$4,0))))</f>
        <v/>
      </c>
      <c r="U47" s="69">
        <f>IF(OR(U$6="",$B47=""),"",MAX((U46-'Used by period'!U47),MIN(U$5,(U46-'Used by period'!U47)+IF(OR(U$3="",U$3&lt;=$B47),U$4,0))))</f>
        <v/>
      </c>
      <c r="V47" s="69">
        <f>IF(OR(V$6="",$B47=""),"",MAX((V46-'Used by period'!V47),MIN(V$5,(V46-'Used by period'!V47)+IF(OR(V$3="",V$3&lt;=$B47),V$4,0))))</f>
        <v/>
      </c>
      <c r="W47" s="69">
        <f>IF(OR(W$6="",$B47=""),"",MAX((W46-'Used by period'!W47),MIN(W$5,(W46-'Used by period'!W47)+IF(OR(W$3="",W$3&lt;=$B47),W$4,0))))</f>
        <v/>
      </c>
      <c r="X47" s="69">
        <f>IF(OR(X$6="",$B47=""),"",MAX((X46-'Used by period'!X47),MIN(X$5,(X46-'Used by period'!X47)+IF(OR(X$3="",X$3&lt;=$B47),X$4,0))))</f>
        <v/>
      </c>
      <c r="Y47" s="69">
        <f>IF(OR(Y$6="",$B47=""),"",MAX((Y46-'Used by period'!Y47),MIN(Y$5,(Y46-'Used by period'!Y47)+IF(OR(Y$3="",Y$3&lt;=$B47),Y$4,0))))</f>
        <v/>
      </c>
      <c r="Z47" s="69">
        <f>IF(OR(Z$6="",$B47=""),"",MAX((Z46-'Used by period'!Z47),MIN(Z$5,(Z46-'Used by period'!Z47)+IF(OR(Z$3="",Z$3&lt;=$B47),Z$4,0))))</f>
        <v/>
      </c>
      <c r="AA47" s="69">
        <f>IF(OR(AA$6="",$B47=""),"",MAX((AA46-'Used by period'!AA47),MIN(AA$5,(AA46-'Used by period'!AA47)+IF(OR(AA$3="",AA$3&lt;=$B47),AA$4,0))))</f>
        <v/>
      </c>
      <c r="AB47" s="69">
        <f>IF(OR(AB$6="",$B47=""),"",MAX((AB46-'Used by period'!AB47),MIN(AB$5,(AB46-'Used by period'!AB47)+IF(OR(AB$3="",AB$3&lt;=$B47),AB$4,0))))</f>
        <v/>
      </c>
      <c r="AC47" s="69">
        <f>IF(OR(AC$6="",$B47=""),"",MAX((AC46-'Used by period'!AC47),MIN(AC$5,(AC46-'Used by period'!AC47)+IF(OR(AC$3="",AC$3&lt;=$B47),AC$4,0))))</f>
        <v/>
      </c>
      <c r="AD47" s="69">
        <f>IF(OR(AD$6="",$B47=""),"",MAX((AD46-'Used by period'!AD47),MIN(AD$5,(AD46-'Used by period'!AD47)+IF(OR(AD$3="",AD$3&lt;=$B47),AD$4,0))))</f>
        <v/>
      </c>
      <c r="AE47" s="69">
        <f>IF(OR(AE$6="",$B47=""),"",MAX((AE46-'Used by period'!AE47),MIN(AE$5,(AE46-'Used by period'!AE47)+IF(OR(AE$3="",AE$3&lt;=$B47),AE$4,0))))</f>
        <v/>
      </c>
      <c r="AF47" s="69">
        <f>IF(OR(AF$6="",$B47=""),"",MAX((AF46-'Used by period'!AF47),MIN(AF$5,(AF46-'Used by period'!AF47)+IF(OR(AF$3="",AF$3&lt;=$B47),AF$4,0))))</f>
        <v/>
      </c>
      <c r="AG47" s="69">
        <f>IF(OR(AG$6="",$B47=""),"",MAX((AG46-'Used by period'!AG47),MIN(AG$5,(AG46-'Used by period'!AG47)+IF(OR(AG$3="",AG$3&lt;=$B47),AG$4,0))))</f>
        <v/>
      </c>
      <c r="AH47" s="69">
        <f>IF(OR(AH$6="",$B47=""),"",MAX((AH46-'Used by period'!AH47),MIN(AH$5,(AH46-'Used by period'!AH47)+IF(OR(AH$3="",AH$3&lt;=$B47),AH$4,0))))</f>
        <v/>
      </c>
    </row>
    <row r="48">
      <c r="A48" s="66" t="n">
        <v>41</v>
      </c>
      <c r="B48" s="67">
        <f>IF(IF(Setup!$B$6="Weekly",Setup!$B$7+7*(41-1),IF(Setup!$B$6="Biweekly",Setup!$B$7+14*(41-1),IF(Setup!$B$6="Semi-monthly",IF(MOD(41,2)=1,DATE(Setup!$B$5,(41+1)/2,15),EOMONTH(DATE(Setup!$B$5,41/2,1),0)),EOMONTH(DATE(Setup!$B$5,41,1),0))))&gt;DATE(Setup!$B$5,12,31),"",IF(Setup!$B$6="Weekly",Setup!$B$7+7*(41-1),IF(Setup!$B$6="Biweekly",Setup!$B$7+14*(41-1),IF(Setup!$B$6="Semi-monthly",IF(MOD(41,2)=1,DATE(Setup!$B$5,(41+1)/2,15),EOMONTH(DATE(Setup!$B$5,41/2,1),0)),EOMONTH(DATE(Setup!$B$5,41,1),0)))))</f>
        <v/>
      </c>
      <c r="C48" s="68">
        <f>IF(B48="","",B47+1)</f>
        <v/>
      </c>
      <c r="D48" s="68">
        <f>IF(B48="","",IF(B49="",DATE(Setup!$B$5,12,31),B48))</f>
        <v/>
      </c>
      <c r="E48" s="69">
        <f>IF(OR(E$6="",$B48=""),"",MAX((E47-'Used by period'!E48),MIN(E$5,(E47-'Used by period'!E48)+IF(OR(E$3="",E$3&lt;=$B48),E$4,0))))</f>
        <v/>
      </c>
      <c r="F48" s="69">
        <f>IF(OR(F$6="",$B48=""),"",MAX((F47-'Used by period'!F48),MIN(F$5,(F47-'Used by period'!F48)+IF(OR(F$3="",F$3&lt;=$B48),F$4,0))))</f>
        <v/>
      </c>
      <c r="G48" s="69">
        <f>IF(OR(G$6="",$B48=""),"",MAX((G47-'Used by period'!G48),MIN(G$5,(G47-'Used by period'!G48)+IF(OR(G$3="",G$3&lt;=$B48),G$4,0))))</f>
        <v/>
      </c>
      <c r="H48" s="69">
        <f>IF(OR(H$6="",$B48=""),"",MAX((H47-'Used by period'!H48),MIN(H$5,(H47-'Used by period'!H48)+IF(OR(H$3="",H$3&lt;=$B48),H$4,0))))</f>
        <v/>
      </c>
      <c r="I48" s="69">
        <f>IF(OR(I$6="",$B48=""),"",MAX((I47-'Used by period'!I48),MIN(I$5,(I47-'Used by period'!I48)+IF(OR(I$3="",I$3&lt;=$B48),I$4,0))))</f>
        <v/>
      </c>
      <c r="J48" s="69">
        <f>IF(OR(J$6="",$B48=""),"",MAX((J47-'Used by period'!J48),MIN(J$5,(J47-'Used by period'!J48)+IF(OR(J$3="",J$3&lt;=$B48),J$4,0))))</f>
        <v/>
      </c>
      <c r="K48" s="69">
        <f>IF(OR(K$6="",$B48=""),"",MAX((K47-'Used by period'!K48),MIN(K$5,(K47-'Used by period'!K48)+IF(OR(K$3="",K$3&lt;=$B48),K$4,0))))</f>
        <v/>
      </c>
      <c r="L48" s="69">
        <f>IF(OR(L$6="",$B48=""),"",MAX((L47-'Used by period'!L48),MIN(L$5,(L47-'Used by period'!L48)+IF(OR(L$3="",L$3&lt;=$B48),L$4,0))))</f>
        <v/>
      </c>
      <c r="M48" s="69">
        <f>IF(OR(M$6="",$B48=""),"",MAX((M47-'Used by period'!M48),MIN(M$5,(M47-'Used by period'!M48)+IF(OR(M$3="",M$3&lt;=$B48),M$4,0))))</f>
        <v/>
      </c>
      <c r="N48" s="69">
        <f>IF(OR(N$6="",$B48=""),"",MAX((N47-'Used by period'!N48),MIN(N$5,(N47-'Used by period'!N48)+IF(OR(N$3="",N$3&lt;=$B48),N$4,0))))</f>
        <v/>
      </c>
      <c r="O48" s="69">
        <f>IF(OR(O$6="",$B48=""),"",MAX((O47-'Used by period'!O48),MIN(O$5,(O47-'Used by period'!O48)+IF(OR(O$3="",O$3&lt;=$B48),O$4,0))))</f>
        <v/>
      </c>
      <c r="P48" s="69">
        <f>IF(OR(P$6="",$B48=""),"",MAX((P47-'Used by period'!P48),MIN(P$5,(P47-'Used by period'!P48)+IF(OR(P$3="",P$3&lt;=$B48),P$4,0))))</f>
        <v/>
      </c>
      <c r="Q48" s="69">
        <f>IF(OR(Q$6="",$B48=""),"",MAX((Q47-'Used by period'!Q48),MIN(Q$5,(Q47-'Used by period'!Q48)+IF(OR(Q$3="",Q$3&lt;=$B48),Q$4,0))))</f>
        <v/>
      </c>
      <c r="R48" s="69">
        <f>IF(OR(R$6="",$B48=""),"",MAX((R47-'Used by period'!R48),MIN(R$5,(R47-'Used by period'!R48)+IF(OR(R$3="",R$3&lt;=$B48),R$4,0))))</f>
        <v/>
      </c>
      <c r="S48" s="69">
        <f>IF(OR(S$6="",$B48=""),"",MAX((S47-'Used by period'!S48),MIN(S$5,(S47-'Used by period'!S48)+IF(OR(S$3="",S$3&lt;=$B48),S$4,0))))</f>
        <v/>
      </c>
      <c r="T48" s="69">
        <f>IF(OR(T$6="",$B48=""),"",MAX((T47-'Used by period'!T48),MIN(T$5,(T47-'Used by period'!T48)+IF(OR(T$3="",T$3&lt;=$B48),T$4,0))))</f>
        <v/>
      </c>
      <c r="U48" s="69">
        <f>IF(OR(U$6="",$B48=""),"",MAX((U47-'Used by period'!U48),MIN(U$5,(U47-'Used by period'!U48)+IF(OR(U$3="",U$3&lt;=$B48),U$4,0))))</f>
        <v/>
      </c>
      <c r="V48" s="69">
        <f>IF(OR(V$6="",$B48=""),"",MAX((V47-'Used by period'!V48),MIN(V$5,(V47-'Used by period'!V48)+IF(OR(V$3="",V$3&lt;=$B48),V$4,0))))</f>
        <v/>
      </c>
      <c r="W48" s="69">
        <f>IF(OR(W$6="",$B48=""),"",MAX((W47-'Used by period'!W48),MIN(W$5,(W47-'Used by period'!W48)+IF(OR(W$3="",W$3&lt;=$B48),W$4,0))))</f>
        <v/>
      </c>
      <c r="X48" s="69">
        <f>IF(OR(X$6="",$B48=""),"",MAX((X47-'Used by period'!X48),MIN(X$5,(X47-'Used by period'!X48)+IF(OR(X$3="",X$3&lt;=$B48),X$4,0))))</f>
        <v/>
      </c>
      <c r="Y48" s="69">
        <f>IF(OR(Y$6="",$B48=""),"",MAX((Y47-'Used by period'!Y48),MIN(Y$5,(Y47-'Used by period'!Y48)+IF(OR(Y$3="",Y$3&lt;=$B48),Y$4,0))))</f>
        <v/>
      </c>
      <c r="Z48" s="69">
        <f>IF(OR(Z$6="",$B48=""),"",MAX((Z47-'Used by period'!Z48),MIN(Z$5,(Z47-'Used by period'!Z48)+IF(OR(Z$3="",Z$3&lt;=$B48),Z$4,0))))</f>
        <v/>
      </c>
      <c r="AA48" s="69">
        <f>IF(OR(AA$6="",$B48=""),"",MAX((AA47-'Used by period'!AA48),MIN(AA$5,(AA47-'Used by period'!AA48)+IF(OR(AA$3="",AA$3&lt;=$B48),AA$4,0))))</f>
        <v/>
      </c>
      <c r="AB48" s="69">
        <f>IF(OR(AB$6="",$B48=""),"",MAX((AB47-'Used by period'!AB48),MIN(AB$5,(AB47-'Used by period'!AB48)+IF(OR(AB$3="",AB$3&lt;=$B48),AB$4,0))))</f>
        <v/>
      </c>
      <c r="AC48" s="69">
        <f>IF(OR(AC$6="",$B48=""),"",MAX((AC47-'Used by period'!AC48),MIN(AC$5,(AC47-'Used by period'!AC48)+IF(OR(AC$3="",AC$3&lt;=$B48),AC$4,0))))</f>
        <v/>
      </c>
      <c r="AD48" s="69">
        <f>IF(OR(AD$6="",$B48=""),"",MAX((AD47-'Used by period'!AD48),MIN(AD$5,(AD47-'Used by period'!AD48)+IF(OR(AD$3="",AD$3&lt;=$B48),AD$4,0))))</f>
        <v/>
      </c>
      <c r="AE48" s="69">
        <f>IF(OR(AE$6="",$B48=""),"",MAX((AE47-'Used by period'!AE48),MIN(AE$5,(AE47-'Used by period'!AE48)+IF(OR(AE$3="",AE$3&lt;=$B48),AE$4,0))))</f>
        <v/>
      </c>
      <c r="AF48" s="69">
        <f>IF(OR(AF$6="",$B48=""),"",MAX((AF47-'Used by period'!AF48),MIN(AF$5,(AF47-'Used by period'!AF48)+IF(OR(AF$3="",AF$3&lt;=$B48),AF$4,0))))</f>
        <v/>
      </c>
      <c r="AG48" s="69">
        <f>IF(OR(AG$6="",$B48=""),"",MAX((AG47-'Used by period'!AG48),MIN(AG$5,(AG47-'Used by period'!AG48)+IF(OR(AG$3="",AG$3&lt;=$B48),AG$4,0))))</f>
        <v/>
      </c>
      <c r="AH48" s="69">
        <f>IF(OR(AH$6="",$B48=""),"",MAX((AH47-'Used by period'!AH48),MIN(AH$5,(AH47-'Used by period'!AH48)+IF(OR(AH$3="",AH$3&lt;=$B48),AH$4,0))))</f>
        <v/>
      </c>
    </row>
    <row r="49">
      <c r="A49" s="66" t="n">
        <v>42</v>
      </c>
      <c r="B49" s="67">
        <f>IF(IF(Setup!$B$6="Weekly",Setup!$B$7+7*(42-1),IF(Setup!$B$6="Biweekly",Setup!$B$7+14*(42-1),IF(Setup!$B$6="Semi-monthly",IF(MOD(42,2)=1,DATE(Setup!$B$5,(42+1)/2,15),EOMONTH(DATE(Setup!$B$5,42/2,1),0)),EOMONTH(DATE(Setup!$B$5,42,1),0))))&gt;DATE(Setup!$B$5,12,31),"",IF(Setup!$B$6="Weekly",Setup!$B$7+7*(42-1),IF(Setup!$B$6="Biweekly",Setup!$B$7+14*(42-1),IF(Setup!$B$6="Semi-monthly",IF(MOD(42,2)=1,DATE(Setup!$B$5,(42+1)/2,15),EOMONTH(DATE(Setup!$B$5,42/2,1),0)),EOMONTH(DATE(Setup!$B$5,42,1),0)))))</f>
        <v/>
      </c>
      <c r="C49" s="68">
        <f>IF(B49="","",B48+1)</f>
        <v/>
      </c>
      <c r="D49" s="68">
        <f>IF(B49="","",IF(B50="",DATE(Setup!$B$5,12,31),B49))</f>
        <v/>
      </c>
      <c r="E49" s="69">
        <f>IF(OR(E$6="",$B49=""),"",MAX((E48-'Used by period'!E49),MIN(E$5,(E48-'Used by period'!E49)+IF(OR(E$3="",E$3&lt;=$B49),E$4,0))))</f>
        <v/>
      </c>
      <c r="F49" s="69">
        <f>IF(OR(F$6="",$B49=""),"",MAX((F48-'Used by period'!F49),MIN(F$5,(F48-'Used by period'!F49)+IF(OR(F$3="",F$3&lt;=$B49),F$4,0))))</f>
        <v/>
      </c>
      <c r="G49" s="69">
        <f>IF(OR(G$6="",$B49=""),"",MAX((G48-'Used by period'!G49),MIN(G$5,(G48-'Used by period'!G49)+IF(OR(G$3="",G$3&lt;=$B49),G$4,0))))</f>
        <v/>
      </c>
      <c r="H49" s="69">
        <f>IF(OR(H$6="",$B49=""),"",MAX((H48-'Used by period'!H49),MIN(H$5,(H48-'Used by period'!H49)+IF(OR(H$3="",H$3&lt;=$B49),H$4,0))))</f>
        <v/>
      </c>
      <c r="I49" s="69">
        <f>IF(OR(I$6="",$B49=""),"",MAX((I48-'Used by period'!I49),MIN(I$5,(I48-'Used by period'!I49)+IF(OR(I$3="",I$3&lt;=$B49),I$4,0))))</f>
        <v/>
      </c>
      <c r="J49" s="69">
        <f>IF(OR(J$6="",$B49=""),"",MAX((J48-'Used by period'!J49),MIN(J$5,(J48-'Used by period'!J49)+IF(OR(J$3="",J$3&lt;=$B49),J$4,0))))</f>
        <v/>
      </c>
      <c r="K49" s="69">
        <f>IF(OR(K$6="",$B49=""),"",MAX((K48-'Used by period'!K49),MIN(K$5,(K48-'Used by period'!K49)+IF(OR(K$3="",K$3&lt;=$B49),K$4,0))))</f>
        <v/>
      </c>
      <c r="L49" s="69">
        <f>IF(OR(L$6="",$B49=""),"",MAX((L48-'Used by period'!L49),MIN(L$5,(L48-'Used by period'!L49)+IF(OR(L$3="",L$3&lt;=$B49),L$4,0))))</f>
        <v/>
      </c>
      <c r="M49" s="69">
        <f>IF(OR(M$6="",$B49=""),"",MAX((M48-'Used by period'!M49),MIN(M$5,(M48-'Used by period'!M49)+IF(OR(M$3="",M$3&lt;=$B49),M$4,0))))</f>
        <v/>
      </c>
      <c r="N49" s="69">
        <f>IF(OR(N$6="",$B49=""),"",MAX((N48-'Used by period'!N49),MIN(N$5,(N48-'Used by period'!N49)+IF(OR(N$3="",N$3&lt;=$B49),N$4,0))))</f>
        <v/>
      </c>
      <c r="O49" s="69">
        <f>IF(OR(O$6="",$B49=""),"",MAX((O48-'Used by period'!O49),MIN(O$5,(O48-'Used by period'!O49)+IF(OR(O$3="",O$3&lt;=$B49),O$4,0))))</f>
        <v/>
      </c>
      <c r="P49" s="69">
        <f>IF(OR(P$6="",$B49=""),"",MAX((P48-'Used by period'!P49),MIN(P$5,(P48-'Used by period'!P49)+IF(OR(P$3="",P$3&lt;=$B49),P$4,0))))</f>
        <v/>
      </c>
      <c r="Q49" s="69">
        <f>IF(OR(Q$6="",$B49=""),"",MAX((Q48-'Used by period'!Q49),MIN(Q$5,(Q48-'Used by period'!Q49)+IF(OR(Q$3="",Q$3&lt;=$B49),Q$4,0))))</f>
        <v/>
      </c>
      <c r="R49" s="69">
        <f>IF(OR(R$6="",$B49=""),"",MAX((R48-'Used by period'!R49),MIN(R$5,(R48-'Used by period'!R49)+IF(OR(R$3="",R$3&lt;=$B49),R$4,0))))</f>
        <v/>
      </c>
      <c r="S49" s="69">
        <f>IF(OR(S$6="",$B49=""),"",MAX((S48-'Used by period'!S49),MIN(S$5,(S48-'Used by period'!S49)+IF(OR(S$3="",S$3&lt;=$B49),S$4,0))))</f>
        <v/>
      </c>
      <c r="T49" s="69">
        <f>IF(OR(T$6="",$B49=""),"",MAX((T48-'Used by period'!T49),MIN(T$5,(T48-'Used by period'!T49)+IF(OR(T$3="",T$3&lt;=$B49),T$4,0))))</f>
        <v/>
      </c>
      <c r="U49" s="69">
        <f>IF(OR(U$6="",$B49=""),"",MAX((U48-'Used by period'!U49),MIN(U$5,(U48-'Used by period'!U49)+IF(OR(U$3="",U$3&lt;=$B49),U$4,0))))</f>
        <v/>
      </c>
      <c r="V49" s="69">
        <f>IF(OR(V$6="",$B49=""),"",MAX((V48-'Used by period'!V49),MIN(V$5,(V48-'Used by period'!V49)+IF(OR(V$3="",V$3&lt;=$B49),V$4,0))))</f>
        <v/>
      </c>
      <c r="W49" s="69">
        <f>IF(OR(W$6="",$B49=""),"",MAX((W48-'Used by period'!W49),MIN(W$5,(W48-'Used by period'!W49)+IF(OR(W$3="",W$3&lt;=$B49),W$4,0))))</f>
        <v/>
      </c>
      <c r="X49" s="69">
        <f>IF(OR(X$6="",$B49=""),"",MAX((X48-'Used by period'!X49),MIN(X$5,(X48-'Used by period'!X49)+IF(OR(X$3="",X$3&lt;=$B49),X$4,0))))</f>
        <v/>
      </c>
      <c r="Y49" s="69">
        <f>IF(OR(Y$6="",$B49=""),"",MAX((Y48-'Used by period'!Y49),MIN(Y$5,(Y48-'Used by period'!Y49)+IF(OR(Y$3="",Y$3&lt;=$B49),Y$4,0))))</f>
        <v/>
      </c>
      <c r="Z49" s="69">
        <f>IF(OR(Z$6="",$B49=""),"",MAX((Z48-'Used by period'!Z49),MIN(Z$5,(Z48-'Used by period'!Z49)+IF(OR(Z$3="",Z$3&lt;=$B49),Z$4,0))))</f>
        <v/>
      </c>
      <c r="AA49" s="69">
        <f>IF(OR(AA$6="",$B49=""),"",MAX((AA48-'Used by period'!AA49),MIN(AA$5,(AA48-'Used by period'!AA49)+IF(OR(AA$3="",AA$3&lt;=$B49),AA$4,0))))</f>
        <v/>
      </c>
      <c r="AB49" s="69">
        <f>IF(OR(AB$6="",$B49=""),"",MAX((AB48-'Used by period'!AB49),MIN(AB$5,(AB48-'Used by period'!AB49)+IF(OR(AB$3="",AB$3&lt;=$B49),AB$4,0))))</f>
        <v/>
      </c>
      <c r="AC49" s="69">
        <f>IF(OR(AC$6="",$B49=""),"",MAX((AC48-'Used by period'!AC49),MIN(AC$5,(AC48-'Used by period'!AC49)+IF(OR(AC$3="",AC$3&lt;=$B49),AC$4,0))))</f>
        <v/>
      </c>
      <c r="AD49" s="69">
        <f>IF(OR(AD$6="",$B49=""),"",MAX((AD48-'Used by period'!AD49),MIN(AD$5,(AD48-'Used by period'!AD49)+IF(OR(AD$3="",AD$3&lt;=$B49),AD$4,0))))</f>
        <v/>
      </c>
      <c r="AE49" s="69">
        <f>IF(OR(AE$6="",$B49=""),"",MAX((AE48-'Used by period'!AE49),MIN(AE$5,(AE48-'Used by period'!AE49)+IF(OR(AE$3="",AE$3&lt;=$B49),AE$4,0))))</f>
        <v/>
      </c>
      <c r="AF49" s="69">
        <f>IF(OR(AF$6="",$B49=""),"",MAX((AF48-'Used by period'!AF49),MIN(AF$5,(AF48-'Used by period'!AF49)+IF(OR(AF$3="",AF$3&lt;=$B49),AF$4,0))))</f>
        <v/>
      </c>
      <c r="AG49" s="69">
        <f>IF(OR(AG$6="",$B49=""),"",MAX((AG48-'Used by period'!AG49),MIN(AG$5,(AG48-'Used by period'!AG49)+IF(OR(AG$3="",AG$3&lt;=$B49),AG$4,0))))</f>
        <v/>
      </c>
      <c r="AH49" s="69">
        <f>IF(OR(AH$6="",$B49=""),"",MAX((AH48-'Used by period'!AH49),MIN(AH$5,(AH48-'Used by period'!AH49)+IF(OR(AH$3="",AH$3&lt;=$B49),AH$4,0))))</f>
        <v/>
      </c>
    </row>
    <row r="50">
      <c r="A50" s="66" t="n">
        <v>43</v>
      </c>
      <c r="B50" s="67">
        <f>IF(IF(Setup!$B$6="Weekly",Setup!$B$7+7*(43-1),IF(Setup!$B$6="Biweekly",Setup!$B$7+14*(43-1),IF(Setup!$B$6="Semi-monthly",IF(MOD(43,2)=1,DATE(Setup!$B$5,(43+1)/2,15),EOMONTH(DATE(Setup!$B$5,43/2,1),0)),EOMONTH(DATE(Setup!$B$5,43,1),0))))&gt;DATE(Setup!$B$5,12,31),"",IF(Setup!$B$6="Weekly",Setup!$B$7+7*(43-1),IF(Setup!$B$6="Biweekly",Setup!$B$7+14*(43-1),IF(Setup!$B$6="Semi-monthly",IF(MOD(43,2)=1,DATE(Setup!$B$5,(43+1)/2,15),EOMONTH(DATE(Setup!$B$5,43/2,1),0)),EOMONTH(DATE(Setup!$B$5,43,1),0)))))</f>
        <v/>
      </c>
      <c r="C50" s="68">
        <f>IF(B50="","",B49+1)</f>
        <v/>
      </c>
      <c r="D50" s="68">
        <f>IF(B50="","",IF(B51="",DATE(Setup!$B$5,12,31),B50))</f>
        <v/>
      </c>
      <c r="E50" s="69">
        <f>IF(OR(E$6="",$B50=""),"",MAX((E49-'Used by period'!E50),MIN(E$5,(E49-'Used by period'!E50)+IF(OR(E$3="",E$3&lt;=$B50),E$4,0))))</f>
        <v/>
      </c>
      <c r="F50" s="69">
        <f>IF(OR(F$6="",$B50=""),"",MAX((F49-'Used by period'!F50),MIN(F$5,(F49-'Used by period'!F50)+IF(OR(F$3="",F$3&lt;=$B50),F$4,0))))</f>
        <v/>
      </c>
      <c r="G50" s="69">
        <f>IF(OR(G$6="",$B50=""),"",MAX((G49-'Used by period'!G50),MIN(G$5,(G49-'Used by period'!G50)+IF(OR(G$3="",G$3&lt;=$B50),G$4,0))))</f>
        <v/>
      </c>
      <c r="H50" s="69">
        <f>IF(OR(H$6="",$B50=""),"",MAX((H49-'Used by period'!H50),MIN(H$5,(H49-'Used by period'!H50)+IF(OR(H$3="",H$3&lt;=$B50),H$4,0))))</f>
        <v/>
      </c>
      <c r="I50" s="69">
        <f>IF(OR(I$6="",$B50=""),"",MAX((I49-'Used by period'!I50),MIN(I$5,(I49-'Used by period'!I50)+IF(OR(I$3="",I$3&lt;=$B50),I$4,0))))</f>
        <v/>
      </c>
      <c r="J50" s="69">
        <f>IF(OR(J$6="",$B50=""),"",MAX((J49-'Used by period'!J50),MIN(J$5,(J49-'Used by period'!J50)+IF(OR(J$3="",J$3&lt;=$B50),J$4,0))))</f>
        <v/>
      </c>
      <c r="K50" s="69">
        <f>IF(OR(K$6="",$B50=""),"",MAX((K49-'Used by period'!K50),MIN(K$5,(K49-'Used by period'!K50)+IF(OR(K$3="",K$3&lt;=$B50),K$4,0))))</f>
        <v/>
      </c>
      <c r="L50" s="69">
        <f>IF(OR(L$6="",$B50=""),"",MAX((L49-'Used by period'!L50),MIN(L$5,(L49-'Used by period'!L50)+IF(OR(L$3="",L$3&lt;=$B50),L$4,0))))</f>
        <v/>
      </c>
      <c r="M50" s="69">
        <f>IF(OR(M$6="",$B50=""),"",MAX((M49-'Used by period'!M50),MIN(M$5,(M49-'Used by period'!M50)+IF(OR(M$3="",M$3&lt;=$B50),M$4,0))))</f>
        <v/>
      </c>
      <c r="N50" s="69">
        <f>IF(OR(N$6="",$B50=""),"",MAX((N49-'Used by period'!N50),MIN(N$5,(N49-'Used by period'!N50)+IF(OR(N$3="",N$3&lt;=$B50),N$4,0))))</f>
        <v/>
      </c>
      <c r="O50" s="69">
        <f>IF(OR(O$6="",$B50=""),"",MAX((O49-'Used by period'!O50),MIN(O$5,(O49-'Used by period'!O50)+IF(OR(O$3="",O$3&lt;=$B50),O$4,0))))</f>
        <v/>
      </c>
      <c r="P50" s="69">
        <f>IF(OR(P$6="",$B50=""),"",MAX((P49-'Used by period'!P50),MIN(P$5,(P49-'Used by period'!P50)+IF(OR(P$3="",P$3&lt;=$B50),P$4,0))))</f>
        <v/>
      </c>
      <c r="Q50" s="69">
        <f>IF(OR(Q$6="",$B50=""),"",MAX((Q49-'Used by period'!Q50),MIN(Q$5,(Q49-'Used by period'!Q50)+IF(OR(Q$3="",Q$3&lt;=$B50),Q$4,0))))</f>
        <v/>
      </c>
      <c r="R50" s="69">
        <f>IF(OR(R$6="",$B50=""),"",MAX((R49-'Used by period'!R50),MIN(R$5,(R49-'Used by period'!R50)+IF(OR(R$3="",R$3&lt;=$B50),R$4,0))))</f>
        <v/>
      </c>
      <c r="S50" s="69">
        <f>IF(OR(S$6="",$B50=""),"",MAX((S49-'Used by period'!S50),MIN(S$5,(S49-'Used by period'!S50)+IF(OR(S$3="",S$3&lt;=$B50),S$4,0))))</f>
        <v/>
      </c>
      <c r="T50" s="69">
        <f>IF(OR(T$6="",$B50=""),"",MAX((T49-'Used by period'!T50),MIN(T$5,(T49-'Used by period'!T50)+IF(OR(T$3="",T$3&lt;=$B50),T$4,0))))</f>
        <v/>
      </c>
      <c r="U50" s="69">
        <f>IF(OR(U$6="",$B50=""),"",MAX((U49-'Used by period'!U50),MIN(U$5,(U49-'Used by period'!U50)+IF(OR(U$3="",U$3&lt;=$B50),U$4,0))))</f>
        <v/>
      </c>
      <c r="V50" s="69">
        <f>IF(OR(V$6="",$B50=""),"",MAX((V49-'Used by period'!V50),MIN(V$5,(V49-'Used by period'!V50)+IF(OR(V$3="",V$3&lt;=$B50),V$4,0))))</f>
        <v/>
      </c>
      <c r="W50" s="69">
        <f>IF(OR(W$6="",$B50=""),"",MAX((W49-'Used by period'!W50),MIN(W$5,(W49-'Used by period'!W50)+IF(OR(W$3="",W$3&lt;=$B50),W$4,0))))</f>
        <v/>
      </c>
      <c r="X50" s="69">
        <f>IF(OR(X$6="",$B50=""),"",MAX((X49-'Used by period'!X50),MIN(X$5,(X49-'Used by period'!X50)+IF(OR(X$3="",X$3&lt;=$B50),X$4,0))))</f>
        <v/>
      </c>
      <c r="Y50" s="69">
        <f>IF(OR(Y$6="",$B50=""),"",MAX((Y49-'Used by period'!Y50),MIN(Y$5,(Y49-'Used by period'!Y50)+IF(OR(Y$3="",Y$3&lt;=$B50),Y$4,0))))</f>
        <v/>
      </c>
      <c r="Z50" s="69">
        <f>IF(OR(Z$6="",$B50=""),"",MAX((Z49-'Used by period'!Z50),MIN(Z$5,(Z49-'Used by period'!Z50)+IF(OR(Z$3="",Z$3&lt;=$B50),Z$4,0))))</f>
        <v/>
      </c>
      <c r="AA50" s="69">
        <f>IF(OR(AA$6="",$B50=""),"",MAX((AA49-'Used by period'!AA50),MIN(AA$5,(AA49-'Used by period'!AA50)+IF(OR(AA$3="",AA$3&lt;=$B50),AA$4,0))))</f>
        <v/>
      </c>
      <c r="AB50" s="69">
        <f>IF(OR(AB$6="",$B50=""),"",MAX((AB49-'Used by period'!AB50),MIN(AB$5,(AB49-'Used by period'!AB50)+IF(OR(AB$3="",AB$3&lt;=$B50),AB$4,0))))</f>
        <v/>
      </c>
      <c r="AC50" s="69">
        <f>IF(OR(AC$6="",$B50=""),"",MAX((AC49-'Used by period'!AC50),MIN(AC$5,(AC49-'Used by period'!AC50)+IF(OR(AC$3="",AC$3&lt;=$B50),AC$4,0))))</f>
        <v/>
      </c>
      <c r="AD50" s="69">
        <f>IF(OR(AD$6="",$B50=""),"",MAX((AD49-'Used by period'!AD50),MIN(AD$5,(AD49-'Used by period'!AD50)+IF(OR(AD$3="",AD$3&lt;=$B50),AD$4,0))))</f>
        <v/>
      </c>
      <c r="AE50" s="69">
        <f>IF(OR(AE$6="",$B50=""),"",MAX((AE49-'Used by period'!AE50),MIN(AE$5,(AE49-'Used by period'!AE50)+IF(OR(AE$3="",AE$3&lt;=$B50),AE$4,0))))</f>
        <v/>
      </c>
      <c r="AF50" s="69">
        <f>IF(OR(AF$6="",$B50=""),"",MAX((AF49-'Used by period'!AF50),MIN(AF$5,(AF49-'Used by period'!AF50)+IF(OR(AF$3="",AF$3&lt;=$B50),AF$4,0))))</f>
        <v/>
      </c>
      <c r="AG50" s="69">
        <f>IF(OR(AG$6="",$B50=""),"",MAX((AG49-'Used by period'!AG50),MIN(AG$5,(AG49-'Used by period'!AG50)+IF(OR(AG$3="",AG$3&lt;=$B50),AG$4,0))))</f>
        <v/>
      </c>
      <c r="AH50" s="69">
        <f>IF(OR(AH$6="",$B50=""),"",MAX((AH49-'Used by period'!AH50),MIN(AH$5,(AH49-'Used by period'!AH50)+IF(OR(AH$3="",AH$3&lt;=$B50),AH$4,0))))</f>
        <v/>
      </c>
    </row>
    <row r="51">
      <c r="A51" s="66" t="n">
        <v>44</v>
      </c>
      <c r="B51" s="67">
        <f>IF(IF(Setup!$B$6="Weekly",Setup!$B$7+7*(44-1),IF(Setup!$B$6="Biweekly",Setup!$B$7+14*(44-1),IF(Setup!$B$6="Semi-monthly",IF(MOD(44,2)=1,DATE(Setup!$B$5,(44+1)/2,15),EOMONTH(DATE(Setup!$B$5,44/2,1),0)),EOMONTH(DATE(Setup!$B$5,44,1),0))))&gt;DATE(Setup!$B$5,12,31),"",IF(Setup!$B$6="Weekly",Setup!$B$7+7*(44-1),IF(Setup!$B$6="Biweekly",Setup!$B$7+14*(44-1),IF(Setup!$B$6="Semi-monthly",IF(MOD(44,2)=1,DATE(Setup!$B$5,(44+1)/2,15),EOMONTH(DATE(Setup!$B$5,44/2,1),0)),EOMONTH(DATE(Setup!$B$5,44,1),0)))))</f>
        <v/>
      </c>
      <c r="C51" s="68">
        <f>IF(B51="","",B50+1)</f>
        <v/>
      </c>
      <c r="D51" s="68">
        <f>IF(B51="","",IF(B52="",DATE(Setup!$B$5,12,31),B51))</f>
        <v/>
      </c>
      <c r="E51" s="69">
        <f>IF(OR(E$6="",$B51=""),"",MAX((E50-'Used by period'!E51),MIN(E$5,(E50-'Used by period'!E51)+IF(OR(E$3="",E$3&lt;=$B51),E$4,0))))</f>
        <v/>
      </c>
      <c r="F51" s="69">
        <f>IF(OR(F$6="",$B51=""),"",MAX((F50-'Used by period'!F51),MIN(F$5,(F50-'Used by period'!F51)+IF(OR(F$3="",F$3&lt;=$B51),F$4,0))))</f>
        <v/>
      </c>
      <c r="G51" s="69">
        <f>IF(OR(G$6="",$B51=""),"",MAX((G50-'Used by period'!G51),MIN(G$5,(G50-'Used by period'!G51)+IF(OR(G$3="",G$3&lt;=$B51),G$4,0))))</f>
        <v/>
      </c>
      <c r="H51" s="69">
        <f>IF(OR(H$6="",$B51=""),"",MAX((H50-'Used by period'!H51),MIN(H$5,(H50-'Used by period'!H51)+IF(OR(H$3="",H$3&lt;=$B51),H$4,0))))</f>
        <v/>
      </c>
      <c r="I51" s="69">
        <f>IF(OR(I$6="",$B51=""),"",MAX((I50-'Used by period'!I51),MIN(I$5,(I50-'Used by period'!I51)+IF(OR(I$3="",I$3&lt;=$B51),I$4,0))))</f>
        <v/>
      </c>
      <c r="J51" s="69">
        <f>IF(OR(J$6="",$B51=""),"",MAX((J50-'Used by period'!J51),MIN(J$5,(J50-'Used by period'!J51)+IF(OR(J$3="",J$3&lt;=$B51),J$4,0))))</f>
        <v/>
      </c>
      <c r="K51" s="69">
        <f>IF(OR(K$6="",$B51=""),"",MAX((K50-'Used by period'!K51),MIN(K$5,(K50-'Used by period'!K51)+IF(OR(K$3="",K$3&lt;=$B51),K$4,0))))</f>
        <v/>
      </c>
      <c r="L51" s="69">
        <f>IF(OR(L$6="",$B51=""),"",MAX((L50-'Used by period'!L51),MIN(L$5,(L50-'Used by period'!L51)+IF(OR(L$3="",L$3&lt;=$B51),L$4,0))))</f>
        <v/>
      </c>
      <c r="M51" s="69">
        <f>IF(OR(M$6="",$B51=""),"",MAX((M50-'Used by period'!M51),MIN(M$5,(M50-'Used by period'!M51)+IF(OR(M$3="",M$3&lt;=$B51),M$4,0))))</f>
        <v/>
      </c>
      <c r="N51" s="69">
        <f>IF(OR(N$6="",$B51=""),"",MAX((N50-'Used by period'!N51),MIN(N$5,(N50-'Used by period'!N51)+IF(OR(N$3="",N$3&lt;=$B51),N$4,0))))</f>
        <v/>
      </c>
      <c r="O51" s="69">
        <f>IF(OR(O$6="",$B51=""),"",MAX((O50-'Used by period'!O51),MIN(O$5,(O50-'Used by period'!O51)+IF(OR(O$3="",O$3&lt;=$B51),O$4,0))))</f>
        <v/>
      </c>
      <c r="P51" s="69">
        <f>IF(OR(P$6="",$B51=""),"",MAX((P50-'Used by period'!P51),MIN(P$5,(P50-'Used by period'!P51)+IF(OR(P$3="",P$3&lt;=$B51),P$4,0))))</f>
        <v/>
      </c>
      <c r="Q51" s="69">
        <f>IF(OR(Q$6="",$B51=""),"",MAX((Q50-'Used by period'!Q51),MIN(Q$5,(Q50-'Used by period'!Q51)+IF(OR(Q$3="",Q$3&lt;=$B51),Q$4,0))))</f>
        <v/>
      </c>
      <c r="R51" s="69">
        <f>IF(OR(R$6="",$B51=""),"",MAX((R50-'Used by period'!R51),MIN(R$5,(R50-'Used by period'!R51)+IF(OR(R$3="",R$3&lt;=$B51),R$4,0))))</f>
        <v/>
      </c>
      <c r="S51" s="69">
        <f>IF(OR(S$6="",$B51=""),"",MAX((S50-'Used by period'!S51),MIN(S$5,(S50-'Used by period'!S51)+IF(OR(S$3="",S$3&lt;=$B51),S$4,0))))</f>
        <v/>
      </c>
      <c r="T51" s="69">
        <f>IF(OR(T$6="",$B51=""),"",MAX((T50-'Used by period'!T51),MIN(T$5,(T50-'Used by period'!T51)+IF(OR(T$3="",T$3&lt;=$B51),T$4,0))))</f>
        <v/>
      </c>
      <c r="U51" s="69">
        <f>IF(OR(U$6="",$B51=""),"",MAX((U50-'Used by period'!U51),MIN(U$5,(U50-'Used by period'!U51)+IF(OR(U$3="",U$3&lt;=$B51),U$4,0))))</f>
        <v/>
      </c>
      <c r="V51" s="69">
        <f>IF(OR(V$6="",$B51=""),"",MAX((V50-'Used by period'!V51),MIN(V$5,(V50-'Used by period'!V51)+IF(OR(V$3="",V$3&lt;=$B51),V$4,0))))</f>
        <v/>
      </c>
      <c r="W51" s="69">
        <f>IF(OR(W$6="",$B51=""),"",MAX((W50-'Used by period'!W51),MIN(W$5,(W50-'Used by period'!W51)+IF(OR(W$3="",W$3&lt;=$B51),W$4,0))))</f>
        <v/>
      </c>
      <c r="X51" s="69">
        <f>IF(OR(X$6="",$B51=""),"",MAX((X50-'Used by period'!X51),MIN(X$5,(X50-'Used by period'!X51)+IF(OR(X$3="",X$3&lt;=$B51),X$4,0))))</f>
        <v/>
      </c>
      <c r="Y51" s="69">
        <f>IF(OR(Y$6="",$B51=""),"",MAX((Y50-'Used by period'!Y51),MIN(Y$5,(Y50-'Used by period'!Y51)+IF(OR(Y$3="",Y$3&lt;=$B51),Y$4,0))))</f>
        <v/>
      </c>
      <c r="Z51" s="69">
        <f>IF(OR(Z$6="",$B51=""),"",MAX((Z50-'Used by period'!Z51),MIN(Z$5,(Z50-'Used by period'!Z51)+IF(OR(Z$3="",Z$3&lt;=$B51),Z$4,0))))</f>
        <v/>
      </c>
      <c r="AA51" s="69">
        <f>IF(OR(AA$6="",$B51=""),"",MAX((AA50-'Used by period'!AA51),MIN(AA$5,(AA50-'Used by period'!AA51)+IF(OR(AA$3="",AA$3&lt;=$B51),AA$4,0))))</f>
        <v/>
      </c>
      <c r="AB51" s="69">
        <f>IF(OR(AB$6="",$B51=""),"",MAX((AB50-'Used by period'!AB51),MIN(AB$5,(AB50-'Used by period'!AB51)+IF(OR(AB$3="",AB$3&lt;=$B51),AB$4,0))))</f>
        <v/>
      </c>
      <c r="AC51" s="69">
        <f>IF(OR(AC$6="",$B51=""),"",MAX((AC50-'Used by period'!AC51),MIN(AC$5,(AC50-'Used by period'!AC51)+IF(OR(AC$3="",AC$3&lt;=$B51),AC$4,0))))</f>
        <v/>
      </c>
      <c r="AD51" s="69">
        <f>IF(OR(AD$6="",$B51=""),"",MAX((AD50-'Used by period'!AD51),MIN(AD$5,(AD50-'Used by period'!AD51)+IF(OR(AD$3="",AD$3&lt;=$B51),AD$4,0))))</f>
        <v/>
      </c>
      <c r="AE51" s="69">
        <f>IF(OR(AE$6="",$B51=""),"",MAX((AE50-'Used by period'!AE51),MIN(AE$5,(AE50-'Used by period'!AE51)+IF(OR(AE$3="",AE$3&lt;=$B51),AE$4,0))))</f>
        <v/>
      </c>
      <c r="AF51" s="69">
        <f>IF(OR(AF$6="",$B51=""),"",MAX((AF50-'Used by period'!AF51),MIN(AF$5,(AF50-'Used by period'!AF51)+IF(OR(AF$3="",AF$3&lt;=$B51),AF$4,0))))</f>
        <v/>
      </c>
      <c r="AG51" s="69">
        <f>IF(OR(AG$6="",$B51=""),"",MAX((AG50-'Used by period'!AG51),MIN(AG$5,(AG50-'Used by period'!AG51)+IF(OR(AG$3="",AG$3&lt;=$B51),AG$4,0))))</f>
        <v/>
      </c>
      <c r="AH51" s="69">
        <f>IF(OR(AH$6="",$B51=""),"",MAX((AH50-'Used by period'!AH51),MIN(AH$5,(AH50-'Used by period'!AH51)+IF(OR(AH$3="",AH$3&lt;=$B51),AH$4,0))))</f>
        <v/>
      </c>
    </row>
    <row r="52">
      <c r="A52" s="66" t="n">
        <v>45</v>
      </c>
      <c r="B52" s="67">
        <f>IF(IF(Setup!$B$6="Weekly",Setup!$B$7+7*(45-1),IF(Setup!$B$6="Biweekly",Setup!$B$7+14*(45-1),IF(Setup!$B$6="Semi-monthly",IF(MOD(45,2)=1,DATE(Setup!$B$5,(45+1)/2,15),EOMONTH(DATE(Setup!$B$5,45/2,1),0)),EOMONTH(DATE(Setup!$B$5,45,1),0))))&gt;DATE(Setup!$B$5,12,31),"",IF(Setup!$B$6="Weekly",Setup!$B$7+7*(45-1),IF(Setup!$B$6="Biweekly",Setup!$B$7+14*(45-1),IF(Setup!$B$6="Semi-monthly",IF(MOD(45,2)=1,DATE(Setup!$B$5,(45+1)/2,15),EOMONTH(DATE(Setup!$B$5,45/2,1),0)),EOMONTH(DATE(Setup!$B$5,45,1),0)))))</f>
        <v/>
      </c>
      <c r="C52" s="68">
        <f>IF(B52="","",B51+1)</f>
        <v/>
      </c>
      <c r="D52" s="68">
        <f>IF(B52="","",IF(B53="",DATE(Setup!$B$5,12,31),B52))</f>
        <v/>
      </c>
      <c r="E52" s="69">
        <f>IF(OR(E$6="",$B52=""),"",MAX((E51-'Used by period'!E52),MIN(E$5,(E51-'Used by period'!E52)+IF(OR(E$3="",E$3&lt;=$B52),E$4,0))))</f>
        <v/>
      </c>
      <c r="F52" s="69">
        <f>IF(OR(F$6="",$B52=""),"",MAX((F51-'Used by period'!F52),MIN(F$5,(F51-'Used by period'!F52)+IF(OR(F$3="",F$3&lt;=$B52),F$4,0))))</f>
        <v/>
      </c>
      <c r="G52" s="69">
        <f>IF(OR(G$6="",$B52=""),"",MAX((G51-'Used by period'!G52),MIN(G$5,(G51-'Used by period'!G52)+IF(OR(G$3="",G$3&lt;=$B52),G$4,0))))</f>
        <v/>
      </c>
      <c r="H52" s="69">
        <f>IF(OR(H$6="",$B52=""),"",MAX((H51-'Used by period'!H52),MIN(H$5,(H51-'Used by period'!H52)+IF(OR(H$3="",H$3&lt;=$B52),H$4,0))))</f>
        <v/>
      </c>
      <c r="I52" s="69">
        <f>IF(OR(I$6="",$B52=""),"",MAX((I51-'Used by period'!I52),MIN(I$5,(I51-'Used by period'!I52)+IF(OR(I$3="",I$3&lt;=$B52),I$4,0))))</f>
        <v/>
      </c>
      <c r="J52" s="69">
        <f>IF(OR(J$6="",$B52=""),"",MAX((J51-'Used by period'!J52),MIN(J$5,(J51-'Used by period'!J52)+IF(OR(J$3="",J$3&lt;=$B52),J$4,0))))</f>
        <v/>
      </c>
      <c r="K52" s="69">
        <f>IF(OR(K$6="",$B52=""),"",MAX((K51-'Used by period'!K52),MIN(K$5,(K51-'Used by period'!K52)+IF(OR(K$3="",K$3&lt;=$B52),K$4,0))))</f>
        <v/>
      </c>
      <c r="L52" s="69">
        <f>IF(OR(L$6="",$B52=""),"",MAX((L51-'Used by period'!L52),MIN(L$5,(L51-'Used by period'!L52)+IF(OR(L$3="",L$3&lt;=$B52),L$4,0))))</f>
        <v/>
      </c>
      <c r="M52" s="69">
        <f>IF(OR(M$6="",$B52=""),"",MAX((M51-'Used by period'!M52),MIN(M$5,(M51-'Used by period'!M52)+IF(OR(M$3="",M$3&lt;=$B52),M$4,0))))</f>
        <v/>
      </c>
      <c r="N52" s="69">
        <f>IF(OR(N$6="",$B52=""),"",MAX((N51-'Used by period'!N52),MIN(N$5,(N51-'Used by period'!N52)+IF(OR(N$3="",N$3&lt;=$B52),N$4,0))))</f>
        <v/>
      </c>
      <c r="O52" s="69">
        <f>IF(OR(O$6="",$B52=""),"",MAX((O51-'Used by period'!O52),MIN(O$5,(O51-'Used by period'!O52)+IF(OR(O$3="",O$3&lt;=$B52),O$4,0))))</f>
        <v/>
      </c>
      <c r="P52" s="69">
        <f>IF(OR(P$6="",$B52=""),"",MAX((P51-'Used by period'!P52),MIN(P$5,(P51-'Used by period'!P52)+IF(OR(P$3="",P$3&lt;=$B52),P$4,0))))</f>
        <v/>
      </c>
      <c r="Q52" s="69">
        <f>IF(OR(Q$6="",$B52=""),"",MAX((Q51-'Used by period'!Q52),MIN(Q$5,(Q51-'Used by period'!Q52)+IF(OR(Q$3="",Q$3&lt;=$B52),Q$4,0))))</f>
        <v/>
      </c>
      <c r="R52" s="69">
        <f>IF(OR(R$6="",$B52=""),"",MAX((R51-'Used by period'!R52),MIN(R$5,(R51-'Used by period'!R52)+IF(OR(R$3="",R$3&lt;=$B52),R$4,0))))</f>
        <v/>
      </c>
      <c r="S52" s="69">
        <f>IF(OR(S$6="",$B52=""),"",MAX((S51-'Used by period'!S52),MIN(S$5,(S51-'Used by period'!S52)+IF(OR(S$3="",S$3&lt;=$B52),S$4,0))))</f>
        <v/>
      </c>
      <c r="T52" s="69">
        <f>IF(OR(T$6="",$B52=""),"",MAX((T51-'Used by period'!T52),MIN(T$5,(T51-'Used by period'!T52)+IF(OR(T$3="",T$3&lt;=$B52),T$4,0))))</f>
        <v/>
      </c>
      <c r="U52" s="69">
        <f>IF(OR(U$6="",$B52=""),"",MAX((U51-'Used by period'!U52),MIN(U$5,(U51-'Used by period'!U52)+IF(OR(U$3="",U$3&lt;=$B52),U$4,0))))</f>
        <v/>
      </c>
      <c r="V52" s="69">
        <f>IF(OR(V$6="",$B52=""),"",MAX((V51-'Used by period'!V52),MIN(V$5,(V51-'Used by period'!V52)+IF(OR(V$3="",V$3&lt;=$B52),V$4,0))))</f>
        <v/>
      </c>
      <c r="W52" s="69">
        <f>IF(OR(W$6="",$B52=""),"",MAX((W51-'Used by period'!W52),MIN(W$5,(W51-'Used by period'!W52)+IF(OR(W$3="",W$3&lt;=$B52),W$4,0))))</f>
        <v/>
      </c>
      <c r="X52" s="69">
        <f>IF(OR(X$6="",$B52=""),"",MAX((X51-'Used by period'!X52),MIN(X$5,(X51-'Used by period'!X52)+IF(OR(X$3="",X$3&lt;=$B52),X$4,0))))</f>
        <v/>
      </c>
      <c r="Y52" s="69">
        <f>IF(OR(Y$6="",$B52=""),"",MAX((Y51-'Used by period'!Y52),MIN(Y$5,(Y51-'Used by period'!Y52)+IF(OR(Y$3="",Y$3&lt;=$B52),Y$4,0))))</f>
        <v/>
      </c>
      <c r="Z52" s="69">
        <f>IF(OR(Z$6="",$B52=""),"",MAX((Z51-'Used by period'!Z52),MIN(Z$5,(Z51-'Used by period'!Z52)+IF(OR(Z$3="",Z$3&lt;=$B52),Z$4,0))))</f>
        <v/>
      </c>
      <c r="AA52" s="69">
        <f>IF(OR(AA$6="",$B52=""),"",MAX((AA51-'Used by period'!AA52),MIN(AA$5,(AA51-'Used by period'!AA52)+IF(OR(AA$3="",AA$3&lt;=$B52),AA$4,0))))</f>
        <v/>
      </c>
      <c r="AB52" s="69">
        <f>IF(OR(AB$6="",$B52=""),"",MAX((AB51-'Used by period'!AB52),MIN(AB$5,(AB51-'Used by period'!AB52)+IF(OR(AB$3="",AB$3&lt;=$B52),AB$4,0))))</f>
        <v/>
      </c>
      <c r="AC52" s="69">
        <f>IF(OR(AC$6="",$B52=""),"",MAX((AC51-'Used by period'!AC52),MIN(AC$5,(AC51-'Used by period'!AC52)+IF(OR(AC$3="",AC$3&lt;=$B52),AC$4,0))))</f>
        <v/>
      </c>
      <c r="AD52" s="69">
        <f>IF(OR(AD$6="",$B52=""),"",MAX((AD51-'Used by period'!AD52),MIN(AD$5,(AD51-'Used by period'!AD52)+IF(OR(AD$3="",AD$3&lt;=$B52),AD$4,0))))</f>
        <v/>
      </c>
      <c r="AE52" s="69">
        <f>IF(OR(AE$6="",$B52=""),"",MAX((AE51-'Used by period'!AE52),MIN(AE$5,(AE51-'Used by period'!AE52)+IF(OR(AE$3="",AE$3&lt;=$B52),AE$4,0))))</f>
        <v/>
      </c>
      <c r="AF52" s="69">
        <f>IF(OR(AF$6="",$B52=""),"",MAX((AF51-'Used by period'!AF52),MIN(AF$5,(AF51-'Used by period'!AF52)+IF(OR(AF$3="",AF$3&lt;=$B52),AF$4,0))))</f>
        <v/>
      </c>
      <c r="AG52" s="69">
        <f>IF(OR(AG$6="",$B52=""),"",MAX((AG51-'Used by period'!AG52),MIN(AG$5,(AG51-'Used by period'!AG52)+IF(OR(AG$3="",AG$3&lt;=$B52),AG$4,0))))</f>
        <v/>
      </c>
      <c r="AH52" s="69">
        <f>IF(OR(AH$6="",$B52=""),"",MAX((AH51-'Used by period'!AH52),MIN(AH$5,(AH51-'Used by period'!AH52)+IF(OR(AH$3="",AH$3&lt;=$B52),AH$4,0))))</f>
        <v/>
      </c>
    </row>
    <row r="53">
      <c r="A53" s="66" t="n">
        <v>46</v>
      </c>
      <c r="B53" s="67">
        <f>IF(IF(Setup!$B$6="Weekly",Setup!$B$7+7*(46-1),IF(Setup!$B$6="Biweekly",Setup!$B$7+14*(46-1),IF(Setup!$B$6="Semi-monthly",IF(MOD(46,2)=1,DATE(Setup!$B$5,(46+1)/2,15),EOMONTH(DATE(Setup!$B$5,46/2,1),0)),EOMONTH(DATE(Setup!$B$5,46,1),0))))&gt;DATE(Setup!$B$5,12,31),"",IF(Setup!$B$6="Weekly",Setup!$B$7+7*(46-1),IF(Setup!$B$6="Biweekly",Setup!$B$7+14*(46-1),IF(Setup!$B$6="Semi-monthly",IF(MOD(46,2)=1,DATE(Setup!$B$5,(46+1)/2,15),EOMONTH(DATE(Setup!$B$5,46/2,1),0)),EOMONTH(DATE(Setup!$B$5,46,1),0)))))</f>
        <v/>
      </c>
      <c r="C53" s="68">
        <f>IF(B53="","",B52+1)</f>
        <v/>
      </c>
      <c r="D53" s="68">
        <f>IF(B53="","",IF(B54="",DATE(Setup!$B$5,12,31),B53))</f>
        <v/>
      </c>
      <c r="E53" s="69">
        <f>IF(OR(E$6="",$B53=""),"",MAX((E52-'Used by period'!E53),MIN(E$5,(E52-'Used by period'!E53)+IF(OR(E$3="",E$3&lt;=$B53),E$4,0))))</f>
        <v/>
      </c>
      <c r="F53" s="69">
        <f>IF(OR(F$6="",$B53=""),"",MAX((F52-'Used by period'!F53),MIN(F$5,(F52-'Used by period'!F53)+IF(OR(F$3="",F$3&lt;=$B53),F$4,0))))</f>
        <v/>
      </c>
      <c r="G53" s="69">
        <f>IF(OR(G$6="",$B53=""),"",MAX((G52-'Used by period'!G53),MIN(G$5,(G52-'Used by period'!G53)+IF(OR(G$3="",G$3&lt;=$B53),G$4,0))))</f>
        <v/>
      </c>
      <c r="H53" s="69">
        <f>IF(OR(H$6="",$B53=""),"",MAX((H52-'Used by period'!H53),MIN(H$5,(H52-'Used by period'!H53)+IF(OR(H$3="",H$3&lt;=$B53),H$4,0))))</f>
        <v/>
      </c>
      <c r="I53" s="69">
        <f>IF(OR(I$6="",$B53=""),"",MAX((I52-'Used by period'!I53),MIN(I$5,(I52-'Used by period'!I53)+IF(OR(I$3="",I$3&lt;=$B53),I$4,0))))</f>
        <v/>
      </c>
      <c r="J53" s="69">
        <f>IF(OR(J$6="",$B53=""),"",MAX((J52-'Used by period'!J53),MIN(J$5,(J52-'Used by period'!J53)+IF(OR(J$3="",J$3&lt;=$B53),J$4,0))))</f>
        <v/>
      </c>
      <c r="K53" s="69">
        <f>IF(OR(K$6="",$B53=""),"",MAX((K52-'Used by period'!K53),MIN(K$5,(K52-'Used by period'!K53)+IF(OR(K$3="",K$3&lt;=$B53),K$4,0))))</f>
        <v/>
      </c>
      <c r="L53" s="69">
        <f>IF(OR(L$6="",$B53=""),"",MAX((L52-'Used by period'!L53),MIN(L$5,(L52-'Used by period'!L53)+IF(OR(L$3="",L$3&lt;=$B53),L$4,0))))</f>
        <v/>
      </c>
      <c r="M53" s="69">
        <f>IF(OR(M$6="",$B53=""),"",MAX((M52-'Used by period'!M53),MIN(M$5,(M52-'Used by period'!M53)+IF(OR(M$3="",M$3&lt;=$B53),M$4,0))))</f>
        <v/>
      </c>
      <c r="N53" s="69">
        <f>IF(OR(N$6="",$B53=""),"",MAX((N52-'Used by period'!N53),MIN(N$5,(N52-'Used by period'!N53)+IF(OR(N$3="",N$3&lt;=$B53),N$4,0))))</f>
        <v/>
      </c>
      <c r="O53" s="69">
        <f>IF(OR(O$6="",$B53=""),"",MAX((O52-'Used by period'!O53),MIN(O$5,(O52-'Used by period'!O53)+IF(OR(O$3="",O$3&lt;=$B53),O$4,0))))</f>
        <v/>
      </c>
      <c r="P53" s="69">
        <f>IF(OR(P$6="",$B53=""),"",MAX((P52-'Used by period'!P53),MIN(P$5,(P52-'Used by period'!P53)+IF(OR(P$3="",P$3&lt;=$B53),P$4,0))))</f>
        <v/>
      </c>
      <c r="Q53" s="69">
        <f>IF(OR(Q$6="",$B53=""),"",MAX((Q52-'Used by period'!Q53),MIN(Q$5,(Q52-'Used by period'!Q53)+IF(OR(Q$3="",Q$3&lt;=$B53),Q$4,0))))</f>
        <v/>
      </c>
      <c r="R53" s="69">
        <f>IF(OR(R$6="",$B53=""),"",MAX((R52-'Used by period'!R53),MIN(R$5,(R52-'Used by period'!R53)+IF(OR(R$3="",R$3&lt;=$B53),R$4,0))))</f>
        <v/>
      </c>
      <c r="S53" s="69">
        <f>IF(OR(S$6="",$B53=""),"",MAX((S52-'Used by period'!S53),MIN(S$5,(S52-'Used by period'!S53)+IF(OR(S$3="",S$3&lt;=$B53),S$4,0))))</f>
        <v/>
      </c>
      <c r="T53" s="69">
        <f>IF(OR(T$6="",$B53=""),"",MAX((T52-'Used by period'!T53),MIN(T$5,(T52-'Used by period'!T53)+IF(OR(T$3="",T$3&lt;=$B53),T$4,0))))</f>
        <v/>
      </c>
      <c r="U53" s="69">
        <f>IF(OR(U$6="",$B53=""),"",MAX((U52-'Used by period'!U53),MIN(U$5,(U52-'Used by period'!U53)+IF(OR(U$3="",U$3&lt;=$B53),U$4,0))))</f>
        <v/>
      </c>
      <c r="V53" s="69">
        <f>IF(OR(V$6="",$B53=""),"",MAX((V52-'Used by period'!V53),MIN(V$5,(V52-'Used by period'!V53)+IF(OR(V$3="",V$3&lt;=$B53),V$4,0))))</f>
        <v/>
      </c>
      <c r="W53" s="69">
        <f>IF(OR(W$6="",$B53=""),"",MAX((W52-'Used by period'!W53),MIN(W$5,(W52-'Used by period'!W53)+IF(OR(W$3="",W$3&lt;=$B53),W$4,0))))</f>
        <v/>
      </c>
      <c r="X53" s="69">
        <f>IF(OR(X$6="",$B53=""),"",MAX((X52-'Used by period'!X53),MIN(X$5,(X52-'Used by period'!X53)+IF(OR(X$3="",X$3&lt;=$B53),X$4,0))))</f>
        <v/>
      </c>
      <c r="Y53" s="69">
        <f>IF(OR(Y$6="",$B53=""),"",MAX((Y52-'Used by period'!Y53),MIN(Y$5,(Y52-'Used by period'!Y53)+IF(OR(Y$3="",Y$3&lt;=$B53),Y$4,0))))</f>
        <v/>
      </c>
      <c r="Z53" s="69">
        <f>IF(OR(Z$6="",$B53=""),"",MAX((Z52-'Used by period'!Z53),MIN(Z$5,(Z52-'Used by period'!Z53)+IF(OR(Z$3="",Z$3&lt;=$B53),Z$4,0))))</f>
        <v/>
      </c>
      <c r="AA53" s="69">
        <f>IF(OR(AA$6="",$B53=""),"",MAX((AA52-'Used by period'!AA53),MIN(AA$5,(AA52-'Used by period'!AA53)+IF(OR(AA$3="",AA$3&lt;=$B53),AA$4,0))))</f>
        <v/>
      </c>
      <c r="AB53" s="69">
        <f>IF(OR(AB$6="",$B53=""),"",MAX((AB52-'Used by period'!AB53),MIN(AB$5,(AB52-'Used by period'!AB53)+IF(OR(AB$3="",AB$3&lt;=$B53),AB$4,0))))</f>
        <v/>
      </c>
      <c r="AC53" s="69">
        <f>IF(OR(AC$6="",$B53=""),"",MAX((AC52-'Used by period'!AC53),MIN(AC$5,(AC52-'Used by period'!AC53)+IF(OR(AC$3="",AC$3&lt;=$B53),AC$4,0))))</f>
        <v/>
      </c>
      <c r="AD53" s="69">
        <f>IF(OR(AD$6="",$B53=""),"",MAX((AD52-'Used by period'!AD53),MIN(AD$5,(AD52-'Used by period'!AD53)+IF(OR(AD$3="",AD$3&lt;=$B53),AD$4,0))))</f>
        <v/>
      </c>
      <c r="AE53" s="69">
        <f>IF(OR(AE$6="",$B53=""),"",MAX((AE52-'Used by period'!AE53),MIN(AE$5,(AE52-'Used by period'!AE53)+IF(OR(AE$3="",AE$3&lt;=$B53),AE$4,0))))</f>
        <v/>
      </c>
      <c r="AF53" s="69">
        <f>IF(OR(AF$6="",$B53=""),"",MAX((AF52-'Used by period'!AF53),MIN(AF$5,(AF52-'Used by period'!AF53)+IF(OR(AF$3="",AF$3&lt;=$B53),AF$4,0))))</f>
        <v/>
      </c>
      <c r="AG53" s="69">
        <f>IF(OR(AG$6="",$B53=""),"",MAX((AG52-'Used by period'!AG53),MIN(AG$5,(AG52-'Used by period'!AG53)+IF(OR(AG$3="",AG$3&lt;=$B53),AG$4,0))))</f>
        <v/>
      </c>
      <c r="AH53" s="69">
        <f>IF(OR(AH$6="",$B53=""),"",MAX((AH52-'Used by period'!AH53),MIN(AH$5,(AH52-'Used by period'!AH53)+IF(OR(AH$3="",AH$3&lt;=$B53),AH$4,0))))</f>
        <v/>
      </c>
    </row>
    <row r="54">
      <c r="A54" s="66" t="n">
        <v>47</v>
      </c>
      <c r="B54" s="67">
        <f>IF(IF(Setup!$B$6="Weekly",Setup!$B$7+7*(47-1),IF(Setup!$B$6="Biweekly",Setup!$B$7+14*(47-1),IF(Setup!$B$6="Semi-monthly",IF(MOD(47,2)=1,DATE(Setup!$B$5,(47+1)/2,15),EOMONTH(DATE(Setup!$B$5,47/2,1),0)),EOMONTH(DATE(Setup!$B$5,47,1),0))))&gt;DATE(Setup!$B$5,12,31),"",IF(Setup!$B$6="Weekly",Setup!$B$7+7*(47-1),IF(Setup!$B$6="Biweekly",Setup!$B$7+14*(47-1),IF(Setup!$B$6="Semi-monthly",IF(MOD(47,2)=1,DATE(Setup!$B$5,(47+1)/2,15),EOMONTH(DATE(Setup!$B$5,47/2,1),0)),EOMONTH(DATE(Setup!$B$5,47,1),0)))))</f>
        <v/>
      </c>
      <c r="C54" s="68">
        <f>IF(B54="","",B53+1)</f>
        <v/>
      </c>
      <c r="D54" s="68">
        <f>IF(B54="","",IF(B55="",DATE(Setup!$B$5,12,31),B54))</f>
        <v/>
      </c>
      <c r="E54" s="69">
        <f>IF(OR(E$6="",$B54=""),"",MAX((E53-'Used by period'!E54),MIN(E$5,(E53-'Used by period'!E54)+IF(OR(E$3="",E$3&lt;=$B54),E$4,0))))</f>
        <v/>
      </c>
      <c r="F54" s="69">
        <f>IF(OR(F$6="",$B54=""),"",MAX((F53-'Used by period'!F54),MIN(F$5,(F53-'Used by period'!F54)+IF(OR(F$3="",F$3&lt;=$B54),F$4,0))))</f>
        <v/>
      </c>
      <c r="G54" s="69">
        <f>IF(OR(G$6="",$B54=""),"",MAX((G53-'Used by period'!G54),MIN(G$5,(G53-'Used by period'!G54)+IF(OR(G$3="",G$3&lt;=$B54),G$4,0))))</f>
        <v/>
      </c>
      <c r="H54" s="69">
        <f>IF(OR(H$6="",$B54=""),"",MAX((H53-'Used by period'!H54),MIN(H$5,(H53-'Used by period'!H54)+IF(OR(H$3="",H$3&lt;=$B54),H$4,0))))</f>
        <v/>
      </c>
      <c r="I54" s="69">
        <f>IF(OR(I$6="",$B54=""),"",MAX((I53-'Used by period'!I54),MIN(I$5,(I53-'Used by period'!I54)+IF(OR(I$3="",I$3&lt;=$B54),I$4,0))))</f>
        <v/>
      </c>
      <c r="J54" s="69">
        <f>IF(OR(J$6="",$B54=""),"",MAX((J53-'Used by period'!J54),MIN(J$5,(J53-'Used by period'!J54)+IF(OR(J$3="",J$3&lt;=$B54),J$4,0))))</f>
        <v/>
      </c>
      <c r="K54" s="69">
        <f>IF(OR(K$6="",$B54=""),"",MAX((K53-'Used by period'!K54),MIN(K$5,(K53-'Used by period'!K54)+IF(OR(K$3="",K$3&lt;=$B54),K$4,0))))</f>
        <v/>
      </c>
      <c r="L54" s="69">
        <f>IF(OR(L$6="",$B54=""),"",MAX((L53-'Used by period'!L54),MIN(L$5,(L53-'Used by period'!L54)+IF(OR(L$3="",L$3&lt;=$B54),L$4,0))))</f>
        <v/>
      </c>
      <c r="M54" s="69">
        <f>IF(OR(M$6="",$B54=""),"",MAX((M53-'Used by period'!M54),MIN(M$5,(M53-'Used by period'!M54)+IF(OR(M$3="",M$3&lt;=$B54),M$4,0))))</f>
        <v/>
      </c>
      <c r="N54" s="69">
        <f>IF(OR(N$6="",$B54=""),"",MAX((N53-'Used by period'!N54),MIN(N$5,(N53-'Used by period'!N54)+IF(OR(N$3="",N$3&lt;=$B54),N$4,0))))</f>
        <v/>
      </c>
      <c r="O54" s="69">
        <f>IF(OR(O$6="",$B54=""),"",MAX((O53-'Used by period'!O54),MIN(O$5,(O53-'Used by period'!O54)+IF(OR(O$3="",O$3&lt;=$B54),O$4,0))))</f>
        <v/>
      </c>
      <c r="P54" s="69">
        <f>IF(OR(P$6="",$B54=""),"",MAX((P53-'Used by period'!P54),MIN(P$5,(P53-'Used by period'!P54)+IF(OR(P$3="",P$3&lt;=$B54),P$4,0))))</f>
        <v/>
      </c>
      <c r="Q54" s="69">
        <f>IF(OR(Q$6="",$B54=""),"",MAX((Q53-'Used by period'!Q54),MIN(Q$5,(Q53-'Used by period'!Q54)+IF(OR(Q$3="",Q$3&lt;=$B54),Q$4,0))))</f>
        <v/>
      </c>
      <c r="R54" s="69">
        <f>IF(OR(R$6="",$B54=""),"",MAX((R53-'Used by period'!R54),MIN(R$5,(R53-'Used by period'!R54)+IF(OR(R$3="",R$3&lt;=$B54),R$4,0))))</f>
        <v/>
      </c>
      <c r="S54" s="69">
        <f>IF(OR(S$6="",$B54=""),"",MAX((S53-'Used by period'!S54),MIN(S$5,(S53-'Used by period'!S54)+IF(OR(S$3="",S$3&lt;=$B54),S$4,0))))</f>
        <v/>
      </c>
      <c r="T54" s="69">
        <f>IF(OR(T$6="",$B54=""),"",MAX((T53-'Used by period'!T54),MIN(T$5,(T53-'Used by period'!T54)+IF(OR(T$3="",T$3&lt;=$B54),T$4,0))))</f>
        <v/>
      </c>
      <c r="U54" s="69">
        <f>IF(OR(U$6="",$B54=""),"",MAX((U53-'Used by period'!U54),MIN(U$5,(U53-'Used by period'!U54)+IF(OR(U$3="",U$3&lt;=$B54),U$4,0))))</f>
        <v/>
      </c>
      <c r="V54" s="69">
        <f>IF(OR(V$6="",$B54=""),"",MAX((V53-'Used by period'!V54),MIN(V$5,(V53-'Used by period'!V54)+IF(OR(V$3="",V$3&lt;=$B54),V$4,0))))</f>
        <v/>
      </c>
      <c r="W54" s="69">
        <f>IF(OR(W$6="",$B54=""),"",MAX((W53-'Used by period'!W54),MIN(W$5,(W53-'Used by period'!W54)+IF(OR(W$3="",W$3&lt;=$B54),W$4,0))))</f>
        <v/>
      </c>
      <c r="X54" s="69">
        <f>IF(OR(X$6="",$B54=""),"",MAX((X53-'Used by period'!X54),MIN(X$5,(X53-'Used by period'!X54)+IF(OR(X$3="",X$3&lt;=$B54),X$4,0))))</f>
        <v/>
      </c>
      <c r="Y54" s="69">
        <f>IF(OR(Y$6="",$B54=""),"",MAX((Y53-'Used by period'!Y54),MIN(Y$5,(Y53-'Used by period'!Y54)+IF(OR(Y$3="",Y$3&lt;=$B54),Y$4,0))))</f>
        <v/>
      </c>
      <c r="Z54" s="69">
        <f>IF(OR(Z$6="",$B54=""),"",MAX((Z53-'Used by period'!Z54),MIN(Z$5,(Z53-'Used by period'!Z54)+IF(OR(Z$3="",Z$3&lt;=$B54),Z$4,0))))</f>
        <v/>
      </c>
      <c r="AA54" s="69">
        <f>IF(OR(AA$6="",$B54=""),"",MAX((AA53-'Used by period'!AA54),MIN(AA$5,(AA53-'Used by period'!AA54)+IF(OR(AA$3="",AA$3&lt;=$B54),AA$4,0))))</f>
        <v/>
      </c>
      <c r="AB54" s="69">
        <f>IF(OR(AB$6="",$B54=""),"",MAX((AB53-'Used by period'!AB54),MIN(AB$5,(AB53-'Used by period'!AB54)+IF(OR(AB$3="",AB$3&lt;=$B54),AB$4,0))))</f>
        <v/>
      </c>
      <c r="AC54" s="69">
        <f>IF(OR(AC$6="",$B54=""),"",MAX((AC53-'Used by period'!AC54),MIN(AC$5,(AC53-'Used by period'!AC54)+IF(OR(AC$3="",AC$3&lt;=$B54),AC$4,0))))</f>
        <v/>
      </c>
      <c r="AD54" s="69">
        <f>IF(OR(AD$6="",$B54=""),"",MAX((AD53-'Used by period'!AD54),MIN(AD$5,(AD53-'Used by period'!AD54)+IF(OR(AD$3="",AD$3&lt;=$B54),AD$4,0))))</f>
        <v/>
      </c>
      <c r="AE54" s="69">
        <f>IF(OR(AE$6="",$B54=""),"",MAX((AE53-'Used by period'!AE54),MIN(AE$5,(AE53-'Used by period'!AE54)+IF(OR(AE$3="",AE$3&lt;=$B54),AE$4,0))))</f>
        <v/>
      </c>
      <c r="AF54" s="69">
        <f>IF(OR(AF$6="",$B54=""),"",MAX((AF53-'Used by period'!AF54),MIN(AF$5,(AF53-'Used by period'!AF54)+IF(OR(AF$3="",AF$3&lt;=$B54),AF$4,0))))</f>
        <v/>
      </c>
      <c r="AG54" s="69">
        <f>IF(OR(AG$6="",$B54=""),"",MAX((AG53-'Used by period'!AG54),MIN(AG$5,(AG53-'Used by period'!AG54)+IF(OR(AG$3="",AG$3&lt;=$B54),AG$4,0))))</f>
        <v/>
      </c>
      <c r="AH54" s="69">
        <f>IF(OR(AH$6="",$B54=""),"",MAX((AH53-'Used by period'!AH54),MIN(AH$5,(AH53-'Used by period'!AH54)+IF(OR(AH$3="",AH$3&lt;=$B54),AH$4,0))))</f>
        <v/>
      </c>
    </row>
    <row r="55">
      <c r="A55" s="66" t="n">
        <v>48</v>
      </c>
      <c r="B55" s="67">
        <f>IF(IF(Setup!$B$6="Weekly",Setup!$B$7+7*(48-1),IF(Setup!$B$6="Biweekly",Setup!$B$7+14*(48-1),IF(Setup!$B$6="Semi-monthly",IF(MOD(48,2)=1,DATE(Setup!$B$5,(48+1)/2,15),EOMONTH(DATE(Setup!$B$5,48/2,1),0)),EOMONTH(DATE(Setup!$B$5,48,1),0))))&gt;DATE(Setup!$B$5,12,31),"",IF(Setup!$B$6="Weekly",Setup!$B$7+7*(48-1),IF(Setup!$B$6="Biweekly",Setup!$B$7+14*(48-1),IF(Setup!$B$6="Semi-monthly",IF(MOD(48,2)=1,DATE(Setup!$B$5,(48+1)/2,15),EOMONTH(DATE(Setup!$B$5,48/2,1),0)),EOMONTH(DATE(Setup!$B$5,48,1),0)))))</f>
        <v/>
      </c>
      <c r="C55" s="68">
        <f>IF(B55="","",B54+1)</f>
        <v/>
      </c>
      <c r="D55" s="68">
        <f>IF(B55="","",IF(B56="",DATE(Setup!$B$5,12,31),B55))</f>
        <v/>
      </c>
      <c r="E55" s="69">
        <f>IF(OR(E$6="",$B55=""),"",MAX((E54-'Used by period'!E55),MIN(E$5,(E54-'Used by period'!E55)+IF(OR(E$3="",E$3&lt;=$B55),E$4,0))))</f>
        <v/>
      </c>
      <c r="F55" s="69">
        <f>IF(OR(F$6="",$B55=""),"",MAX((F54-'Used by period'!F55),MIN(F$5,(F54-'Used by period'!F55)+IF(OR(F$3="",F$3&lt;=$B55),F$4,0))))</f>
        <v/>
      </c>
      <c r="G55" s="69">
        <f>IF(OR(G$6="",$B55=""),"",MAX((G54-'Used by period'!G55),MIN(G$5,(G54-'Used by period'!G55)+IF(OR(G$3="",G$3&lt;=$B55),G$4,0))))</f>
        <v/>
      </c>
      <c r="H55" s="69">
        <f>IF(OR(H$6="",$B55=""),"",MAX((H54-'Used by period'!H55),MIN(H$5,(H54-'Used by period'!H55)+IF(OR(H$3="",H$3&lt;=$B55),H$4,0))))</f>
        <v/>
      </c>
      <c r="I55" s="69">
        <f>IF(OR(I$6="",$B55=""),"",MAX((I54-'Used by period'!I55),MIN(I$5,(I54-'Used by period'!I55)+IF(OR(I$3="",I$3&lt;=$B55),I$4,0))))</f>
        <v/>
      </c>
      <c r="J55" s="69">
        <f>IF(OR(J$6="",$B55=""),"",MAX((J54-'Used by period'!J55),MIN(J$5,(J54-'Used by period'!J55)+IF(OR(J$3="",J$3&lt;=$B55),J$4,0))))</f>
        <v/>
      </c>
      <c r="K55" s="69">
        <f>IF(OR(K$6="",$B55=""),"",MAX((K54-'Used by period'!K55),MIN(K$5,(K54-'Used by period'!K55)+IF(OR(K$3="",K$3&lt;=$B55),K$4,0))))</f>
        <v/>
      </c>
      <c r="L55" s="69">
        <f>IF(OR(L$6="",$B55=""),"",MAX((L54-'Used by period'!L55),MIN(L$5,(L54-'Used by period'!L55)+IF(OR(L$3="",L$3&lt;=$B55),L$4,0))))</f>
        <v/>
      </c>
      <c r="M55" s="69">
        <f>IF(OR(M$6="",$B55=""),"",MAX((M54-'Used by period'!M55),MIN(M$5,(M54-'Used by period'!M55)+IF(OR(M$3="",M$3&lt;=$B55),M$4,0))))</f>
        <v/>
      </c>
      <c r="N55" s="69">
        <f>IF(OR(N$6="",$B55=""),"",MAX((N54-'Used by period'!N55),MIN(N$5,(N54-'Used by period'!N55)+IF(OR(N$3="",N$3&lt;=$B55),N$4,0))))</f>
        <v/>
      </c>
      <c r="O55" s="69">
        <f>IF(OR(O$6="",$B55=""),"",MAX((O54-'Used by period'!O55),MIN(O$5,(O54-'Used by period'!O55)+IF(OR(O$3="",O$3&lt;=$B55),O$4,0))))</f>
        <v/>
      </c>
      <c r="P55" s="69">
        <f>IF(OR(P$6="",$B55=""),"",MAX((P54-'Used by period'!P55),MIN(P$5,(P54-'Used by period'!P55)+IF(OR(P$3="",P$3&lt;=$B55),P$4,0))))</f>
        <v/>
      </c>
      <c r="Q55" s="69">
        <f>IF(OR(Q$6="",$B55=""),"",MAX((Q54-'Used by period'!Q55),MIN(Q$5,(Q54-'Used by period'!Q55)+IF(OR(Q$3="",Q$3&lt;=$B55),Q$4,0))))</f>
        <v/>
      </c>
      <c r="R55" s="69">
        <f>IF(OR(R$6="",$B55=""),"",MAX((R54-'Used by period'!R55),MIN(R$5,(R54-'Used by period'!R55)+IF(OR(R$3="",R$3&lt;=$B55),R$4,0))))</f>
        <v/>
      </c>
      <c r="S55" s="69">
        <f>IF(OR(S$6="",$B55=""),"",MAX((S54-'Used by period'!S55),MIN(S$5,(S54-'Used by period'!S55)+IF(OR(S$3="",S$3&lt;=$B55),S$4,0))))</f>
        <v/>
      </c>
      <c r="T55" s="69">
        <f>IF(OR(T$6="",$B55=""),"",MAX((T54-'Used by period'!T55),MIN(T$5,(T54-'Used by period'!T55)+IF(OR(T$3="",T$3&lt;=$B55),T$4,0))))</f>
        <v/>
      </c>
      <c r="U55" s="69">
        <f>IF(OR(U$6="",$B55=""),"",MAX((U54-'Used by period'!U55),MIN(U$5,(U54-'Used by period'!U55)+IF(OR(U$3="",U$3&lt;=$B55),U$4,0))))</f>
        <v/>
      </c>
      <c r="V55" s="69">
        <f>IF(OR(V$6="",$B55=""),"",MAX((V54-'Used by period'!V55),MIN(V$5,(V54-'Used by period'!V55)+IF(OR(V$3="",V$3&lt;=$B55),V$4,0))))</f>
        <v/>
      </c>
      <c r="W55" s="69">
        <f>IF(OR(W$6="",$B55=""),"",MAX((W54-'Used by period'!W55),MIN(W$5,(W54-'Used by period'!W55)+IF(OR(W$3="",W$3&lt;=$B55),W$4,0))))</f>
        <v/>
      </c>
      <c r="X55" s="69">
        <f>IF(OR(X$6="",$B55=""),"",MAX((X54-'Used by period'!X55),MIN(X$5,(X54-'Used by period'!X55)+IF(OR(X$3="",X$3&lt;=$B55),X$4,0))))</f>
        <v/>
      </c>
      <c r="Y55" s="69">
        <f>IF(OR(Y$6="",$B55=""),"",MAX((Y54-'Used by period'!Y55),MIN(Y$5,(Y54-'Used by period'!Y55)+IF(OR(Y$3="",Y$3&lt;=$B55),Y$4,0))))</f>
        <v/>
      </c>
      <c r="Z55" s="69">
        <f>IF(OR(Z$6="",$B55=""),"",MAX((Z54-'Used by period'!Z55),MIN(Z$5,(Z54-'Used by period'!Z55)+IF(OR(Z$3="",Z$3&lt;=$B55),Z$4,0))))</f>
        <v/>
      </c>
      <c r="AA55" s="69">
        <f>IF(OR(AA$6="",$B55=""),"",MAX((AA54-'Used by period'!AA55),MIN(AA$5,(AA54-'Used by period'!AA55)+IF(OR(AA$3="",AA$3&lt;=$B55),AA$4,0))))</f>
        <v/>
      </c>
      <c r="AB55" s="69">
        <f>IF(OR(AB$6="",$B55=""),"",MAX((AB54-'Used by period'!AB55),MIN(AB$5,(AB54-'Used by period'!AB55)+IF(OR(AB$3="",AB$3&lt;=$B55),AB$4,0))))</f>
        <v/>
      </c>
      <c r="AC55" s="69">
        <f>IF(OR(AC$6="",$B55=""),"",MAX((AC54-'Used by period'!AC55),MIN(AC$5,(AC54-'Used by period'!AC55)+IF(OR(AC$3="",AC$3&lt;=$B55),AC$4,0))))</f>
        <v/>
      </c>
      <c r="AD55" s="69">
        <f>IF(OR(AD$6="",$B55=""),"",MAX((AD54-'Used by period'!AD55),MIN(AD$5,(AD54-'Used by period'!AD55)+IF(OR(AD$3="",AD$3&lt;=$B55),AD$4,0))))</f>
        <v/>
      </c>
      <c r="AE55" s="69">
        <f>IF(OR(AE$6="",$B55=""),"",MAX((AE54-'Used by period'!AE55),MIN(AE$5,(AE54-'Used by period'!AE55)+IF(OR(AE$3="",AE$3&lt;=$B55),AE$4,0))))</f>
        <v/>
      </c>
      <c r="AF55" s="69">
        <f>IF(OR(AF$6="",$B55=""),"",MAX((AF54-'Used by period'!AF55),MIN(AF$5,(AF54-'Used by period'!AF55)+IF(OR(AF$3="",AF$3&lt;=$B55),AF$4,0))))</f>
        <v/>
      </c>
      <c r="AG55" s="69">
        <f>IF(OR(AG$6="",$B55=""),"",MAX((AG54-'Used by period'!AG55),MIN(AG$5,(AG54-'Used by period'!AG55)+IF(OR(AG$3="",AG$3&lt;=$B55),AG$4,0))))</f>
        <v/>
      </c>
      <c r="AH55" s="69">
        <f>IF(OR(AH$6="",$B55=""),"",MAX((AH54-'Used by period'!AH55),MIN(AH$5,(AH54-'Used by period'!AH55)+IF(OR(AH$3="",AH$3&lt;=$B55),AH$4,0))))</f>
        <v/>
      </c>
    </row>
    <row r="56">
      <c r="A56" s="66" t="n">
        <v>49</v>
      </c>
      <c r="B56" s="67">
        <f>IF(IF(Setup!$B$6="Weekly",Setup!$B$7+7*(49-1),IF(Setup!$B$6="Biweekly",Setup!$B$7+14*(49-1),IF(Setup!$B$6="Semi-monthly",IF(MOD(49,2)=1,DATE(Setup!$B$5,(49+1)/2,15),EOMONTH(DATE(Setup!$B$5,49/2,1),0)),EOMONTH(DATE(Setup!$B$5,49,1),0))))&gt;DATE(Setup!$B$5,12,31),"",IF(Setup!$B$6="Weekly",Setup!$B$7+7*(49-1),IF(Setup!$B$6="Biweekly",Setup!$B$7+14*(49-1),IF(Setup!$B$6="Semi-monthly",IF(MOD(49,2)=1,DATE(Setup!$B$5,(49+1)/2,15),EOMONTH(DATE(Setup!$B$5,49/2,1),0)),EOMONTH(DATE(Setup!$B$5,49,1),0)))))</f>
        <v/>
      </c>
      <c r="C56" s="68">
        <f>IF(B56="","",B55+1)</f>
        <v/>
      </c>
      <c r="D56" s="68">
        <f>IF(B56="","",IF(B57="",DATE(Setup!$B$5,12,31),B56))</f>
        <v/>
      </c>
      <c r="E56" s="69">
        <f>IF(OR(E$6="",$B56=""),"",MAX((E55-'Used by period'!E56),MIN(E$5,(E55-'Used by period'!E56)+IF(OR(E$3="",E$3&lt;=$B56),E$4,0))))</f>
        <v/>
      </c>
      <c r="F56" s="69">
        <f>IF(OR(F$6="",$B56=""),"",MAX((F55-'Used by period'!F56),MIN(F$5,(F55-'Used by period'!F56)+IF(OR(F$3="",F$3&lt;=$B56),F$4,0))))</f>
        <v/>
      </c>
      <c r="G56" s="69">
        <f>IF(OR(G$6="",$B56=""),"",MAX((G55-'Used by period'!G56),MIN(G$5,(G55-'Used by period'!G56)+IF(OR(G$3="",G$3&lt;=$B56),G$4,0))))</f>
        <v/>
      </c>
      <c r="H56" s="69">
        <f>IF(OR(H$6="",$B56=""),"",MAX((H55-'Used by period'!H56),MIN(H$5,(H55-'Used by period'!H56)+IF(OR(H$3="",H$3&lt;=$B56),H$4,0))))</f>
        <v/>
      </c>
      <c r="I56" s="69">
        <f>IF(OR(I$6="",$B56=""),"",MAX((I55-'Used by period'!I56),MIN(I$5,(I55-'Used by period'!I56)+IF(OR(I$3="",I$3&lt;=$B56),I$4,0))))</f>
        <v/>
      </c>
      <c r="J56" s="69">
        <f>IF(OR(J$6="",$B56=""),"",MAX((J55-'Used by period'!J56),MIN(J$5,(J55-'Used by period'!J56)+IF(OR(J$3="",J$3&lt;=$B56),J$4,0))))</f>
        <v/>
      </c>
      <c r="K56" s="69">
        <f>IF(OR(K$6="",$B56=""),"",MAX((K55-'Used by period'!K56),MIN(K$5,(K55-'Used by period'!K56)+IF(OR(K$3="",K$3&lt;=$B56),K$4,0))))</f>
        <v/>
      </c>
      <c r="L56" s="69">
        <f>IF(OR(L$6="",$B56=""),"",MAX((L55-'Used by period'!L56),MIN(L$5,(L55-'Used by period'!L56)+IF(OR(L$3="",L$3&lt;=$B56),L$4,0))))</f>
        <v/>
      </c>
      <c r="M56" s="69">
        <f>IF(OR(M$6="",$B56=""),"",MAX((M55-'Used by period'!M56),MIN(M$5,(M55-'Used by period'!M56)+IF(OR(M$3="",M$3&lt;=$B56),M$4,0))))</f>
        <v/>
      </c>
      <c r="N56" s="69">
        <f>IF(OR(N$6="",$B56=""),"",MAX((N55-'Used by period'!N56),MIN(N$5,(N55-'Used by period'!N56)+IF(OR(N$3="",N$3&lt;=$B56),N$4,0))))</f>
        <v/>
      </c>
      <c r="O56" s="69">
        <f>IF(OR(O$6="",$B56=""),"",MAX((O55-'Used by period'!O56),MIN(O$5,(O55-'Used by period'!O56)+IF(OR(O$3="",O$3&lt;=$B56),O$4,0))))</f>
        <v/>
      </c>
      <c r="P56" s="69">
        <f>IF(OR(P$6="",$B56=""),"",MAX((P55-'Used by period'!P56),MIN(P$5,(P55-'Used by period'!P56)+IF(OR(P$3="",P$3&lt;=$B56),P$4,0))))</f>
        <v/>
      </c>
      <c r="Q56" s="69">
        <f>IF(OR(Q$6="",$B56=""),"",MAX((Q55-'Used by period'!Q56),MIN(Q$5,(Q55-'Used by period'!Q56)+IF(OR(Q$3="",Q$3&lt;=$B56),Q$4,0))))</f>
        <v/>
      </c>
      <c r="R56" s="69">
        <f>IF(OR(R$6="",$B56=""),"",MAX((R55-'Used by period'!R56),MIN(R$5,(R55-'Used by period'!R56)+IF(OR(R$3="",R$3&lt;=$B56),R$4,0))))</f>
        <v/>
      </c>
      <c r="S56" s="69">
        <f>IF(OR(S$6="",$B56=""),"",MAX((S55-'Used by period'!S56),MIN(S$5,(S55-'Used by period'!S56)+IF(OR(S$3="",S$3&lt;=$B56),S$4,0))))</f>
        <v/>
      </c>
      <c r="T56" s="69">
        <f>IF(OR(T$6="",$B56=""),"",MAX((T55-'Used by period'!T56),MIN(T$5,(T55-'Used by period'!T56)+IF(OR(T$3="",T$3&lt;=$B56),T$4,0))))</f>
        <v/>
      </c>
      <c r="U56" s="69">
        <f>IF(OR(U$6="",$B56=""),"",MAX((U55-'Used by period'!U56),MIN(U$5,(U55-'Used by period'!U56)+IF(OR(U$3="",U$3&lt;=$B56),U$4,0))))</f>
        <v/>
      </c>
      <c r="V56" s="69">
        <f>IF(OR(V$6="",$B56=""),"",MAX((V55-'Used by period'!V56),MIN(V$5,(V55-'Used by period'!V56)+IF(OR(V$3="",V$3&lt;=$B56),V$4,0))))</f>
        <v/>
      </c>
      <c r="W56" s="69">
        <f>IF(OR(W$6="",$B56=""),"",MAX((W55-'Used by period'!W56),MIN(W$5,(W55-'Used by period'!W56)+IF(OR(W$3="",W$3&lt;=$B56),W$4,0))))</f>
        <v/>
      </c>
      <c r="X56" s="69">
        <f>IF(OR(X$6="",$B56=""),"",MAX((X55-'Used by period'!X56),MIN(X$5,(X55-'Used by period'!X56)+IF(OR(X$3="",X$3&lt;=$B56),X$4,0))))</f>
        <v/>
      </c>
      <c r="Y56" s="69">
        <f>IF(OR(Y$6="",$B56=""),"",MAX((Y55-'Used by period'!Y56),MIN(Y$5,(Y55-'Used by period'!Y56)+IF(OR(Y$3="",Y$3&lt;=$B56),Y$4,0))))</f>
        <v/>
      </c>
      <c r="Z56" s="69">
        <f>IF(OR(Z$6="",$B56=""),"",MAX((Z55-'Used by period'!Z56),MIN(Z$5,(Z55-'Used by period'!Z56)+IF(OR(Z$3="",Z$3&lt;=$B56),Z$4,0))))</f>
        <v/>
      </c>
      <c r="AA56" s="69">
        <f>IF(OR(AA$6="",$B56=""),"",MAX((AA55-'Used by period'!AA56),MIN(AA$5,(AA55-'Used by period'!AA56)+IF(OR(AA$3="",AA$3&lt;=$B56),AA$4,0))))</f>
        <v/>
      </c>
      <c r="AB56" s="69">
        <f>IF(OR(AB$6="",$B56=""),"",MAX((AB55-'Used by period'!AB56),MIN(AB$5,(AB55-'Used by period'!AB56)+IF(OR(AB$3="",AB$3&lt;=$B56),AB$4,0))))</f>
        <v/>
      </c>
      <c r="AC56" s="69">
        <f>IF(OR(AC$6="",$B56=""),"",MAX((AC55-'Used by period'!AC56),MIN(AC$5,(AC55-'Used by period'!AC56)+IF(OR(AC$3="",AC$3&lt;=$B56),AC$4,0))))</f>
        <v/>
      </c>
      <c r="AD56" s="69">
        <f>IF(OR(AD$6="",$B56=""),"",MAX((AD55-'Used by period'!AD56),MIN(AD$5,(AD55-'Used by period'!AD56)+IF(OR(AD$3="",AD$3&lt;=$B56),AD$4,0))))</f>
        <v/>
      </c>
      <c r="AE56" s="69">
        <f>IF(OR(AE$6="",$B56=""),"",MAX((AE55-'Used by period'!AE56),MIN(AE$5,(AE55-'Used by period'!AE56)+IF(OR(AE$3="",AE$3&lt;=$B56),AE$4,0))))</f>
        <v/>
      </c>
      <c r="AF56" s="69">
        <f>IF(OR(AF$6="",$B56=""),"",MAX((AF55-'Used by period'!AF56),MIN(AF$5,(AF55-'Used by period'!AF56)+IF(OR(AF$3="",AF$3&lt;=$B56),AF$4,0))))</f>
        <v/>
      </c>
      <c r="AG56" s="69">
        <f>IF(OR(AG$6="",$B56=""),"",MAX((AG55-'Used by period'!AG56),MIN(AG$5,(AG55-'Used by period'!AG56)+IF(OR(AG$3="",AG$3&lt;=$B56),AG$4,0))))</f>
        <v/>
      </c>
      <c r="AH56" s="69">
        <f>IF(OR(AH$6="",$B56=""),"",MAX((AH55-'Used by period'!AH56),MIN(AH$5,(AH55-'Used by period'!AH56)+IF(OR(AH$3="",AH$3&lt;=$B56),AH$4,0))))</f>
        <v/>
      </c>
    </row>
    <row r="57">
      <c r="A57" s="66" t="n">
        <v>50</v>
      </c>
      <c r="B57" s="67">
        <f>IF(IF(Setup!$B$6="Weekly",Setup!$B$7+7*(50-1),IF(Setup!$B$6="Biweekly",Setup!$B$7+14*(50-1),IF(Setup!$B$6="Semi-monthly",IF(MOD(50,2)=1,DATE(Setup!$B$5,(50+1)/2,15),EOMONTH(DATE(Setup!$B$5,50/2,1),0)),EOMONTH(DATE(Setup!$B$5,50,1),0))))&gt;DATE(Setup!$B$5,12,31),"",IF(Setup!$B$6="Weekly",Setup!$B$7+7*(50-1),IF(Setup!$B$6="Biweekly",Setup!$B$7+14*(50-1),IF(Setup!$B$6="Semi-monthly",IF(MOD(50,2)=1,DATE(Setup!$B$5,(50+1)/2,15),EOMONTH(DATE(Setup!$B$5,50/2,1),0)),EOMONTH(DATE(Setup!$B$5,50,1),0)))))</f>
        <v/>
      </c>
      <c r="C57" s="68">
        <f>IF(B57="","",B56+1)</f>
        <v/>
      </c>
      <c r="D57" s="68">
        <f>IF(B57="","",IF(B58="",DATE(Setup!$B$5,12,31),B57))</f>
        <v/>
      </c>
      <c r="E57" s="69">
        <f>IF(OR(E$6="",$B57=""),"",MAX((E56-'Used by period'!E57),MIN(E$5,(E56-'Used by period'!E57)+IF(OR(E$3="",E$3&lt;=$B57),E$4,0))))</f>
        <v/>
      </c>
      <c r="F57" s="69">
        <f>IF(OR(F$6="",$B57=""),"",MAX((F56-'Used by period'!F57),MIN(F$5,(F56-'Used by period'!F57)+IF(OR(F$3="",F$3&lt;=$B57),F$4,0))))</f>
        <v/>
      </c>
      <c r="G57" s="69">
        <f>IF(OR(G$6="",$B57=""),"",MAX((G56-'Used by period'!G57),MIN(G$5,(G56-'Used by period'!G57)+IF(OR(G$3="",G$3&lt;=$B57),G$4,0))))</f>
        <v/>
      </c>
      <c r="H57" s="69">
        <f>IF(OR(H$6="",$B57=""),"",MAX((H56-'Used by period'!H57),MIN(H$5,(H56-'Used by period'!H57)+IF(OR(H$3="",H$3&lt;=$B57),H$4,0))))</f>
        <v/>
      </c>
      <c r="I57" s="69">
        <f>IF(OR(I$6="",$B57=""),"",MAX((I56-'Used by period'!I57),MIN(I$5,(I56-'Used by period'!I57)+IF(OR(I$3="",I$3&lt;=$B57),I$4,0))))</f>
        <v/>
      </c>
      <c r="J57" s="69">
        <f>IF(OR(J$6="",$B57=""),"",MAX((J56-'Used by period'!J57),MIN(J$5,(J56-'Used by period'!J57)+IF(OR(J$3="",J$3&lt;=$B57),J$4,0))))</f>
        <v/>
      </c>
      <c r="K57" s="69">
        <f>IF(OR(K$6="",$B57=""),"",MAX((K56-'Used by period'!K57),MIN(K$5,(K56-'Used by period'!K57)+IF(OR(K$3="",K$3&lt;=$B57),K$4,0))))</f>
        <v/>
      </c>
      <c r="L57" s="69">
        <f>IF(OR(L$6="",$B57=""),"",MAX((L56-'Used by period'!L57),MIN(L$5,(L56-'Used by period'!L57)+IF(OR(L$3="",L$3&lt;=$B57),L$4,0))))</f>
        <v/>
      </c>
      <c r="M57" s="69">
        <f>IF(OR(M$6="",$B57=""),"",MAX((M56-'Used by period'!M57),MIN(M$5,(M56-'Used by period'!M57)+IF(OR(M$3="",M$3&lt;=$B57),M$4,0))))</f>
        <v/>
      </c>
      <c r="N57" s="69">
        <f>IF(OR(N$6="",$B57=""),"",MAX((N56-'Used by period'!N57),MIN(N$5,(N56-'Used by period'!N57)+IF(OR(N$3="",N$3&lt;=$B57),N$4,0))))</f>
        <v/>
      </c>
      <c r="O57" s="69">
        <f>IF(OR(O$6="",$B57=""),"",MAX((O56-'Used by period'!O57),MIN(O$5,(O56-'Used by period'!O57)+IF(OR(O$3="",O$3&lt;=$B57),O$4,0))))</f>
        <v/>
      </c>
      <c r="P57" s="69">
        <f>IF(OR(P$6="",$B57=""),"",MAX((P56-'Used by period'!P57),MIN(P$5,(P56-'Used by period'!P57)+IF(OR(P$3="",P$3&lt;=$B57),P$4,0))))</f>
        <v/>
      </c>
      <c r="Q57" s="69">
        <f>IF(OR(Q$6="",$B57=""),"",MAX((Q56-'Used by period'!Q57),MIN(Q$5,(Q56-'Used by period'!Q57)+IF(OR(Q$3="",Q$3&lt;=$B57),Q$4,0))))</f>
        <v/>
      </c>
      <c r="R57" s="69">
        <f>IF(OR(R$6="",$B57=""),"",MAX((R56-'Used by period'!R57),MIN(R$5,(R56-'Used by period'!R57)+IF(OR(R$3="",R$3&lt;=$B57),R$4,0))))</f>
        <v/>
      </c>
      <c r="S57" s="69">
        <f>IF(OR(S$6="",$B57=""),"",MAX((S56-'Used by period'!S57),MIN(S$5,(S56-'Used by period'!S57)+IF(OR(S$3="",S$3&lt;=$B57),S$4,0))))</f>
        <v/>
      </c>
      <c r="T57" s="69">
        <f>IF(OR(T$6="",$B57=""),"",MAX((T56-'Used by period'!T57),MIN(T$5,(T56-'Used by period'!T57)+IF(OR(T$3="",T$3&lt;=$B57),T$4,0))))</f>
        <v/>
      </c>
      <c r="U57" s="69">
        <f>IF(OR(U$6="",$B57=""),"",MAX((U56-'Used by period'!U57),MIN(U$5,(U56-'Used by period'!U57)+IF(OR(U$3="",U$3&lt;=$B57),U$4,0))))</f>
        <v/>
      </c>
      <c r="V57" s="69">
        <f>IF(OR(V$6="",$B57=""),"",MAX((V56-'Used by period'!V57),MIN(V$5,(V56-'Used by period'!V57)+IF(OR(V$3="",V$3&lt;=$B57),V$4,0))))</f>
        <v/>
      </c>
      <c r="W57" s="69">
        <f>IF(OR(W$6="",$B57=""),"",MAX((W56-'Used by period'!W57),MIN(W$5,(W56-'Used by period'!W57)+IF(OR(W$3="",W$3&lt;=$B57),W$4,0))))</f>
        <v/>
      </c>
      <c r="X57" s="69">
        <f>IF(OR(X$6="",$B57=""),"",MAX((X56-'Used by period'!X57),MIN(X$5,(X56-'Used by period'!X57)+IF(OR(X$3="",X$3&lt;=$B57),X$4,0))))</f>
        <v/>
      </c>
      <c r="Y57" s="69">
        <f>IF(OR(Y$6="",$B57=""),"",MAX((Y56-'Used by period'!Y57),MIN(Y$5,(Y56-'Used by period'!Y57)+IF(OR(Y$3="",Y$3&lt;=$B57),Y$4,0))))</f>
        <v/>
      </c>
      <c r="Z57" s="69">
        <f>IF(OR(Z$6="",$B57=""),"",MAX((Z56-'Used by period'!Z57),MIN(Z$5,(Z56-'Used by period'!Z57)+IF(OR(Z$3="",Z$3&lt;=$B57),Z$4,0))))</f>
        <v/>
      </c>
      <c r="AA57" s="69">
        <f>IF(OR(AA$6="",$B57=""),"",MAX((AA56-'Used by period'!AA57),MIN(AA$5,(AA56-'Used by period'!AA57)+IF(OR(AA$3="",AA$3&lt;=$B57),AA$4,0))))</f>
        <v/>
      </c>
      <c r="AB57" s="69">
        <f>IF(OR(AB$6="",$B57=""),"",MAX((AB56-'Used by period'!AB57),MIN(AB$5,(AB56-'Used by period'!AB57)+IF(OR(AB$3="",AB$3&lt;=$B57),AB$4,0))))</f>
        <v/>
      </c>
      <c r="AC57" s="69">
        <f>IF(OR(AC$6="",$B57=""),"",MAX((AC56-'Used by period'!AC57),MIN(AC$5,(AC56-'Used by period'!AC57)+IF(OR(AC$3="",AC$3&lt;=$B57),AC$4,0))))</f>
        <v/>
      </c>
      <c r="AD57" s="69">
        <f>IF(OR(AD$6="",$B57=""),"",MAX((AD56-'Used by period'!AD57),MIN(AD$5,(AD56-'Used by period'!AD57)+IF(OR(AD$3="",AD$3&lt;=$B57),AD$4,0))))</f>
        <v/>
      </c>
      <c r="AE57" s="69">
        <f>IF(OR(AE$6="",$B57=""),"",MAX((AE56-'Used by period'!AE57),MIN(AE$5,(AE56-'Used by period'!AE57)+IF(OR(AE$3="",AE$3&lt;=$B57),AE$4,0))))</f>
        <v/>
      </c>
      <c r="AF57" s="69">
        <f>IF(OR(AF$6="",$B57=""),"",MAX((AF56-'Used by period'!AF57),MIN(AF$5,(AF56-'Used by period'!AF57)+IF(OR(AF$3="",AF$3&lt;=$B57),AF$4,0))))</f>
        <v/>
      </c>
      <c r="AG57" s="69">
        <f>IF(OR(AG$6="",$B57=""),"",MAX((AG56-'Used by period'!AG57),MIN(AG$5,(AG56-'Used by period'!AG57)+IF(OR(AG$3="",AG$3&lt;=$B57),AG$4,0))))</f>
        <v/>
      </c>
      <c r="AH57" s="69">
        <f>IF(OR(AH$6="",$B57=""),"",MAX((AH56-'Used by period'!AH57),MIN(AH$5,(AH56-'Used by period'!AH57)+IF(OR(AH$3="",AH$3&lt;=$B57),AH$4,0))))</f>
        <v/>
      </c>
    </row>
    <row r="58">
      <c r="A58" s="66" t="n">
        <v>51</v>
      </c>
      <c r="B58" s="67">
        <f>IF(IF(Setup!$B$6="Weekly",Setup!$B$7+7*(51-1),IF(Setup!$B$6="Biweekly",Setup!$B$7+14*(51-1),IF(Setup!$B$6="Semi-monthly",IF(MOD(51,2)=1,DATE(Setup!$B$5,(51+1)/2,15),EOMONTH(DATE(Setup!$B$5,51/2,1),0)),EOMONTH(DATE(Setup!$B$5,51,1),0))))&gt;DATE(Setup!$B$5,12,31),"",IF(Setup!$B$6="Weekly",Setup!$B$7+7*(51-1),IF(Setup!$B$6="Biweekly",Setup!$B$7+14*(51-1),IF(Setup!$B$6="Semi-monthly",IF(MOD(51,2)=1,DATE(Setup!$B$5,(51+1)/2,15),EOMONTH(DATE(Setup!$B$5,51/2,1),0)),EOMONTH(DATE(Setup!$B$5,51,1),0)))))</f>
        <v/>
      </c>
      <c r="C58" s="68">
        <f>IF(B58="","",B57+1)</f>
        <v/>
      </c>
      <c r="D58" s="68">
        <f>IF(B58="","",IF(B59="",DATE(Setup!$B$5,12,31),B58))</f>
        <v/>
      </c>
      <c r="E58" s="69">
        <f>IF(OR(E$6="",$B58=""),"",MAX((E57-'Used by period'!E58),MIN(E$5,(E57-'Used by period'!E58)+IF(OR(E$3="",E$3&lt;=$B58),E$4,0))))</f>
        <v/>
      </c>
      <c r="F58" s="69">
        <f>IF(OR(F$6="",$B58=""),"",MAX((F57-'Used by period'!F58),MIN(F$5,(F57-'Used by period'!F58)+IF(OR(F$3="",F$3&lt;=$B58),F$4,0))))</f>
        <v/>
      </c>
      <c r="G58" s="69">
        <f>IF(OR(G$6="",$B58=""),"",MAX((G57-'Used by period'!G58),MIN(G$5,(G57-'Used by period'!G58)+IF(OR(G$3="",G$3&lt;=$B58),G$4,0))))</f>
        <v/>
      </c>
      <c r="H58" s="69">
        <f>IF(OR(H$6="",$B58=""),"",MAX((H57-'Used by period'!H58),MIN(H$5,(H57-'Used by period'!H58)+IF(OR(H$3="",H$3&lt;=$B58),H$4,0))))</f>
        <v/>
      </c>
      <c r="I58" s="69">
        <f>IF(OR(I$6="",$B58=""),"",MAX((I57-'Used by period'!I58),MIN(I$5,(I57-'Used by period'!I58)+IF(OR(I$3="",I$3&lt;=$B58),I$4,0))))</f>
        <v/>
      </c>
      <c r="J58" s="69">
        <f>IF(OR(J$6="",$B58=""),"",MAX((J57-'Used by period'!J58),MIN(J$5,(J57-'Used by period'!J58)+IF(OR(J$3="",J$3&lt;=$B58),J$4,0))))</f>
        <v/>
      </c>
      <c r="K58" s="69">
        <f>IF(OR(K$6="",$B58=""),"",MAX((K57-'Used by period'!K58),MIN(K$5,(K57-'Used by period'!K58)+IF(OR(K$3="",K$3&lt;=$B58),K$4,0))))</f>
        <v/>
      </c>
      <c r="L58" s="69">
        <f>IF(OR(L$6="",$B58=""),"",MAX((L57-'Used by period'!L58),MIN(L$5,(L57-'Used by period'!L58)+IF(OR(L$3="",L$3&lt;=$B58),L$4,0))))</f>
        <v/>
      </c>
      <c r="M58" s="69">
        <f>IF(OR(M$6="",$B58=""),"",MAX((M57-'Used by period'!M58),MIN(M$5,(M57-'Used by period'!M58)+IF(OR(M$3="",M$3&lt;=$B58),M$4,0))))</f>
        <v/>
      </c>
      <c r="N58" s="69">
        <f>IF(OR(N$6="",$B58=""),"",MAX((N57-'Used by period'!N58),MIN(N$5,(N57-'Used by period'!N58)+IF(OR(N$3="",N$3&lt;=$B58),N$4,0))))</f>
        <v/>
      </c>
      <c r="O58" s="69">
        <f>IF(OR(O$6="",$B58=""),"",MAX((O57-'Used by period'!O58),MIN(O$5,(O57-'Used by period'!O58)+IF(OR(O$3="",O$3&lt;=$B58),O$4,0))))</f>
        <v/>
      </c>
      <c r="P58" s="69">
        <f>IF(OR(P$6="",$B58=""),"",MAX((P57-'Used by period'!P58),MIN(P$5,(P57-'Used by period'!P58)+IF(OR(P$3="",P$3&lt;=$B58),P$4,0))))</f>
        <v/>
      </c>
      <c r="Q58" s="69">
        <f>IF(OR(Q$6="",$B58=""),"",MAX((Q57-'Used by period'!Q58),MIN(Q$5,(Q57-'Used by period'!Q58)+IF(OR(Q$3="",Q$3&lt;=$B58),Q$4,0))))</f>
        <v/>
      </c>
      <c r="R58" s="69">
        <f>IF(OR(R$6="",$B58=""),"",MAX((R57-'Used by period'!R58),MIN(R$5,(R57-'Used by period'!R58)+IF(OR(R$3="",R$3&lt;=$B58),R$4,0))))</f>
        <v/>
      </c>
      <c r="S58" s="69">
        <f>IF(OR(S$6="",$B58=""),"",MAX((S57-'Used by period'!S58),MIN(S$5,(S57-'Used by period'!S58)+IF(OR(S$3="",S$3&lt;=$B58),S$4,0))))</f>
        <v/>
      </c>
      <c r="T58" s="69">
        <f>IF(OR(T$6="",$B58=""),"",MAX((T57-'Used by period'!T58),MIN(T$5,(T57-'Used by period'!T58)+IF(OR(T$3="",T$3&lt;=$B58),T$4,0))))</f>
        <v/>
      </c>
      <c r="U58" s="69">
        <f>IF(OR(U$6="",$B58=""),"",MAX((U57-'Used by period'!U58),MIN(U$5,(U57-'Used by period'!U58)+IF(OR(U$3="",U$3&lt;=$B58),U$4,0))))</f>
        <v/>
      </c>
      <c r="V58" s="69">
        <f>IF(OR(V$6="",$B58=""),"",MAX((V57-'Used by period'!V58),MIN(V$5,(V57-'Used by period'!V58)+IF(OR(V$3="",V$3&lt;=$B58),V$4,0))))</f>
        <v/>
      </c>
      <c r="W58" s="69">
        <f>IF(OR(W$6="",$B58=""),"",MAX((W57-'Used by period'!W58),MIN(W$5,(W57-'Used by period'!W58)+IF(OR(W$3="",W$3&lt;=$B58),W$4,0))))</f>
        <v/>
      </c>
      <c r="X58" s="69">
        <f>IF(OR(X$6="",$B58=""),"",MAX((X57-'Used by period'!X58),MIN(X$5,(X57-'Used by period'!X58)+IF(OR(X$3="",X$3&lt;=$B58),X$4,0))))</f>
        <v/>
      </c>
      <c r="Y58" s="69">
        <f>IF(OR(Y$6="",$B58=""),"",MAX((Y57-'Used by period'!Y58),MIN(Y$5,(Y57-'Used by period'!Y58)+IF(OR(Y$3="",Y$3&lt;=$B58),Y$4,0))))</f>
        <v/>
      </c>
      <c r="Z58" s="69">
        <f>IF(OR(Z$6="",$B58=""),"",MAX((Z57-'Used by period'!Z58),MIN(Z$5,(Z57-'Used by period'!Z58)+IF(OR(Z$3="",Z$3&lt;=$B58),Z$4,0))))</f>
        <v/>
      </c>
      <c r="AA58" s="69">
        <f>IF(OR(AA$6="",$B58=""),"",MAX((AA57-'Used by period'!AA58),MIN(AA$5,(AA57-'Used by period'!AA58)+IF(OR(AA$3="",AA$3&lt;=$B58),AA$4,0))))</f>
        <v/>
      </c>
      <c r="AB58" s="69">
        <f>IF(OR(AB$6="",$B58=""),"",MAX((AB57-'Used by period'!AB58),MIN(AB$5,(AB57-'Used by period'!AB58)+IF(OR(AB$3="",AB$3&lt;=$B58),AB$4,0))))</f>
        <v/>
      </c>
      <c r="AC58" s="69">
        <f>IF(OR(AC$6="",$B58=""),"",MAX((AC57-'Used by period'!AC58),MIN(AC$5,(AC57-'Used by period'!AC58)+IF(OR(AC$3="",AC$3&lt;=$B58),AC$4,0))))</f>
        <v/>
      </c>
      <c r="AD58" s="69">
        <f>IF(OR(AD$6="",$B58=""),"",MAX((AD57-'Used by period'!AD58),MIN(AD$5,(AD57-'Used by period'!AD58)+IF(OR(AD$3="",AD$3&lt;=$B58),AD$4,0))))</f>
        <v/>
      </c>
      <c r="AE58" s="69">
        <f>IF(OR(AE$6="",$B58=""),"",MAX((AE57-'Used by period'!AE58),MIN(AE$5,(AE57-'Used by period'!AE58)+IF(OR(AE$3="",AE$3&lt;=$B58),AE$4,0))))</f>
        <v/>
      </c>
      <c r="AF58" s="69">
        <f>IF(OR(AF$6="",$B58=""),"",MAX((AF57-'Used by period'!AF58),MIN(AF$5,(AF57-'Used by period'!AF58)+IF(OR(AF$3="",AF$3&lt;=$B58),AF$4,0))))</f>
        <v/>
      </c>
      <c r="AG58" s="69">
        <f>IF(OR(AG$6="",$B58=""),"",MAX((AG57-'Used by period'!AG58),MIN(AG$5,(AG57-'Used by period'!AG58)+IF(OR(AG$3="",AG$3&lt;=$B58),AG$4,0))))</f>
        <v/>
      </c>
      <c r="AH58" s="69">
        <f>IF(OR(AH$6="",$B58=""),"",MAX((AH57-'Used by period'!AH58),MIN(AH$5,(AH57-'Used by period'!AH58)+IF(OR(AH$3="",AH$3&lt;=$B58),AH$4,0))))</f>
        <v/>
      </c>
    </row>
    <row r="59">
      <c r="A59" s="66" t="n">
        <v>52</v>
      </c>
      <c r="B59" s="67">
        <f>IF(IF(Setup!$B$6="Weekly",Setup!$B$7+7*(52-1),IF(Setup!$B$6="Biweekly",Setup!$B$7+14*(52-1),IF(Setup!$B$6="Semi-monthly",IF(MOD(52,2)=1,DATE(Setup!$B$5,(52+1)/2,15),EOMONTH(DATE(Setup!$B$5,52/2,1),0)),EOMONTH(DATE(Setup!$B$5,52,1),0))))&gt;DATE(Setup!$B$5,12,31),"",IF(Setup!$B$6="Weekly",Setup!$B$7+7*(52-1),IF(Setup!$B$6="Biweekly",Setup!$B$7+14*(52-1),IF(Setup!$B$6="Semi-monthly",IF(MOD(52,2)=1,DATE(Setup!$B$5,(52+1)/2,15),EOMONTH(DATE(Setup!$B$5,52/2,1),0)),EOMONTH(DATE(Setup!$B$5,52,1),0)))))</f>
        <v/>
      </c>
      <c r="C59" s="68">
        <f>IF(B59="","",B58+1)</f>
        <v/>
      </c>
      <c r="D59" s="68">
        <f>IF(B59="","",IF(B60="",DATE(Setup!$B$5,12,31),B59))</f>
        <v/>
      </c>
      <c r="E59" s="69">
        <f>IF(OR(E$6="",$B59=""),"",MAX((E58-'Used by period'!E59),MIN(E$5,(E58-'Used by period'!E59)+IF(OR(E$3="",E$3&lt;=$B59),E$4,0))))</f>
        <v/>
      </c>
      <c r="F59" s="69">
        <f>IF(OR(F$6="",$B59=""),"",MAX((F58-'Used by period'!F59),MIN(F$5,(F58-'Used by period'!F59)+IF(OR(F$3="",F$3&lt;=$B59),F$4,0))))</f>
        <v/>
      </c>
      <c r="G59" s="69">
        <f>IF(OR(G$6="",$B59=""),"",MAX((G58-'Used by period'!G59),MIN(G$5,(G58-'Used by period'!G59)+IF(OR(G$3="",G$3&lt;=$B59),G$4,0))))</f>
        <v/>
      </c>
      <c r="H59" s="69">
        <f>IF(OR(H$6="",$B59=""),"",MAX((H58-'Used by period'!H59),MIN(H$5,(H58-'Used by period'!H59)+IF(OR(H$3="",H$3&lt;=$B59),H$4,0))))</f>
        <v/>
      </c>
      <c r="I59" s="69">
        <f>IF(OR(I$6="",$B59=""),"",MAX((I58-'Used by period'!I59),MIN(I$5,(I58-'Used by period'!I59)+IF(OR(I$3="",I$3&lt;=$B59),I$4,0))))</f>
        <v/>
      </c>
      <c r="J59" s="69">
        <f>IF(OR(J$6="",$B59=""),"",MAX((J58-'Used by period'!J59),MIN(J$5,(J58-'Used by period'!J59)+IF(OR(J$3="",J$3&lt;=$B59),J$4,0))))</f>
        <v/>
      </c>
      <c r="K59" s="69">
        <f>IF(OR(K$6="",$B59=""),"",MAX((K58-'Used by period'!K59),MIN(K$5,(K58-'Used by period'!K59)+IF(OR(K$3="",K$3&lt;=$B59),K$4,0))))</f>
        <v/>
      </c>
      <c r="L59" s="69">
        <f>IF(OR(L$6="",$B59=""),"",MAX((L58-'Used by period'!L59),MIN(L$5,(L58-'Used by period'!L59)+IF(OR(L$3="",L$3&lt;=$B59),L$4,0))))</f>
        <v/>
      </c>
      <c r="M59" s="69">
        <f>IF(OR(M$6="",$B59=""),"",MAX((M58-'Used by period'!M59),MIN(M$5,(M58-'Used by period'!M59)+IF(OR(M$3="",M$3&lt;=$B59),M$4,0))))</f>
        <v/>
      </c>
      <c r="N59" s="69">
        <f>IF(OR(N$6="",$B59=""),"",MAX((N58-'Used by period'!N59),MIN(N$5,(N58-'Used by period'!N59)+IF(OR(N$3="",N$3&lt;=$B59),N$4,0))))</f>
        <v/>
      </c>
      <c r="O59" s="69">
        <f>IF(OR(O$6="",$B59=""),"",MAX((O58-'Used by period'!O59),MIN(O$5,(O58-'Used by period'!O59)+IF(OR(O$3="",O$3&lt;=$B59),O$4,0))))</f>
        <v/>
      </c>
      <c r="P59" s="69">
        <f>IF(OR(P$6="",$B59=""),"",MAX((P58-'Used by period'!P59),MIN(P$5,(P58-'Used by period'!P59)+IF(OR(P$3="",P$3&lt;=$B59),P$4,0))))</f>
        <v/>
      </c>
      <c r="Q59" s="69">
        <f>IF(OR(Q$6="",$B59=""),"",MAX((Q58-'Used by period'!Q59),MIN(Q$5,(Q58-'Used by period'!Q59)+IF(OR(Q$3="",Q$3&lt;=$B59),Q$4,0))))</f>
        <v/>
      </c>
      <c r="R59" s="69">
        <f>IF(OR(R$6="",$B59=""),"",MAX((R58-'Used by period'!R59),MIN(R$5,(R58-'Used by period'!R59)+IF(OR(R$3="",R$3&lt;=$B59),R$4,0))))</f>
        <v/>
      </c>
      <c r="S59" s="69">
        <f>IF(OR(S$6="",$B59=""),"",MAX((S58-'Used by period'!S59),MIN(S$5,(S58-'Used by period'!S59)+IF(OR(S$3="",S$3&lt;=$B59),S$4,0))))</f>
        <v/>
      </c>
      <c r="T59" s="69">
        <f>IF(OR(T$6="",$B59=""),"",MAX((T58-'Used by period'!T59),MIN(T$5,(T58-'Used by period'!T59)+IF(OR(T$3="",T$3&lt;=$B59),T$4,0))))</f>
        <v/>
      </c>
      <c r="U59" s="69">
        <f>IF(OR(U$6="",$B59=""),"",MAX((U58-'Used by period'!U59),MIN(U$5,(U58-'Used by period'!U59)+IF(OR(U$3="",U$3&lt;=$B59),U$4,0))))</f>
        <v/>
      </c>
      <c r="V59" s="69">
        <f>IF(OR(V$6="",$B59=""),"",MAX((V58-'Used by period'!V59),MIN(V$5,(V58-'Used by period'!V59)+IF(OR(V$3="",V$3&lt;=$B59),V$4,0))))</f>
        <v/>
      </c>
      <c r="W59" s="69">
        <f>IF(OR(W$6="",$B59=""),"",MAX((W58-'Used by period'!W59),MIN(W$5,(W58-'Used by period'!W59)+IF(OR(W$3="",W$3&lt;=$B59),W$4,0))))</f>
        <v/>
      </c>
      <c r="X59" s="69">
        <f>IF(OR(X$6="",$B59=""),"",MAX((X58-'Used by period'!X59),MIN(X$5,(X58-'Used by period'!X59)+IF(OR(X$3="",X$3&lt;=$B59),X$4,0))))</f>
        <v/>
      </c>
      <c r="Y59" s="69">
        <f>IF(OR(Y$6="",$B59=""),"",MAX((Y58-'Used by period'!Y59),MIN(Y$5,(Y58-'Used by period'!Y59)+IF(OR(Y$3="",Y$3&lt;=$B59),Y$4,0))))</f>
        <v/>
      </c>
      <c r="Z59" s="69">
        <f>IF(OR(Z$6="",$B59=""),"",MAX((Z58-'Used by period'!Z59),MIN(Z$5,(Z58-'Used by period'!Z59)+IF(OR(Z$3="",Z$3&lt;=$B59),Z$4,0))))</f>
        <v/>
      </c>
      <c r="AA59" s="69">
        <f>IF(OR(AA$6="",$B59=""),"",MAX((AA58-'Used by period'!AA59),MIN(AA$5,(AA58-'Used by period'!AA59)+IF(OR(AA$3="",AA$3&lt;=$B59),AA$4,0))))</f>
        <v/>
      </c>
      <c r="AB59" s="69">
        <f>IF(OR(AB$6="",$B59=""),"",MAX((AB58-'Used by period'!AB59),MIN(AB$5,(AB58-'Used by period'!AB59)+IF(OR(AB$3="",AB$3&lt;=$B59),AB$4,0))))</f>
        <v/>
      </c>
      <c r="AC59" s="69">
        <f>IF(OR(AC$6="",$B59=""),"",MAX((AC58-'Used by period'!AC59),MIN(AC$5,(AC58-'Used by period'!AC59)+IF(OR(AC$3="",AC$3&lt;=$B59),AC$4,0))))</f>
        <v/>
      </c>
      <c r="AD59" s="69">
        <f>IF(OR(AD$6="",$B59=""),"",MAX((AD58-'Used by period'!AD59),MIN(AD$5,(AD58-'Used by period'!AD59)+IF(OR(AD$3="",AD$3&lt;=$B59),AD$4,0))))</f>
        <v/>
      </c>
      <c r="AE59" s="69">
        <f>IF(OR(AE$6="",$B59=""),"",MAX((AE58-'Used by period'!AE59),MIN(AE$5,(AE58-'Used by period'!AE59)+IF(OR(AE$3="",AE$3&lt;=$B59),AE$4,0))))</f>
        <v/>
      </c>
      <c r="AF59" s="69">
        <f>IF(OR(AF$6="",$B59=""),"",MAX((AF58-'Used by period'!AF59),MIN(AF$5,(AF58-'Used by period'!AF59)+IF(OR(AF$3="",AF$3&lt;=$B59),AF$4,0))))</f>
        <v/>
      </c>
      <c r="AG59" s="69">
        <f>IF(OR(AG$6="",$B59=""),"",MAX((AG58-'Used by period'!AG59),MIN(AG$5,(AG58-'Used by period'!AG59)+IF(OR(AG$3="",AG$3&lt;=$B59),AG$4,0))))</f>
        <v/>
      </c>
      <c r="AH59" s="69">
        <f>IF(OR(AH$6="",$B59=""),"",MAX((AH58-'Used by period'!AH59),MIN(AH$5,(AH58-'Used by period'!AH59)+IF(OR(AH$3="",AH$3&lt;=$B59),AH$4,0))))</f>
        <v/>
      </c>
    </row>
    <row r="60">
      <c r="A60" s="66" t="n">
        <v>53</v>
      </c>
      <c r="B60" s="67">
        <f>IF(IF(Setup!$B$6="Weekly",Setup!$B$7+7*(53-1),IF(Setup!$B$6="Biweekly",Setup!$B$7+14*(53-1),IF(Setup!$B$6="Semi-monthly",IF(MOD(53,2)=1,DATE(Setup!$B$5,(53+1)/2,15),EOMONTH(DATE(Setup!$B$5,53/2,1),0)),EOMONTH(DATE(Setup!$B$5,53,1),0))))&gt;DATE(Setup!$B$5,12,31),"",IF(Setup!$B$6="Weekly",Setup!$B$7+7*(53-1),IF(Setup!$B$6="Biweekly",Setup!$B$7+14*(53-1),IF(Setup!$B$6="Semi-monthly",IF(MOD(53,2)=1,DATE(Setup!$B$5,(53+1)/2,15),EOMONTH(DATE(Setup!$B$5,53/2,1),0)),EOMONTH(DATE(Setup!$B$5,53,1),0)))))</f>
        <v/>
      </c>
      <c r="C60" s="68">
        <f>IF(B60="","",B59+1)</f>
        <v/>
      </c>
      <c r="D60" s="68">
        <f>IF(B60="","",IF(B61="",DATE(Setup!$B$5,12,31),B60))</f>
        <v/>
      </c>
      <c r="E60" s="69">
        <f>IF(OR(E$6="",$B60=""),"",MAX((E59-'Used by period'!E60),MIN(E$5,(E59-'Used by period'!E60)+IF(OR(E$3="",E$3&lt;=$B60),E$4,0))))</f>
        <v/>
      </c>
      <c r="F60" s="69">
        <f>IF(OR(F$6="",$B60=""),"",MAX((F59-'Used by period'!F60),MIN(F$5,(F59-'Used by period'!F60)+IF(OR(F$3="",F$3&lt;=$B60),F$4,0))))</f>
        <v/>
      </c>
      <c r="G60" s="69">
        <f>IF(OR(G$6="",$B60=""),"",MAX((G59-'Used by period'!G60),MIN(G$5,(G59-'Used by period'!G60)+IF(OR(G$3="",G$3&lt;=$B60),G$4,0))))</f>
        <v/>
      </c>
      <c r="H60" s="69">
        <f>IF(OR(H$6="",$B60=""),"",MAX((H59-'Used by period'!H60),MIN(H$5,(H59-'Used by period'!H60)+IF(OR(H$3="",H$3&lt;=$B60),H$4,0))))</f>
        <v/>
      </c>
      <c r="I60" s="69">
        <f>IF(OR(I$6="",$B60=""),"",MAX((I59-'Used by period'!I60),MIN(I$5,(I59-'Used by period'!I60)+IF(OR(I$3="",I$3&lt;=$B60),I$4,0))))</f>
        <v/>
      </c>
      <c r="J60" s="69">
        <f>IF(OR(J$6="",$B60=""),"",MAX((J59-'Used by period'!J60),MIN(J$5,(J59-'Used by period'!J60)+IF(OR(J$3="",J$3&lt;=$B60),J$4,0))))</f>
        <v/>
      </c>
      <c r="K60" s="69">
        <f>IF(OR(K$6="",$B60=""),"",MAX((K59-'Used by period'!K60),MIN(K$5,(K59-'Used by period'!K60)+IF(OR(K$3="",K$3&lt;=$B60),K$4,0))))</f>
        <v/>
      </c>
      <c r="L60" s="69">
        <f>IF(OR(L$6="",$B60=""),"",MAX((L59-'Used by period'!L60),MIN(L$5,(L59-'Used by period'!L60)+IF(OR(L$3="",L$3&lt;=$B60),L$4,0))))</f>
        <v/>
      </c>
      <c r="M60" s="69">
        <f>IF(OR(M$6="",$B60=""),"",MAX((M59-'Used by period'!M60),MIN(M$5,(M59-'Used by period'!M60)+IF(OR(M$3="",M$3&lt;=$B60),M$4,0))))</f>
        <v/>
      </c>
      <c r="N60" s="69">
        <f>IF(OR(N$6="",$B60=""),"",MAX((N59-'Used by period'!N60),MIN(N$5,(N59-'Used by period'!N60)+IF(OR(N$3="",N$3&lt;=$B60),N$4,0))))</f>
        <v/>
      </c>
      <c r="O60" s="69">
        <f>IF(OR(O$6="",$B60=""),"",MAX((O59-'Used by period'!O60),MIN(O$5,(O59-'Used by period'!O60)+IF(OR(O$3="",O$3&lt;=$B60),O$4,0))))</f>
        <v/>
      </c>
      <c r="P60" s="69">
        <f>IF(OR(P$6="",$B60=""),"",MAX((P59-'Used by period'!P60),MIN(P$5,(P59-'Used by period'!P60)+IF(OR(P$3="",P$3&lt;=$B60),P$4,0))))</f>
        <v/>
      </c>
      <c r="Q60" s="69">
        <f>IF(OR(Q$6="",$B60=""),"",MAX((Q59-'Used by period'!Q60),MIN(Q$5,(Q59-'Used by period'!Q60)+IF(OR(Q$3="",Q$3&lt;=$B60),Q$4,0))))</f>
        <v/>
      </c>
      <c r="R60" s="69">
        <f>IF(OR(R$6="",$B60=""),"",MAX((R59-'Used by period'!R60),MIN(R$5,(R59-'Used by period'!R60)+IF(OR(R$3="",R$3&lt;=$B60),R$4,0))))</f>
        <v/>
      </c>
      <c r="S60" s="69">
        <f>IF(OR(S$6="",$B60=""),"",MAX((S59-'Used by period'!S60),MIN(S$5,(S59-'Used by period'!S60)+IF(OR(S$3="",S$3&lt;=$B60),S$4,0))))</f>
        <v/>
      </c>
      <c r="T60" s="69">
        <f>IF(OR(T$6="",$B60=""),"",MAX((T59-'Used by period'!T60),MIN(T$5,(T59-'Used by period'!T60)+IF(OR(T$3="",T$3&lt;=$B60),T$4,0))))</f>
        <v/>
      </c>
      <c r="U60" s="69">
        <f>IF(OR(U$6="",$B60=""),"",MAX((U59-'Used by period'!U60),MIN(U$5,(U59-'Used by period'!U60)+IF(OR(U$3="",U$3&lt;=$B60),U$4,0))))</f>
        <v/>
      </c>
      <c r="V60" s="69">
        <f>IF(OR(V$6="",$B60=""),"",MAX((V59-'Used by period'!V60),MIN(V$5,(V59-'Used by period'!V60)+IF(OR(V$3="",V$3&lt;=$B60),V$4,0))))</f>
        <v/>
      </c>
      <c r="W60" s="69">
        <f>IF(OR(W$6="",$B60=""),"",MAX((W59-'Used by period'!W60),MIN(W$5,(W59-'Used by period'!W60)+IF(OR(W$3="",W$3&lt;=$B60),W$4,0))))</f>
        <v/>
      </c>
      <c r="X60" s="69">
        <f>IF(OR(X$6="",$B60=""),"",MAX((X59-'Used by period'!X60),MIN(X$5,(X59-'Used by period'!X60)+IF(OR(X$3="",X$3&lt;=$B60),X$4,0))))</f>
        <v/>
      </c>
      <c r="Y60" s="69">
        <f>IF(OR(Y$6="",$B60=""),"",MAX((Y59-'Used by period'!Y60),MIN(Y$5,(Y59-'Used by period'!Y60)+IF(OR(Y$3="",Y$3&lt;=$B60),Y$4,0))))</f>
        <v/>
      </c>
      <c r="Z60" s="69">
        <f>IF(OR(Z$6="",$B60=""),"",MAX((Z59-'Used by period'!Z60),MIN(Z$5,(Z59-'Used by period'!Z60)+IF(OR(Z$3="",Z$3&lt;=$B60),Z$4,0))))</f>
        <v/>
      </c>
      <c r="AA60" s="69">
        <f>IF(OR(AA$6="",$B60=""),"",MAX((AA59-'Used by period'!AA60),MIN(AA$5,(AA59-'Used by period'!AA60)+IF(OR(AA$3="",AA$3&lt;=$B60),AA$4,0))))</f>
        <v/>
      </c>
      <c r="AB60" s="69">
        <f>IF(OR(AB$6="",$B60=""),"",MAX((AB59-'Used by period'!AB60),MIN(AB$5,(AB59-'Used by period'!AB60)+IF(OR(AB$3="",AB$3&lt;=$B60),AB$4,0))))</f>
        <v/>
      </c>
      <c r="AC60" s="69">
        <f>IF(OR(AC$6="",$B60=""),"",MAX((AC59-'Used by period'!AC60),MIN(AC$5,(AC59-'Used by period'!AC60)+IF(OR(AC$3="",AC$3&lt;=$B60),AC$4,0))))</f>
        <v/>
      </c>
      <c r="AD60" s="69">
        <f>IF(OR(AD$6="",$B60=""),"",MAX((AD59-'Used by period'!AD60),MIN(AD$5,(AD59-'Used by period'!AD60)+IF(OR(AD$3="",AD$3&lt;=$B60),AD$4,0))))</f>
        <v/>
      </c>
      <c r="AE60" s="69">
        <f>IF(OR(AE$6="",$B60=""),"",MAX((AE59-'Used by period'!AE60),MIN(AE$5,(AE59-'Used by period'!AE60)+IF(OR(AE$3="",AE$3&lt;=$B60),AE$4,0))))</f>
        <v/>
      </c>
      <c r="AF60" s="69">
        <f>IF(OR(AF$6="",$B60=""),"",MAX((AF59-'Used by period'!AF60),MIN(AF$5,(AF59-'Used by period'!AF60)+IF(OR(AF$3="",AF$3&lt;=$B60),AF$4,0))))</f>
        <v/>
      </c>
      <c r="AG60" s="69">
        <f>IF(OR(AG$6="",$B60=""),"",MAX((AG59-'Used by period'!AG60),MIN(AG$5,(AG59-'Used by period'!AG60)+IF(OR(AG$3="",AG$3&lt;=$B60),AG$4,0))))</f>
        <v/>
      </c>
      <c r="AH60" s="69">
        <f>IF(OR(AH$6="",$B60=""),"",MAX((AH59-'Used by period'!AH60),MIN(AH$5,(AH59-'Used by period'!AH60)+IF(OR(AH$3="",AH$3&lt;=$B60),AH$4,0))))</f>
        <v/>
      </c>
    </row>
  </sheetData>
  <mergeCells count="2">
    <mergeCell ref="A2:AH2"/>
    <mergeCell ref="A1:AH1"/>
  </mergeCells>
  <conditionalFormatting sqref="E8:AH60">
    <cfRule type="expression" priority="1" dxfId="0">
      <formula>AND(ISNUMBER(E8),E8&lt;0)</formula>
    </cfRule>
    <cfRule type="expression" priority="2" dxfId="2">
      <formula>AND(ISNUMBER(E8),E8&gt;=E$5,E$5&lt;1000000)</formula>
    </cfRule>
  </conditionalFormatting>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xl/worksheets/sheet7.xml><?xml version="1.0" encoding="utf-8"?>
<worksheet xmlns="http://schemas.openxmlformats.org/spreadsheetml/2006/main">
  <sheetPr>
    <tabColor rgb="000E7490"/>
    <outlinePr summaryBelow="1" summaryRight="1"/>
    <pageSetUpPr fitToPage="1"/>
  </sheetPr>
  <dimension ref="A1:AH60"/>
  <sheetViews>
    <sheetView showGridLines="0" workbookViewId="0">
      <pane xSplit="4" ySplit="6" topLeftCell="E7"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12" customWidth="1" min="3" max="3"/>
    <col width="12"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 width="13" customWidth="1" min="34" max="34"/>
  </cols>
  <sheetData>
    <row r="1" ht="26" customHeight="1">
      <c r="A1" s="1" t="inlineStr">
        <is>
          <t xml:space="preserve">  LeaveCalc  |  PTO Tracker 2027  |  Used by period</t>
        </is>
      </c>
    </row>
    <row r="2" ht="30" customHeight="1">
      <c r="A2" s="2" t="inlineStr">
        <is>
          <t>Hours used in each pay period, summed from the Hours used sheet. Worked out for you, nothing to type.</t>
        </is>
      </c>
    </row>
    <row r="6" ht="44" customHeight="1">
      <c r="A6" s="33" t="inlineStr">
        <is>
          <t>#</t>
        </is>
      </c>
      <c r="B6" s="33" t="inlineStr">
        <is>
          <t>Period ends</t>
        </is>
      </c>
      <c r="C6" s="33" t="inlineStr">
        <is>
          <t>From</t>
        </is>
      </c>
      <c r="D6" s="33" t="inlineStr">
        <is>
          <t>To</t>
        </is>
      </c>
      <c r="E6" s="33">
        <f>'Balance by period'!E6</f>
        <v/>
      </c>
      <c r="F6" s="33">
        <f>'Balance by period'!F6</f>
        <v/>
      </c>
      <c r="G6" s="33">
        <f>'Balance by period'!G6</f>
        <v/>
      </c>
      <c r="H6" s="33">
        <f>'Balance by period'!H6</f>
        <v/>
      </c>
      <c r="I6" s="33">
        <f>'Balance by period'!I6</f>
        <v/>
      </c>
      <c r="J6" s="33">
        <f>'Balance by period'!J6</f>
        <v/>
      </c>
      <c r="K6" s="33">
        <f>'Balance by period'!K6</f>
        <v/>
      </c>
      <c r="L6" s="33">
        <f>'Balance by period'!L6</f>
        <v/>
      </c>
      <c r="M6" s="33">
        <f>'Balance by period'!M6</f>
        <v/>
      </c>
      <c r="N6" s="33">
        <f>'Balance by period'!N6</f>
        <v/>
      </c>
      <c r="O6" s="33">
        <f>'Balance by period'!O6</f>
        <v/>
      </c>
      <c r="P6" s="33">
        <f>'Balance by period'!P6</f>
        <v/>
      </c>
      <c r="Q6" s="33">
        <f>'Balance by period'!Q6</f>
        <v/>
      </c>
      <c r="R6" s="33">
        <f>'Balance by period'!R6</f>
        <v/>
      </c>
      <c r="S6" s="33">
        <f>'Balance by period'!S6</f>
        <v/>
      </c>
      <c r="T6" s="33">
        <f>'Balance by period'!T6</f>
        <v/>
      </c>
      <c r="U6" s="33">
        <f>'Balance by period'!U6</f>
        <v/>
      </c>
      <c r="V6" s="33">
        <f>'Balance by period'!V6</f>
        <v/>
      </c>
      <c r="W6" s="33">
        <f>'Balance by period'!W6</f>
        <v/>
      </c>
      <c r="X6" s="33">
        <f>'Balance by period'!X6</f>
        <v/>
      </c>
      <c r="Y6" s="33">
        <f>'Balance by period'!Y6</f>
        <v/>
      </c>
      <c r="Z6" s="33">
        <f>'Balance by period'!Z6</f>
        <v/>
      </c>
      <c r="AA6" s="33">
        <f>'Balance by period'!AA6</f>
        <v/>
      </c>
      <c r="AB6" s="33">
        <f>'Balance by period'!AB6</f>
        <v/>
      </c>
      <c r="AC6" s="33">
        <f>'Balance by period'!AC6</f>
        <v/>
      </c>
      <c r="AD6" s="33">
        <f>'Balance by period'!AD6</f>
        <v/>
      </c>
      <c r="AE6" s="33">
        <f>'Balance by period'!AE6</f>
        <v/>
      </c>
      <c r="AF6" s="33">
        <f>'Balance by period'!AF6</f>
        <v/>
      </c>
      <c r="AG6" s="33">
        <f>'Balance by period'!AG6</f>
        <v/>
      </c>
      <c r="AH6" s="33">
        <f>'Balance by period'!AH6</f>
        <v/>
      </c>
    </row>
    <row r="8">
      <c r="A8" s="66">
        <f>IF('Balance by period'!A8="","",'Balance by period'!A8)</f>
        <v/>
      </c>
      <c r="B8" s="68">
        <f>IF('Balance by period'!B8="","",'Balance by period'!B8)</f>
        <v/>
      </c>
      <c r="C8" s="68">
        <f>IF('Balance by period'!C8="","",'Balance by period'!C8)</f>
        <v/>
      </c>
      <c r="D8" s="68">
        <f>IF('Balance by period'!D8="","",'Balance by period'!D8)</f>
        <v/>
      </c>
      <c r="E8" s="70">
        <f>IF(OR(E$6="",$B8=""),"",SUMIFS('Hours used'!$C$5:$C$504,'Hours used'!$B$5:$B$504,E$6,'Hours used'!$A$5:$A$504,"&gt;="&amp;$C8,'Hours used'!$A$5:$A$504,"&lt;="&amp;$D8))</f>
        <v/>
      </c>
      <c r="F8" s="70">
        <f>IF(OR(F$6="",$B8=""),"",SUMIFS('Hours used'!$C$5:$C$504,'Hours used'!$B$5:$B$504,F$6,'Hours used'!$A$5:$A$504,"&gt;="&amp;$C8,'Hours used'!$A$5:$A$504,"&lt;="&amp;$D8))</f>
        <v/>
      </c>
      <c r="G8" s="70">
        <f>IF(OR(G$6="",$B8=""),"",SUMIFS('Hours used'!$C$5:$C$504,'Hours used'!$B$5:$B$504,G$6,'Hours used'!$A$5:$A$504,"&gt;="&amp;$C8,'Hours used'!$A$5:$A$504,"&lt;="&amp;$D8))</f>
        <v/>
      </c>
      <c r="H8" s="70">
        <f>IF(OR(H$6="",$B8=""),"",SUMIFS('Hours used'!$C$5:$C$504,'Hours used'!$B$5:$B$504,H$6,'Hours used'!$A$5:$A$504,"&gt;="&amp;$C8,'Hours used'!$A$5:$A$504,"&lt;="&amp;$D8))</f>
        <v/>
      </c>
      <c r="I8" s="70">
        <f>IF(OR(I$6="",$B8=""),"",SUMIFS('Hours used'!$C$5:$C$504,'Hours used'!$B$5:$B$504,I$6,'Hours used'!$A$5:$A$504,"&gt;="&amp;$C8,'Hours used'!$A$5:$A$504,"&lt;="&amp;$D8))</f>
        <v/>
      </c>
      <c r="J8" s="70">
        <f>IF(OR(J$6="",$B8=""),"",SUMIFS('Hours used'!$C$5:$C$504,'Hours used'!$B$5:$B$504,J$6,'Hours used'!$A$5:$A$504,"&gt;="&amp;$C8,'Hours used'!$A$5:$A$504,"&lt;="&amp;$D8))</f>
        <v/>
      </c>
      <c r="K8" s="70">
        <f>IF(OR(K$6="",$B8=""),"",SUMIFS('Hours used'!$C$5:$C$504,'Hours used'!$B$5:$B$504,K$6,'Hours used'!$A$5:$A$504,"&gt;="&amp;$C8,'Hours used'!$A$5:$A$504,"&lt;="&amp;$D8))</f>
        <v/>
      </c>
      <c r="L8" s="70">
        <f>IF(OR(L$6="",$B8=""),"",SUMIFS('Hours used'!$C$5:$C$504,'Hours used'!$B$5:$B$504,L$6,'Hours used'!$A$5:$A$504,"&gt;="&amp;$C8,'Hours used'!$A$5:$A$504,"&lt;="&amp;$D8))</f>
        <v/>
      </c>
      <c r="M8" s="70">
        <f>IF(OR(M$6="",$B8=""),"",SUMIFS('Hours used'!$C$5:$C$504,'Hours used'!$B$5:$B$504,M$6,'Hours used'!$A$5:$A$504,"&gt;="&amp;$C8,'Hours used'!$A$5:$A$504,"&lt;="&amp;$D8))</f>
        <v/>
      </c>
      <c r="N8" s="70">
        <f>IF(OR(N$6="",$B8=""),"",SUMIFS('Hours used'!$C$5:$C$504,'Hours used'!$B$5:$B$504,N$6,'Hours used'!$A$5:$A$504,"&gt;="&amp;$C8,'Hours used'!$A$5:$A$504,"&lt;="&amp;$D8))</f>
        <v/>
      </c>
      <c r="O8" s="70">
        <f>IF(OR(O$6="",$B8=""),"",SUMIFS('Hours used'!$C$5:$C$504,'Hours used'!$B$5:$B$504,O$6,'Hours used'!$A$5:$A$504,"&gt;="&amp;$C8,'Hours used'!$A$5:$A$504,"&lt;="&amp;$D8))</f>
        <v/>
      </c>
      <c r="P8" s="70">
        <f>IF(OR(P$6="",$B8=""),"",SUMIFS('Hours used'!$C$5:$C$504,'Hours used'!$B$5:$B$504,P$6,'Hours used'!$A$5:$A$504,"&gt;="&amp;$C8,'Hours used'!$A$5:$A$504,"&lt;="&amp;$D8))</f>
        <v/>
      </c>
      <c r="Q8" s="70">
        <f>IF(OR(Q$6="",$B8=""),"",SUMIFS('Hours used'!$C$5:$C$504,'Hours used'!$B$5:$B$504,Q$6,'Hours used'!$A$5:$A$504,"&gt;="&amp;$C8,'Hours used'!$A$5:$A$504,"&lt;="&amp;$D8))</f>
        <v/>
      </c>
      <c r="R8" s="70">
        <f>IF(OR(R$6="",$B8=""),"",SUMIFS('Hours used'!$C$5:$C$504,'Hours used'!$B$5:$B$504,R$6,'Hours used'!$A$5:$A$504,"&gt;="&amp;$C8,'Hours used'!$A$5:$A$504,"&lt;="&amp;$D8))</f>
        <v/>
      </c>
      <c r="S8" s="70">
        <f>IF(OR(S$6="",$B8=""),"",SUMIFS('Hours used'!$C$5:$C$504,'Hours used'!$B$5:$B$504,S$6,'Hours used'!$A$5:$A$504,"&gt;="&amp;$C8,'Hours used'!$A$5:$A$504,"&lt;="&amp;$D8))</f>
        <v/>
      </c>
      <c r="T8" s="70">
        <f>IF(OR(T$6="",$B8=""),"",SUMIFS('Hours used'!$C$5:$C$504,'Hours used'!$B$5:$B$504,T$6,'Hours used'!$A$5:$A$504,"&gt;="&amp;$C8,'Hours used'!$A$5:$A$504,"&lt;="&amp;$D8))</f>
        <v/>
      </c>
      <c r="U8" s="70">
        <f>IF(OR(U$6="",$B8=""),"",SUMIFS('Hours used'!$C$5:$C$504,'Hours used'!$B$5:$B$504,U$6,'Hours used'!$A$5:$A$504,"&gt;="&amp;$C8,'Hours used'!$A$5:$A$504,"&lt;="&amp;$D8))</f>
        <v/>
      </c>
      <c r="V8" s="70">
        <f>IF(OR(V$6="",$B8=""),"",SUMIFS('Hours used'!$C$5:$C$504,'Hours used'!$B$5:$B$504,V$6,'Hours used'!$A$5:$A$504,"&gt;="&amp;$C8,'Hours used'!$A$5:$A$504,"&lt;="&amp;$D8))</f>
        <v/>
      </c>
      <c r="W8" s="70">
        <f>IF(OR(W$6="",$B8=""),"",SUMIFS('Hours used'!$C$5:$C$504,'Hours used'!$B$5:$B$504,W$6,'Hours used'!$A$5:$A$504,"&gt;="&amp;$C8,'Hours used'!$A$5:$A$504,"&lt;="&amp;$D8))</f>
        <v/>
      </c>
      <c r="X8" s="70">
        <f>IF(OR(X$6="",$B8=""),"",SUMIFS('Hours used'!$C$5:$C$504,'Hours used'!$B$5:$B$504,X$6,'Hours used'!$A$5:$A$504,"&gt;="&amp;$C8,'Hours used'!$A$5:$A$504,"&lt;="&amp;$D8))</f>
        <v/>
      </c>
      <c r="Y8" s="70">
        <f>IF(OR(Y$6="",$B8=""),"",SUMIFS('Hours used'!$C$5:$C$504,'Hours used'!$B$5:$B$504,Y$6,'Hours used'!$A$5:$A$504,"&gt;="&amp;$C8,'Hours used'!$A$5:$A$504,"&lt;="&amp;$D8))</f>
        <v/>
      </c>
      <c r="Z8" s="70">
        <f>IF(OR(Z$6="",$B8=""),"",SUMIFS('Hours used'!$C$5:$C$504,'Hours used'!$B$5:$B$504,Z$6,'Hours used'!$A$5:$A$504,"&gt;="&amp;$C8,'Hours used'!$A$5:$A$504,"&lt;="&amp;$D8))</f>
        <v/>
      </c>
      <c r="AA8" s="70">
        <f>IF(OR(AA$6="",$B8=""),"",SUMIFS('Hours used'!$C$5:$C$504,'Hours used'!$B$5:$B$504,AA$6,'Hours used'!$A$5:$A$504,"&gt;="&amp;$C8,'Hours used'!$A$5:$A$504,"&lt;="&amp;$D8))</f>
        <v/>
      </c>
      <c r="AB8" s="70">
        <f>IF(OR(AB$6="",$B8=""),"",SUMIFS('Hours used'!$C$5:$C$504,'Hours used'!$B$5:$B$504,AB$6,'Hours used'!$A$5:$A$504,"&gt;="&amp;$C8,'Hours used'!$A$5:$A$504,"&lt;="&amp;$D8))</f>
        <v/>
      </c>
      <c r="AC8" s="70">
        <f>IF(OR(AC$6="",$B8=""),"",SUMIFS('Hours used'!$C$5:$C$504,'Hours used'!$B$5:$B$504,AC$6,'Hours used'!$A$5:$A$504,"&gt;="&amp;$C8,'Hours used'!$A$5:$A$504,"&lt;="&amp;$D8))</f>
        <v/>
      </c>
      <c r="AD8" s="70">
        <f>IF(OR(AD$6="",$B8=""),"",SUMIFS('Hours used'!$C$5:$C$504,'Hours used'!$B$5:$B$504,AD$6,'Hours used'!$A$5:$A$504,"&gt;="&amp;$C8,'Hours used'!$A$5:$A$504,"&lt;="&amp;$D8))</f>
        <v/>
      </c>
      <c r="AE8" s="70">
        <f>IF(OR(AE$6="",$B8=""),"",SUMIFS('Hours used'!$C$5:$C$504,'Hours used'!$B$5:$B$504,AE$6,'Hours used'!$A$5:$A$504,"&gt;="&amp;$C8,'Hours used'!$A$5:$A$504,"&lt;="&amp;$D8))</f>
        <v/>
      </c>
      <c r="AF8" s="70">
        <f>IF(OR(AF$6="",$B8=""),"",SUMIFS('Hours used'!$C$5:$C$504,'Hours used'!$B$5:$B$504,AF$6,'Hours used'!$A$5:$A$504,"&gt;="&amp;$C8,'Hours used'!$A$5:$A$504,"&lt;="&amp;$D8))</f>
        <v/>
      </c>
      <c r="AG8" s="70">
        <f>IF(OR(AG$6="",$B8=""),"",SUMIFS('Hours used'!$C$5:$C$504,'Hours used'!$B$5:$B$504,AG$6,'Hours used'!$A$5:$A$504,"&gt;="&amp;$C8,'Hours used'!$A$5:$A$504,"&lt;="&amp;$D8))</f>
        <v/>
      </c>
      <c r="AH8" s="70">
        <f>IF(OR(AH$6="",$B8=""),"",SUMIFS('Hours used'!$C$5:$C$504,'Hours used'!$B$5:$B$504,AH$6,'Hours used'!$A$5:$A$504,"&gt;="&amp;$C8,'Hours used'!$A$5:$A$504,"&lt;="&amp;$D8))</f>
        <v/>
      </c>
    </row>
    <row r="9">
      <c r="A9" s="66">
        <f>IF('Balance by period'!A9="","",'Balance by period'!A9)</f>
        <v/>
      </c>
      <c r="B9" s="68">
        <f>IF('Balance by period'!B9="","",'Balance by period'!B9)</f>
        <v/>
      </c>
      <c r="C9" s="68">
        <f>IF('Balance by period'!C9="","",'Balance by period'!C9)</f>
        <v/>
      </c>
      <c r="D9" s="68">
        <f>IF('Balance by period'!D9="","",'Balance by period'!D9)</f>
        <v/>
      </c>
      <c r="E9" s="70">
        <f>IF(OR(E$6="",$B9=""),"",SUMIFS('Hours used'!$C$5:$C$504,'Hours used'!$B$5:$B$504,E$6,'Hours used'!$A$5:$A$504,"&gt;="&amp;$C9,'Hours used'!$A$5:$A$504,"&lt;="&amp;$D9))</f>
        <v/>
      </c>
      <c r="F9" s="70">
        <f>IF(OR(F$6="",$B9=""),"",SUMIFS('Hours used'!$C$5:$C$504,'Hours used'!$B$5:$B$504,F$6,'Hours used'!$A$5:$A$504,"&gt;="&amp;$C9,'Hours used'!$A$5:$A$504,"&lt;="&amp;$D9))</f>
        <v/>
      </c>
      <c r="G9" s="70">
        <f>IF(OR(G$6="",$B9=""),"",SUMIFS('Hours used'!$C$5:$C$504,'Hours used'!$B$5:$B$504,G$6,'Hours used'!$A$5:$A$504,"&gt;="&amp;$C9,'Hours used'!$A$5:$A$504,"&lt;="&amp;$D9))</f>
        <v/>
      </c>
      <c r="H9" s="70">
        <f>IF(OR(H$6="",$B9=""),"",SUMIFS('Hours used'!$C$5:$C$504,'Hours used'!$B$5:$B$504,H$6,'Hours used'!$A$5:$A$504,"&gt;="&amp;$C9,'Hours used'!$A$5:$A$504,"&lt;="&amp;$D9))</f>
        <v/>
      </c>
      <c r="I9" s="70">
        <f>IF(OR(I$6="",$B9=""),"",SUMIFS('Hours used'!$C$5:$C$504,'Hours used'!$B$5:$B$504,I$6,'Hours used'!$A$5:$A$504,"&gt;="&amp;$C9,'Hours used'!$A$5:$A$504,"&lt;="&amp;$D9))</f>
        <v/>
      </c>
      <c r="J9" s="70">
        <f>IF(OR(J$6="",$B9=""),"",SUMIFS('Hours used'!$C$5:$C$504,'Hours used'!$B$5:$B$504,J$6,'Hours used'!$A$5:$A$504,"&gt;="&amp;$C9,'Hours used'!$A$5:$A$504,"&lt;="&amp;$D9))</f>
        <v/>
      </c>
      <c r="K9" s="70">
        <f>IF(OR(K$6="",$B9=""),"",SUMIFS('Hours used'!$C$5:$C$504,'Hours used'!$B$5:$B$504,K$6,'Hours used'!$A$5:$A$504,"&gt;="&amp;$C9,'Hours used'!$A$5:$A$504,"&lt;="&amp;$D9))</f>
        <v/>
      </c>
      <c r="L9" s="70">
        <f>IF(OR(L$6="",$B9=""),"",SUMIFS('Hours used'!$C$5:$C$504,'Hours used'!$B$5:$B$504,L$6,'Hours used'!$A$5:$A$504,"&gt;="&amp;$C9,'Hours used'!$A$5:$A$504,"&lt;="&amp;$D9))</f>
        <v/>
      </c>
      <c r="M9" s="70">
        <f>IF(OR(M$6="",$B9=""),"",SUMIFS('Hours used'!$C$5:$C$504,'Hours used'!$B$5:$B$504,M$6,'Hours used'!$A$5:$A$504,"&gt;="&amp;$C9,'Hours used'!$A$5:$A$504,"&lt;="&amp;$D9))</f>
        <v/>
      </c>
      <c r="N9" s="70">
        <f>IF(OR(N$6="",$B9=""),"",SUMIFS('Hours used'!$C$5:$C$504,'Hours used'!$B$5:$B$504,N$6,'Hours used'!$A$5:$A$504,"&gt;="&amp;$C9,'Hours used'!$A$5:$A$504,"&lt;="&amp;$D9))</f>
        <v/>
      </c>
      <c r="O9" s="70">
        <f>IF(OR(O$6="",$B9=""),"",SUMIFS('Hours used'!$C$5:$C$504,'Hours used'!$B$5:$B$504,O$6,'Hours used'!$A$5:$A$504,"&gt;="&amp;$C9,'Hours used'!$A$5:$A$504,"&lt;="&amp;$D9))</f>
        <v/>
      </c>
      <c r="P9" s="70">
        <f>IF(OR(P$6="",$B9=""),"",SUMIFS('Hours used'!$C$5:$C$504,'Hours used'!$B$5:$B$504,P$6,'Hours used'!$A$5:$A$504,"&gt;="&amp;$C9,'Hours used'!$A$5:$A$504,"&lt;="&amp;$D9))</f>
        <v/>
      </c>
      <c r="Q9" s="70">
        <f>IF(OR(Q$6="",$B9=""),"",SUMIFS('Hours used'!$C$5:$C$504,'Hours used'!$B$5:$B$504,Q$6,'Hours used'!$A$5:$A$504,"&gt;="&amp;$C9,'Hours used'!$A$5:$A$504,"&lt;="&amp;$D9))</f>
        <v/>
      </c>
      <c r="R9" s="70">
        <f>IF(OR(R$6="",$B9=""),"",SUMIFS('Hours used'!$C$5:$C$504,'Hours used'!$B$5:$B$504,R$6,'Hours used'!$A$5:$A$504,"&gt;="&amp;$C9,'Hours used'!$A$5:$A$504,"&lt;="&amp;$D9))</f>
        <v/>
      </c>
      <c r="S9" s="70">
        <f>IF(OR(S$6="",$B9=""),"",SUMIFS('Hours used'!$C$5:$C$504,'Hours used'!$B$5:$B$504,S$6,'Hours used'!$A$5:$A$504,"&gt;="&amp;$C9,'Hours used'!$A$5:$A$504,"&lt;="&amp;$D9))</f>
        <v/>
      </c>
      <c r="T9" s="70">
        <f>IF(OR(T$6="",$B9=""),"",SUMIFS('Hours used'!$C$5:$C$504,'Hours used'!$B$5:$B$504,T$6,'Hours used'!$A$5:$A$504,"&gt;="&amp;$C9,'Hours used'!$A$5:$A$504,"&lt;="&amp;$D9))</f>
        <v/>
      </c>
      <c r="U9" s="70">
        <f>IF(OR(U$6="",$B9=""),"",SUMIFS('Hours used'!$C$5:$C$504,'Hours used'!$B$5:$B$504,U$6,'Hours used'!$A$5:$A$504,"&gt;="&amp;$C9,'Hours used'!$A$5:$A$504,"&lt;="&amp;$D9))</f>
        <v/>
      </c>
      <c r="V9" s="70">
        <f>IF(OR(V$6="",$B9=""),"",SUMIFS('Hours used'!$C$5:$C$504,'Hours used'!$B$5:$B$504,V$6,'Hours used'!$A$5:$A$504,"&gt;="&amp;$C9,'Hours used'!$A$5:$A$504,"&lt;="&amp;$D9))</f>
        <v/>
      </c>
      <c r="W9" s="70">
        <f>IF(OR(W$6="",$B9=""),"",SUMIFS('Hours used'!$C$5:$C$504,'Hours used'!$B$5:$B$504,W$6,'Hours used'!$A$5:$A$504,"&gt;="&amp;$C9,'Hours used'!$A$5:$A$504,"&lt;="&amp;$D9))</f>
        <v/>
      </c>
      <c r="X9" s="70">
        <f>IF(OR(X$6="",$B9=""),"",SUMIFS('Hours used'!$C$5:$C$504,'Hours used'!$B$5:$B$504,X$6,'Hours used'!$A$5:$A$504,"&gt;="&amp;$C9,'Hours used'!$A$5:$A$504,"&lt;="&amp;$D9))</f>
        <v/>
      </c>
      <c r="Y9" s="70">
        <f>IF(OR(Y$6="",$B9=""),"",SUMIFS('Hours used'!$C$5:$C$504,'Hours used'!$B$5:$B$504,Y$6,'Hours used'!$A$5:$A$504,"&gt;="&amp;$C9,'Hours used'!$A$5:$A$504,"&lt;="&amp;$D9))</f>
        <v/>
      </c>
      <c r="Z9" s="70">
        <f>IF(OR(Z$6="",$B9=""),"",SUMIFS('Hours used'!$C$5:$C$504,'Hours used'!$B$5:$B$504,Z$6,'Hours used'!$A$5:$A$504,"&gt;="&amp;$C9,'Hours used'!$A$5:$A$504,"&lt;="&amp;$D9))</f>
        <v/>
      </c>
      <c r="AA9" s="70">
        <f>IF(OR(AA$6="",$B9=""),"",SUMIFS('Hours used'!$C$5:$C$504,'Hours used'!$B$5:$B$504,AA$6,'Hours used'!$A$5:$A$504,"&gt;="&amp;$C9,'Hours used'!$A$5:$A$504,"&lt;="&amp;$D9))</f>
        <v/>
      </c>
      <c r="AB9" s="70">
        <f>IF(OR(AB$6="",$B9=""),"",SUMIFS('Hours used'!$C$5:$C$504,'Hours used'!$B$5:$B$504,AB$6,'Hours used'!$A$5:$A$504,"&gt;="&amp;$C9,'Hours used'!$A$5:$A$504,"&lt;="&amp;$D9))</f>
        <v/>
      </c>
      <c r="AC9" s="70">
        <f>IF(OR(AC$6="",$B9=""),"",SUMIFS('Hours used'!$C$5:$C$504,'Hours used'!$B$5:$B$504,AC$6,'Hours used'!$A$5:$A$504,"&gt;="&amp;$C9,'Hours used'!$A$5:$A$504,"&lt;="&amp;$D9))</f>
        <v/>
      </c>
      <c r="AD9" s="70">
        <f>IF(OR(AD$6="",$B9=""),"",SUMIFS('Hours used'!$C$5:$C$504,'Hours used'!$B$5:$B$504,AD$6,'Hours used'!$A$5:$A$504,"&gt;="&amp;$C9,'Hours used'!$A$5:$A$504,"&lt;="&amp;$D9))</f>
        <v/>
      </c>
      <c r="AE9" s="70">
        <f>IF(OR(AE$6="",$B9=""),"",SUMIFS('Hours used'!$C$5:$C$504,'Hours used'!$B$5:$B$504,AE$6,'Hours used'!$A$5:$A$504,"&gt;="&amp;$C9,'Hours used'!$A$5:$A$504,"&lt;="&amp;$D9))</f>
        <v/>
      </c>
      <c r="AF9" s="70">
        <f>IF(OR(AF$6="",$B9=""),"",SUMIFS('Hours used'!$C$5:$C$504,'Hours used'!$B$5:$B$504,AF$6,'Hours used'!$A$5:$A$504,"&gt;="&amp;$C9,'Hours used'!$A$5:$A$504,"&lt;="&amp;$D9))</f>
        <v/>
      </c>
      <c r="AG9" s="70">
        <f>IF(OR(AG$6="",$B9=""),"",SUMIFS('Hours used'!$C$5:$C$504,'Hours used'!$B$5:$B$504,AG$6,'Hours used'!$A$5:$A$504,"&gt;="&amp;$C9,'Hours used'!$A$5:$A$504,"&lt;="&amp;$D9))</f>
        <v/>
      </c>
      <c r="AH9" s="70">
        <f>IF(OR(AH$6="",$B9=""),"",SUMIFS('Hours used'!$C$5:$C$504,'Hours used'!$B$5:$B$504,AH$6,'Hours used'!$A$5:$A$504,"&gt;="&amp;$C9,'Hours used'!$A$5:$A$504,"&lt;="&amp;$D9))</f>
        <v/>
      </c>
    </row>
    <row r="10">
      <c r="A10" s="66">
        <f>IF('Balance by period'!A10="","",'Balance by period'!A10)</f>
        <v/>
      </c>
      <c r="B10" s="68">
        <f>IF('Balance by period'!B10="","",'Balance by period'!B10)</f>
        <v/>
      </c>
      <c r="C10" s="68">
        <f>IF('Balance by period'!C10="","",'Balance by period'!C10)</f>
        <v/>
      </c>
      <c r="D10" s="68">
        <f>IF('Balance by period'!D10="","",'Balance by period'!D10)</f>
        <v/>
      </c>
      <c r="E10" s="70">
        <f>IF(OR(E$6="",$B10=""),"",SUMIFS('Hours used'!$C$5:$C$504,'Hours used'!$B$5:$B$504,E$6,'Hours used'!$A$5:$A$504,"&gt;="&amp;$C10,'Hours used'!$A$5:$A$504,"&lt;="&amp;$D10))</f>
        <v/>
      </c>
      <c r="F10" s="70">
        <f>IF(OR(F$6="",$B10=""),"",SUMIFS('Hours used'!$C$5:$C$504,'Hours used'!$B$5:$B$504,F$6,'Hours used'!$A$5:$A$504,"&gt;="&amp;$C10,'Hours used'!$A$5:$A$504,"&lt;="&amp;$D10))</f>
        <v/>
      </c>
      <c r="G10" s="70">
        <f>IF(OR(G$6="",$B10=""),"",SUMIFS('Hours used'!$C$5:$C$504,'Hours used'!$B$5:$B$504,G$6,'Hours used'!$A$5:$A$504,"&gt;="&amp;$C10,'Hours used'!$A$5:$A$504,"&lt;="&amp;$D10))</f>
        <v/>
      </c>
      <c r="H10" s="70">
        <f>IF(OR(H$6="",$B10=""),"",SUMIFS('Hours used'!$C$5:$C$504,'Hours used'!$B$5:$B$504,H$6,'Hours used'!$A$5:$A$504,"&gt;="&amp;$C10,'Hours used'!$A$5:$A$504,"&lt;="&amp;$D10))</f>
        <v/>
      </c>
      <c r="I10" s="70">
        <f>IF(OR(I$6="",$B10=""),"",SUMIFS('Hours used'!$C$5:$C$504,'Hours used'!$B$5:$B$504,I$6,'Hours used'!$A$5:$A$504,"&gt;="&amp;$C10,'Hours used'!$A$5:$A$504,"&lt;="&amp;$D10))</f>
        <v/>
      </c>
      <c r="J10" s="70">
        <f>IF(OR(J$6="",$B10=""),"",SUMIFS('Hours used'!$C$5:$C$504,'Hours used'!$B$5:$B$504,J$6,'Hours used'!$A$5:$A$504,"&gt;="&amp;$C10,'Hours used'!$A$5:$A$504,"&lt;="&amp;$D10))</f>
        <v/>
      </c>
      <c r="K10" s="70">
        <f>IF(OR(K$6="",$B10=""),"",SUMIFS('Hours used'!$C$5:$C$504,'Hours used'!$B$5:$B$504,K$6,'Hours used'!$A$5:$A$504,"&gt;="&amp;$C10,'Hours used'!$A$5:$A$504,"&lt;="&amp;$D10))</f>
        <v/>
      </c>
      <c r="L10" s="70">
        <f>IF(OR(L$6="",$B10=""),"",SUMIFS('Hours used'!$C$5:$C$504,'Hours used'!$B$5:$B$504,L$6,'Hours used'!$A$5:$A$504,"&gt;="&amp;$C10,'Hours used'!$A$5:$A$504,"&lt;="&amp;$D10))</f>
        <v/>
      </c>
      <c r="M10" s="70">
        <f>IF(OR(M$6="",$B10=""),"",SUMIFS('Hours used'!$C$5:$C$504,'Hours used'!$B$5:$B$504,M$6,'Hours used'!$A$5:$A$504,"&gt;="&amp;$C10,'Hours used'!$A$5:$A$504,"&lt;="&amp;$D10))</f>
        <v/>
      </c>
      <c r="N10" s="70">
        <f>IF(OR(N$6="",$B10=""),"",SUMIFS('Hours used'!$C$5:$C$504,'Hours used'!$B$5:$B$504,N$6,'Hours used'!$A$5:$A$504,"&gt;="&amp;$C10,'Hours used'!$A$5:$A$504,"&lt;="&amp;$D10))</f>
        <v/>
      </c>
      <c r="O10" s="70">
        <f>IF(OR(O$6="",$B10=""),"",SUMIFS('Hours used'!$C$5:$C$504,'Hours used'!$B$5:$B$504,O$6,'Hours used'!$A$5:$A$504,"&gt;="&amp;$C10,'Hours used'!$A$5:$A$504,"&lt;="&amp;$D10))</f>
        <v/>
      </c>
      <c r="P10" s="70">
        <f>IF(OR(P$6="",$B10=""),"",SUMIFS('Hours used'!$C$5:$C$504,'Hours used'!$B$5:$B$504,P$6,'Hours used'!$A$5:$A$504,"&gt;="&amp;$C10,'Hours used'!$A$5:$A$504,"&lt;="&amp;$D10))</f>
        <v/>
      </c>
      <c r="Q10" s="70">
        <f>IF(OR(Q$6="",$B10=""),"",SUMIFS('Hours used'!$C$5:$C$504,'Hours used'!$B$5:$B$504,Q$6,'Hours used'!$A$5:$A$504,"&gt;="&amp;$C10,'Hours used'!$A$5:$A$504,"&lt;="&amp;$D10))</f>
        <v/>
      </c>
      <c r="R10" s="70">
        <f>IF(OR(R$6="",$B10=""),"",SUMIFS('Hours used'!$C$5:$C$504,'Hours used'!$B$5:$B$504,R$6,'Hours used'!$A$5:$A$504,"&gt;="&amp;$C10,'Hours used'!$A$5:$A$504,"&lt;="&amp;$D10))</f>
        <v/>
      </c>
      <c r="S10" s="70">
        <f>IF(OR(S$6="",$B10=""),"",SUMIFS('Hours used'!$C$5:$C$504,'Hours used'!$B$5:$B$504,S$6,'Hours used'!$A$5:$A$504,"&gt;="&amp;$C10,'Hours used'!$A$5:$A$504,"&lt;="&amp;$D10))</f>
        <v/>
      </c>
      <c r="T10" s="70">
        <f>IF(OR(T$6="",$B10=""),"",SUMIFS('Hours used'!$C$5:$C$504,'Hours used'!$B$5:$B$504,T$6,'Hours used'!$A$5:$A$504,"&gt;="&amp;$C10,'Hours used'!$A$5:$A$504,"&lt;="&amp;$D10))</f>
        <v/>
      </c>
      <c r="U10" s="70">
        <f>IF(OR(U$6="",$B10=""),"",SUMIFS('Hours used'!$C$5:$C$504,'Hours used'!$B$5:$B$504,U$6,'Hours used'!$A$5:$A$504,"&gt;="&amp;$C10,'Hours used'!$A$5:$A$504,"&lt;="&amp;$D10))</f>
        <v/>
      </c>
      <c r="V10" s="70">
        <f>IF(OR(V$6="",$B10=""),"",SUMIFS('Hours used'!$C$5:$C$504,'Hours used'!$B$5:$B$504,V$6,'Hours used'!$A$5:$A$504,"&gt;="&amp;$C10,'Hours used'!$A$5:$A$504,"&lt;="&amp;$D10))</f>
        <v/>
      </c>
      <c r="W10" s="70">
        <f>IF(OR(W$6="",$B10=""),"",SUMIFS('Hours used'!$C$5:$C$504,'Hours used'!$B$5:$B$504,W$6,'Hours used'!$A$5:$A$504,"&gt;="&amp;$C10,'Hours used'!$A$5:$A$504,"&lt;="&amp;$D10))</f>
        <v/>
      </c>
      <c r="X10" s="70">
        <f>IF(OR(X$6="",$B10=""),"",SUMIFS('Hours used'!$C$5:$C$504,'Hours used'!$B$5:$B$504,X$6,'Hours used'!$A$5:$A$504,"&gt;="&amp;$C10,'Hours used'!$A$5:$A$504,"&lt;="&amp;$D10))</f>
        <v/>
      </c>
      <c r="Y10" s="70">
        <f>IF(OR(Y$6="",$B10=""),"",SUMIFS('Hours used'!$C$5:$C$504,'Hours used'!$B$5:$B$504,Y$6,'Hours used'!$A$5:$A$504,"&gt;="&amp;$C10,'Hours used'!$A$5:$A$504,"&lt;="&amp;$D10))</f>
        <v/>
      </c>
      <c r="Z10" s="70">
        <f>IF(OR(Z$6="",$B10=""),"",SUMIFS('Hours used'!$C$5:$C$504,'Hours used'!$B$5:$B$504,Z$6,'Hours used'!$A$5:$A$504,"&gt;="&amp;$C10,'Hours used'!$A$5:$A$504,"&lt;="&amp;$D10))</f>
        <v/>
      </c>
      <c r="AA10" s="70">
        <f>IF(OR(AA$6="",$B10=""),"",SUMIFS('Hours used'!$C$5:$C$504,'Hours used'!$B$5:$B$504,AA$6,'Hours used'!$A$5:$A$504,"&gt;="&amp;$C10,'Hours used'!$A$5:$A$504,"&lt;="&amp;$D10))</f>
        <v/>
      </c>
      <c r="AB10" s="70">
        <f>IF(OR(AB$6="",$B10=""),"",SUMIFS('Hours used'!$C$5:$C$504,'Hours used'!$B$5:$B$504,AB$6,'Hours used'!$A$5:$A$504,"&gt;="&amp;$C10,'Hours used'!$A$5:$A$504,"&lt;="&amp;$D10))</f>
        <v/>
      </c>
      <c r="AC10" s="70">
        <f>IF(OR(AC$6="",$B10=""),"",SUMIFS('Hours used'!$C$5:$C$504,'Hours used'!$B$5:$B$504,AC$6,'Hours used'!$A$5:$A$504,"&gt;="&amp;$C10,'Hours used'!$A$5:$A$504,"&lt;="&amp;$D10))</f>
        <v/>
      </c>
      <c r="AD10" s="70">
        <f>IF(OR(AD$6="",$B10=""),"",SUMIFS('Hours used'!$C$5:$C$504,'Hours used'!$B$5:$B$504,AD$6,'Hours used'!$A$5:$A$504,"&gt;="&amp;$C10,'Hours used'!$A$5:$A$504,"&lt;="&amp;$D10))</f>
        <v/>
      </c>
      <c r="AE10" s="70">
        <f>IF(OR(AE$6="",$B10=""),"",SUMIFS('Hours used'!$C$5:$C$504,'Hours used'!$B$5:$B$504,AE$6,'Hours used'!$A$5:$A$504,"&gt;="&amp;$C10,'Hours used'!$A$5:$A$504,"&lt;="&amp;$D10))</f>
        <v/>
      </c>
      <c r="AF10" s="70">
        <f>IF(OR(AF$6="",$B10=""),"",SUMIFS('Hours used'!$C$5:$C$504,'Hours used'!$B$5:$B$504,AF$6,'Hours used'!$A$5:$A$504,"&gt;="&amp;$C10,'Hours used'!$A$5:$A$504,"&lt;="&amp;$D10))</f>
        <v/>
      </c>
      <c r="AG10" s="70">
        <f>IF(OR(AG$6="",$B10=""),"",SUMIFS('Hours used'!$C$5:$C$504,'Hours used'!$B$5:$B$504,AG$6,'Hours used'!$A$5:$A$504,"&gt;="&amp;$C10,'Hours used'!$A$5:$A$504,"&lt;="&amp;$D10))</f>
        <v/>
      </c>
      <c r="AH10" s="70">
        <f>IF(OR(AH$6="",$B10=""),"",SUMIFS('Hours used'!$C$5:$C$504,'Hours used'!$B$5:$B$504,AH$6,'Hours used'!$A$5:$A$504,"&gt;="&amp;$C10,'Hours used'!$A$5:$A$504,"&lt;="&amp;$D10))</f>
        <v/>
      </c>
    </row>
    <row r="11">
      <c r="A11" s="66">
        <f>IF('Balance by period'!A11="","",'Balance by period'!A11)</f>
        <v/>
      </c>
      <c r="B11" s="68">
        <f>IF('Balance by period'!B11="","",'Balance by period'!B11)</f>
        <v/>
      </c>
      <c r="C11" s="68">
        <f>IF('Balance by period'!C11="","",'Balance by period'!C11)</f>
        <v/>
      </c>
      <c r="D11" s="68">
        <f>IF('Balance by period'!D11="","",'Balance by period'!D11)</f>
        <v/>
      </c>
      <c r="E11" s="70">
        <f>IF(OR(E$6="",$B11=""),"",SUMIFS('Hours used'!$C$5:$C$504,'Hours used'!$B$5:$B$504,E$6,'Hours used'!$A$5:$A$504,"&gt;="&amp;$C11,'Hours used'!$A$5:$A$504,"&lt;="&amp;$D11))</f>
        <v/>
      </c>
      <c r="F11" s="70">
        <f>IF(OR(F$6="",$B11=""),"",SUMIFS('Hours used'!$C$5:$C$504,'Hours used'!$B$5:$B$504,F$6,'Hours used'!$A$5:$A$504,"&gt;="&amp;$C11,'Hours used'!$A$5:$A$504,"&lt;="&amp;$D11))</f>
        <v/>
      </c>
      <c r="G11" s="70">
        <f>IF(OR(G$6="",$B11=""),"",SUMIFS('Hours used'!$C$5:$C$504,'Hours used'!$B$5:$B$504,G$6,'Hours used'!$A$5:$A$504,"&gt;="&amp;$C11,'Hours used'!$A$5:$A$504,"&lt;="&amp;$D11))</f>
        <v/>
      </c>
      <c r="H11" s="70">
        <f>IF(OR(H$6="",$B11=""),"",SUMIFS('Hours used'!$C$5:$C$504,'Hours used'!$B$5:$B$504,H$6,'Hours used'!$A$5:$A$504,"&gt;="&amp;$C11,'Hours used'!$A$5:$A$504,"&lt;="&amp;$D11))</f>
        <v/>
      </c>
      <c r="I11" s="70">
        <f>IF(OR(I$6="",$B11=""),"",SUMIFS('Hours used'!$C$5:$C$504,'Hours used'!$B$5:$B$504,I$6,'Hours used'!$A$5:$A$504,"&gt;="&amp;$C11,'Hours used'!$A$5:$A$504,"&lt;="&amp;$D11))</f>
        <v/>
      </c>
      <c r="J11" s="70">
        <f>IF(OR(J$6="",$B11=""),"",SUMIFS('Hours used'!$C$5:$C$504,'Hours used'!$B$5:$B$504,J$6,'Hours used'!$A$5:$A$504,"&gt;="&amp;$C11,'Hours used'!$A$5:$A$504,"&lt;="&amp;$D11))</f>
        <v/>
      </c>
      <c r="K11" s="70">
        <f>IF(OR(K$6="",$B11=""),"",SUMIFS('Hours used'!$C$5:$C$504,'Hours used'!$B$5:$B$504,K$6,'Hours used'!$A$5:$A$504,"&gt;="&amp;$C11,'Hours used'!$A$5:$A$504,"&lt;="&amp;$D11))</f>
        <v/>
      </c>
      <c r="L11" s="70">
        <f>IF(OR(L$6="",$B11=""),"",SUMIFS('Hours used'!$C$5:$C$504,'Hours used'!$B$5:$B$504,L$6,'Hours used'!$A$5:$A$504,"&gt;="&amp;$C11,'Hours used'!$A$5:$A$504,"&lt;="&amp;$D11))</f>
        <v/>
      </c>
      <c r="M11" s="70">
        <f>IF(OR(M$6="",$B11=""),"",SUMIFS('Hours used'!$C$5:$C$504,'Hours used'!$B$5:$B$504,M$6,'Hours used'!$A$5:$A$504,"&gt;="&amp;$C11,'Hours used'!$A$5:$A$504,"&lt;="&amp;$D11))</f>
        <v/>
      </c>
      <c r="N11" s="70">
        <f>IF(OR(N$6="",$B11=""),"",SUMIFS('Hours used'!$C$5:$C$504,'Hours used'!$B$5:$B$504,N$6,'Hours used'!$A$5:$A$504,"&gt;="&amp;$C11,'Hours used'!$A$5:$A$504,"&lt;="&amp;$D11))</f>
        <v/>
      </c>
      <c r="O11" s="70">
        <f>IF(OR(O$6="",$B11=""),"",SUMIFS('Hours used'!$C$5:$C$504,'Hours used'!$B$5:$B$504,O$6,'Hours used'!$A$5:$A$504,"&gt;="&amp;$C11,'Hours used'!$A$5:$A$504,"&lt;="&amp;$D11))</f>
        <v/>
      </c>
      <c r="P11" s="70">
        <f>IF(OR(P$6="",$B11=""),"",SUMIFS('Hours used'!$C$5:$C$504,'Hours used'!$B$5:$B$504,P$6,'Hours used'!$A$5:$A$504,"&gt;="&amp;$C11,'Hours used'!$A$5:$A$504,"&lt;="&amp;$D11))</f>
        <v/>
      </c>
      <c r="Q11" s="70">
        <f>IF(OR(Q$6="",$B11=""),"",SUMIFS('Hours used'!$C$5:$C$504,'Hours used'!$B$5:$B$504,Q$6,'Hours used'!$A$5:$A$504,"&gt;="&amp;$C11,'Hours used'!$A$5:$A$504,"&lt;="&amp;$D11))</f>
        <v/>
      </c>
      <c r="R11" s="70">
        <f>IF(OR(R$6="",$B11=""),"",SUMIFS('Hours used'!$C$5:$C$504,'Hours used'!$B$5:$B$504,R$6,'Hours used'!$A$5:$A$504,"&gt;="&amp;$C11,'Hours used'!$A$5:$A$504,"&lt;="&amp;$D11))</f>
        <v/>
      </c>
      <c r="S11" s="70">
        <f>IF(OR(S$6="",$B11=""),"",SUMIFS('Hours used'!$C$5:$C$504,'Hours used'!$B$5:$B$504,S$6,'Hours used'!$A$5:$A$504,"&gt;="&amp;$C11,'Hours used'!$A$5:$A$504,"&lt;="&amp;$D11))</f>
        <v/>
      </c>
      <c r="T11" s="70">
        <f>IF(OR(T$6="",$B11=""),"",SUMIFS('Hours used'!$C$5:$C$504,'Hours used'!$B$5:$B$504,T$6,'Hours used'!$A$5:$A$504,"&gt;="&amp;$C11,'Hours used'!$A$5:$A$504,"&lt;="&amp;$D11))</f>
        <v/>
      </c>
      <c r="U11" s="70">
        <f>IF(OR(U$6="",$B11=""),"",SUMIFS('Hours used'!$C$5:$C$504,'Hours used'!$B$5:$B$504,U$6,'Hours used'!$A$5:$A$504,"&gt;="&amp;$C11,'Hours used'!$A$5:$A$504,"&lt;="&amp;$D11))</f>
        <v/>
      </c>
      <c r="V11" s="70">
        <f>IF(OR(V$6="",$B11=""),"",SUMIFS('Hours used'!$C$5:$C$504,'Hours used'!$B$5:$B$504,V$6,'Hours used'!$A$5:$A$504,"&gt;="&amp;$C11,'Hours used'!$A$5:$A$504,"&lt;="&amp;$D11))</f>
        <v/>
      </c>
      <c r="W11" s="70">
        <f>IF(OR(W$6="",$B11=""),"",SUMIFS('Hours used'!$C$5:$C$504,'Hours used'!$B$5:$B$504,W$6,'Hours used'!$A$5:$A$504,"&gt;="&amp;$C11,'Hours used'!$A$5:$A$504,"&lt;="&amp;$D11))</f>
        <v/>
      </c>
      <c r="X11" s="70">
        <f>IF(OR(X$6="",$B11=""),"",SUMIFS('Hours used'!$C$5:$C$504,'Hours used'!$B$5:$B$504,X$6,'Hours used'!$A$5:$A$504,"&gt;="&amp;$C11,'Hours used'!$A$5:$A$504,"&lt;="&amp;$D11))</f>
        <v/>
      </c>
      <c r="Y11" s="70">
        <f>IF(OR(Y$6="",$B11=""),"",SUMIFS('Hours used'!$C$5:$C$504,'Hours used'!$B$5:$B$504,Y$6,'Hours used'!$A$5:$A$504,"&gt;="&amp;$C11,'Hours used'!$A$5:$A$504,"&lt;="&amp;$D11))</f>
        <v/>
      </c>
      <c r="Z11" s="70">
        <f>IF(OR(Z$6="",$B11=""),"",SUMIFS('Hours used'!$C$5:$C$504,'Hours used'!$B$5:$B$504,Z$6,'Hours used'!$A$5:$A$504,"&gt;="&amp;$C11,'Hours used'!$A$5:$A$504,"&lt;="&amp;$D11))</f>
        <v/>
      </c>
      <c r="AA11" s="70">
        <f>IF(OR(AA$6="",$B11=""),"",SUMIFS('Hours used'!$C$5:$C$504,'Hours used'!$B$5:$B$504,AA$6,'Hours used'!$A$5:$A$504,"&gt;="&amp;$C11,'Hours used'!$A$5:$A$504,"&lt;="&amp;$D11))</f>
        <v/>
      </c>
      <c r="AB11" s="70">
        <f>IF(OR(AB$6="",$B11=""),"",SUMIFS('Hours used'!$C$5:$C$504,'Hours used'!$B$5:$B$504,AB$6,'Hours used'!$A$5:$A$504,"&gt;="&amp;$C11,'Hours used'!$A$5:$A$504,"&lt;="&amp;$D11))</f>
        <v/>
      </c>
      <c r="AC11" s="70">
        <f>IF(OR(AC$6="",$B11=""),"",SUMIFS('Hours used'!$C$5:$C$504,'Hours used'!$B$5:$B$504,AC$6,'Hours used'!$A$5:$A$504,"&gt;="&amp;$C11,'Hours used'!$A$5:$A$504,"&lt;="&amp;$D11))</f>
        <v/>
      </c>
      <c r="AD11" s="70">
        <f>IF(OR(AD$6="",$B11=""),"",SUMIFS('Hours used'!$C$5:$C$504,'Hours used'!$B$5:$B$504,AD$6,'Hours used'!$A$5:$A$504,"&gt;="&amp;$C11,'Hours used'!$A$5:$A$504,"&lt;="&amp;$D11))</f>
        <v/>
      </c>
      <c r="AE11" s="70">
        <f>IF(OR(AE$6="",$B11=""),"",SUMIFS('Hours used'!$C$5:$C$504,'Hours used'!$B$5:$B$504,AE$6,'Hours used'!$A$5:$A$504,"&gt;="&amp;$C11,'Hours used'!$A$5:$A$504,"&lt;="&amp;$D11))</f>
        <v/>
      </c>
      <c r="AF11" s="70">
        <f>IF(OR(AF$6="",$B11=""),"",SUMIFS('Hours used'!$C$5:$C$504,'Hours used'!$B$5:$B$504,AF$6,'Hours used'!$A$5:$A$504,"&gt;="&amp;$C11,'Hours used'!$A$5:$A$504,"&lt;="&amp;$D11))</f>
        <v/>
      </c>
      <c r="AG11" s="70">
        <f>IF(OR(AG$6="",$B11=""),"",SUMIFS('Hours used'!$C$5:$C$504,'Hours used'!$B$5:$B$504,AG$6,'Hours used'!$A$5:$A$504,"&gt;="&amp;$C11,'Hours used'!$A$5:$A$504,"&lt;="&amp;$D11))</f>
        <v/>
      </c>
      <c r="AH11" s="70">
        <f>IF(OR(AH$6="",$B11=""),"",SUMIFS('Hours used'!$C$5:$C$504,'Hours used'!$B$5:$B$504,AH$6,'Hours used'!$A$5:$A$504,"&gt;="&amp;$C11,'Hours used'!$A$5:$A$504,"&lt;="&amp;$D11))</f>
        <v/>
      </c>
    </row>
    <row r="12">
      <c r="A12" s="66">
        <f>IF('Balance by period'!A12="","",'Balance by period'!A12)</f>
        <v/>
      </c>
      <c r="B12" s="68">
        <f>IF('Balance by period'!B12="","",'Balance by period'!B12)</f>
        <v/>
      </c>
      <c r="C12" s="68">
        <f>IF('Balance by period'!C12="","",'Balance by period'!C12)</f>
        <v/>
      </c>
      <c r="D12" s="68">
        <f>IF('Balance by period'!D12="","",'Balance by period'!D12)</f>
        <v/>
      </c>
      <c r="E12" s="70">
        <f>IF(OR(E$6="",$B12=""),"",SUMIFS('Hours used'!$C$5:$C$504,'Hours used'!$B$5:$B$504,E$6,'Hours used'!$A$5:$A$504,"&gt;="&amp;$C12,'Hours used'!$A$5:$A$504,"&lt;="&amp;$D12))</f>
        <v/>
      </c>
      <c r="F12" s="70">
        <f>IF(OR(F$6="",$B12=""),"",SUMIFS('Hours used'!$C$5:$C$504,'Hours used'!$B$5:$B$504,F$6,'Hours used'!$A$5:$A$504,"&gt;="&amp;$C12,'Hours used'!$A$5:$A$504,"&lt;="&amp;$D12))</f>
        <v/>
      </c>
      <c r="G12" s="70">
        <f>IF(OR(G$6="",$B12=""),"",SUMIFS('Hours used'!$C$5:$C$504,'Hours used'!$B$5:$B$504,G$6,'Hours used'!$A$5:$A$504,"&gt;="&amp;$C12,'Hours used'!$A$5:$A$504,"&lt;="&amp;$D12))</f>
        <v/>
      </c>
      <c r="H12" s="70">
        <f>IF(OR(H$6="",$B12=""),"",SUMIFS('Hours used'!$C$5:$C$504,'Hours used'!$B$5:$B$504,H$6,'Hours used'!$A$5:$A$504,"&gt;="&amp;$C12,'Hours used'!$A$5:$A$504,"&lt;="&amp;$D12))</f>
        <v/>
      </c>
      <c r="I12" s="70">
        <f>IF(OR(I$6="",$B12=""),"",SUMIFS('Hours used'!$C$5:$C$504,'Hours used'!$B$5:$B$504,I$6,'Hours used'!$A$5:$A$504,"&gt;="&amp;$C12,'Hours used'!$A$5:$A$504,"&lt;="&amp;$D12))</f>
        <v/>
      </c>
      <c r="J12" s="70">
        <f>IF(OR(J$6="",$B12=""),"",SUMIFS('Hours used'!$C$5:$C$504,'Hours used'!$B$5:$B$504,J$6,'Hours used'!$A$5:$A$504,"&gt;="&amp;$C12,'Hours used'!$A$5:$A$504,"&lt;="&amp;$D12))</f>
        <v/>
      </c>
      <c r="K12" s="70">
        <f>IF(OR(K$6="",$B12=""),"",SUMIFS('Hours used'!$C$5:$C$504,'Hours used'!$B$5:$B$504,K$6,'Hours used'!$A$5:$A$504,"&gt;="&amp;$C12,'Hours used'!$A$5:$A$504,"&lt;="&amp;$D12))</f>
        <v/>
      </c>
      <c r="L12" s="70">
        <f>IF(OR(L$6="",$B12=""),"",SUMIFS('Hours used'!$C$5:$C$504,'Hours used'!$B$5:$B$504,L$6,'Hours used'!$A$5:$A$504,"&gt;="&amp;$C12,'Hours used'!$A$5:$A$504,"&lt;="&amp;$D12))</f>
        <v/>
      </c>
      <c r="M12" s="70">
        <f>IF(OR(M$6="",$B12=""),"",SUMIFS('Hours used'!$C$5:$C$504,'Hours used'!$B$5:$B$504,M$6,'Hours used'!$A$5:$A$504,"&gt;="&amp;$C12,'Hours used'!$A$5:$A$504,"&lt;="&amp;$D12))</f>
        <v/>
      </c>
      <c r="N12" s="70">
        <f>IF(OR(N$6="",$B12=""),"",SUMIFS('Hours used'!$C$5:$C$504,'Hours used'!$B$5:$B$504,N$6,'Hours used'!$A$5:$A$504,"&gt;="&amp;$C12,'Hours used'!$A$5:$A$504,"&lt;="&amp;$D12))</f>
        <v/>
      </c>
      <c r="O12" s="70">
        <f>IF(OR(O$6="",$B12=""),"",SUMIFS('Hours used'!$C$5:$C$504,'Hours used'!$B$5:$B$504,O$6,'Hours used'!$A$5:$A$504,"&gt;="&amp;$C12,'Hours used'!$A$5:$A$504,"&lt;="&amp;$D12))</f>
        <v/>
      </c>
      <c r="P12" s="70">
        <f>IF(OR(P$6="",$B12=""),"",SUMIFS('Hours used'!$C$5:$C$504,'Hours used'!$B$5:$B$504,P$6,'Hours used'!$A$5:$A$504,"&gt;="&amp;$C12,'Hours used'!$A$5:$A$504,"&lt;="&amp;$D12))</f>
        <v/>
      </c>
      <c r="Q12" s="70">
        <f>IF(OR(Q$6="",$B12=""),"",SUMIFS('Hours used'!$C$5:$C$504,'Hours used'!$B$5:$B$504,Q$6,'Hours used'!$A$5:$A$504,"&gt;="&amp;$C12,'Hours used'!$A$5:$A$504,"&lt;="&amp;$D12))</f>
        <v/>
      </c>
      <c r="R12" s="70">
        <f>IF(OR(R$6="",$B12=""),"",SUMIFS('Hours used'!$C$5:$C$504,'Hours used'!$B$5:$B$504,R$6,'Hours used'!$A$5:$A$504,"&gt;="&amp;$C12,'Hours used'!$A$5:$A$504,"&lt;="&amp;$D12))</f>
        <v/>
      </c>
      <c r="S12" s="70">
        <f>IF(OR(S$6="",$B12=""),"",SUMIFS('Hours used'!$C$5:$C$504,'Hours used'!$B$5:$B$504,S$6,'Hours used'!$A$5:$A$504,"&gt;="&amp;$C12,'Hours used'!$A$5:$A$504,"&lt;="&amp;$D12))</f>
        <v/>
      </c>
      <c r="T12" s="70">
        <f>IF(OR(T$6="",$B12=""),"",SUMIFS('Hours used'!$C$5:$C$504,'Hours used'!$B$5:$B$504,T$6,'Hours used'!$A$5:$A$504,"&gt;="&amp;$C12,'Hours used'!$A$5:$A$504,"&lt;="&amp;$D12))</f>
        <v/>
      </c>
      <c r="U12" s="70">
        <f>IF(OR(U$6="",$B12=""),"",SUMIFS('Hours used'!$C$5:$C$504,'Hours used'!$B$5:$B$504,U$6,'Hours used'!$A$5:$A$504,"&gt;="&amp;$C12,'Hours used'!$A$5:$A$504,"&lt;="&amp;$D12))</f>
        <v/>
      </c>
      <c r="V12" s="70">
        <f>IF(OR(V$6="",$B12=""),"",SUMIFS('Hours used'!$C$5:$C$504,'Hours used'!$B$5:$B$504,V$6,'Hours used'!$A$5:$A$504,"&gt;="&amp;$C12,'Hours used'!$A$5:$A$504,"&lt;="&amp;$D12))</f>
        <v/>
      </c>
      <c r="W12" s="70">
        <f>IF(OR(W$6="",$B12=""),"",SUMIFS('Hours used'!$C$5:$C$504,'Hours used'!$B$5:$B$504,W$6,'Hours used'!$A$5:$A$504,"&gt;="&amp;$C12,'Hours used'!$A$5:$A$504,"&lt;="&amp;$D12))</f>
        <v/>
      </c>
      <c r="X12" s="70">
        <f>IF(OR(X$6="",$B12=""),"",SUMIFS('Hours used'!$C$5:$C$504,'Hours used'!$B$5:$B$504,X$6,'Hours used'!$A$5:$A$504,"&gt;="&amp;$C12,'Hours used'!$A$5:$A$504,"&lt;="&amp;$D12))</f>
        <v/>
      </c>
      <c r="Y12" s="70">
        <f>IF(OR(Y$6="",$B12=""),"",SUMIFS('Hours used'!$C$5:$C$504,'Hours used'!$B$5:$B$504,Y$6,'Hours used'!$A$5:$A$504,"&gt;="&amp;$C12,'Hours used'!$A$5:$A$504,"&lt;="&amp;$D12))</f>
        <v/>
      </c>
      <c r="Z12" s="70">
        <f>IF(OR(Z$6="",$B12=""),"",SUMIFS('Hours used'!$C$5:$C$504,'Hours used'!$B$5:$B$504,Z$6,'Hours used'!$A$5:$A$504,"&gt;="&amp;$C12,'Hours used'!$A$5:$A$504,"&lt;="&amp;$D12))</f>
        <v/>
      </c>
      <c r="AA12" s="70">
        <f>IF(OR(AA$6="",$B12=""),"",SUMIFS('Hours used'!$C$5:$C$504,'Hours used'!$B$5:$B$504,AA$6,'Hours used'!$A$5:$A$504,"&gt;="&amp;$C12,'Hours used'!$A$5:$A$504,"&lt;="&amp;$D12))</f>
        <v/>
      </c>
      <c r="AB12" s="70">
        <f>IF(OR(AB$6="",$B12=""),"",SUMIFS('Hours used'!$C$5:$C$504,'Hours used'!$B$5:$B$504,AB$6,'Hours used'!$A$5:$A$504,"&gt;="&amp;$C12,'Hours used'!$A$5:$A$504,"&lt;="&amp;$D12))</f>
        <v/>
      </c>
      <c r="AC12" s="70">
        <f>IF(OR(AC$6="",$B12=""),"",SUMIFS('Hours used'!$C$5:$C$504,'Hours used'!$B$5:$B$504,AC$6,'Hours used'!$A$5:$A$504,"&gt;="&amp;$C12,'Hours used'!$A$5:$A$504,"&lt;="&amp;$D12))</f>
        <v/>
      </c>
      <c r="AD12" s="70">
        <f>IF(OR(AD$6="",$B12=""),"",SUMIFS('Hours used'!$C$5:$C$504,'Hours used'!$B$5:$B$504,AD$6,'Hours used'!$A$5:$A$504,"&gt;="&amp;$C12,'Hours used'!$A$5:$A$504,"&lt;="&amp;$D12))</f>
        <v/>
      </c>
      <c r="AE12" s="70">
        <f>IF(OR(AE$6="",$B12=""),"",SUMIFS('Hours used'!$C$5:$C$504,'Hours used'!$B$5:$B$504,AE$6,'Hours used'!$A$5:$A$504,"&gt;="&amp;$C12,'Hours used'!$A$5:$A$504,"&lt;="&amp;$D12))</f>
        <v/>
      </c>
      <c r="AF12" s="70">
        <f>IF(OR(AF$6="",$B12=""),"",SUMIFS('Hours used'!$C$5:$C$504,'Hours used'!$B$5:$B$504,AF$6,'Hours used'!$A$5:$A$504,"&gt;="&amp;$C12,'Hours used'!$A$5:$A$504,"&lt;="&amp;$D12))</f>
        <v/>
      </c>
      <c r="AG12" s="70">
        <f>IF(OR(AG$6="",$B12=""),"",SUMIFS('Hours used'!$C$5:$C$504,'Hours used'!$B$5:$B$504,AG$6,'Hours used'!$A$5:$A$504,"&gt;="&amp;$C12,'Hours used'!$A$5:$A$504,"&lt;="&amp;$D12))</f>
        <v/>
      </c>
      <c r="AH12" s="70">
        <f>IF(OR(AH$6="",$B12=""),"",SUMIFS('Hours used'!$C$5:$C$504,'Hours used'!$B$5:$B$504,AH$6,'Hours used'!$A$5:$A$504,"&gt;="&amp;$C12,'Hours used'!$A$5:$A$504,"&lt;="&amp;$D12))</f>
        <v/>
      </c>
    </row>
    <row r="13">
      <c r="A13" s="66">
        <f>IF('Balance by period'!A13="","",'Balance by period'!A13)</f>
        <v/>
      </c>
      <c r="B13" s="68">
        <f>IF('Balance by period'!B13="","",'Balance by period'!B13)</f>
        <v/>
      </c>
      <c r="C13" s="68">
        <f>IF('Balance by period'!C13="","",'Balance by period'!C13)</f>
        <v/>
      </c>
      <c r="D13" s="68">
        <f>IF('Balance by period'!D13="","",'Balance by period'!D13)</f>
        <v/>
      </c>
      <c r="E13" s="70">
        <f>IF(OR(E$6="",$B13=""),"",SUMIFS('Hours used'!$C$5:$C$504,'Hours used'!$B$5:$B$504,E$6,'Hours used'!$A$5:$A$504,"&gt;="&amp;$C13,'Hours used'!$A$5:$A$504,"&lt;="&amp;$D13))</f>
        <v/>
      </c>
      <c r="F13" s="70">
        <f>IF(OR(F$6="",$B13=""),"",SUMIFS('Hours used'!$C$5:$C$504,'Hours used'!$B$5:$B$504,F$6,'Hours used'!$A$5:$A$504,"&gt;="&amp;$C13,'Hours used'!$A$5:$A$504,"&lt;="&amp;$D13))</f>
        <v/>
      </c>
      <c r="G13" s="70">
        <f>IF(OR(G$6="",$B13=""),"",SUMIFS('Hours used'!$C$5:$C$504,'Hours used'!$B$5:$B$504,G$6,'Hours used'!$A$5:$A$504,"&gt;="&amp;$C13,'Hours used'!$A$5:$A$504,"&lt;="&amp;$D13))</f>
        <v/>
      </c>
      <c r="H13" s="70">
        <f>IF(OR(H$6="",$B13=""),"",SUMIFS('Hours used'!$C$5:$C$504,'Hours used'!$B$5:$B$504,H$6,'Hours used'!$A$5:$A$504,"&gt;="&amp;$C13,'Hours used'!$A$5:$A$504,"&lt;="&amp;$D13))</f>
        <v/>
      </c>
      <c r="I13" s="70">
        <f>IF(OR(I$6="",$B13=""),"",SUMIFS('Hours used'!$C$5:$C$504,'Hours used'!$B$5:$B$504,I$6,'Hours used'!$A$5:$A$504,"&gt;="&amp;$C13,'Hours used'!$A$5:$A$504,"&lt;="&amp;$D13))</f>
        <v/>
      </c>
      <c r="J13" s="70">
        <f>IF(OR(J$6="",$B13=""),"",SUMIFS('Hours used'!$C$5:$C$504,'Hours used'!$B$5:$B$504,J$6,'Hours used'!$A$5:$A$504,"&gt;="&amp;$C13,'Hours used'!$A$5:$A$504,"&lt;="&amp;$D13))</f>
        <v/>
      </c>
      <c r="K13" s="70">
        <f>IF(OR(K$6="",$B13=""),"",SUMIFS('Hours used'!$C$5:$C$504,'Hours used'!$B$5:$B$504,K$6,'Hours used'!$A$5:$A$504,"&gt;="&amp;$C13,'Hours used'!$A$5:$A$504,"&lt;="&amp;$D13))</f>
        <v/>
      </c>
      <c r="L13" s="70">
        <f>IF(OR(L$6="",$B13=""),"",SUMIFS('Hours used'!$C$5:$C$504,'Hours used'!$B$5:$B$504,L$6,'Hours used'!$A$5:$A$504,"&gt;="&amp;$C13,'Hours used'!$A$5:$A$504,"&lt;="&amp;$D13))</f>
        <v/>
      </c>
      <c r="M13" s="70">
        <f>IF(OR(M$6="",$B13=""),"",SUMIFS('Hours used'!$C$5:$C$504,'Hours used'!$B$5:$B$504,M$6,'Hours used'!$A$5:$A$504,"&gt;="&amp;$C13,'Hours used'!$A$5:$A$504,"&lt;="&amp;$D13))</f>
        <v/>
      </c>
      <c r="N13" s="70">
        <f>IF(OR(N$6="",$B13=""),"",SUMIFS('Hours used'!$C$5:$C$504,'Hours used'!$B$5:$B$504,N$6,'Hours used'!$A$5:$A$504,"&gt;="&amp;$C13,'Hours used'!$A$5:$A$504,"&lt;="&amp;$D13))</f>
        <v/>
      </c>
      <c r="O13" s="70">
        <f>IF(OR(O$6="",$B13=""),"",SUMIFS('Hours used'!$C$5:$C$504,'Hours used'!$B$5:$B$504,O$6,'Hours used'!$A$5:$A$504,"&gt;="&amp;$C13,'Hours used'!$A$5:$A$504,"&lt;="&amp;$D13))</f>
        <v/>
      </c>
      <c r="P13" s="70">
        <f>IF(OR(P$6="",$B13=""),"",SUMIFS('Hours used'!$C$5:$C$504,'Hours used'!$B$5:$B$504,P$6,'Hours used'!$A$5:$A$504,"&gt;="&amp;$C13,'Hours used'!$A$5:$A$504,"&lt;="&amp;$D13))</f>
        <v/>
      </c>
      <c r="Q13" s="70">
        <f>IF(OR(Q$6="",$B13=""),"",SUMIFS('Hours used'!$C$5:$C$504,'Hours used'!$B$5:$B$504,Q$6,'Hours used'!$A$5:$A$504,"&gt;="&amp;$C13,'Hours used'!$A$5:$A$504,"&lt;="&amp;$D13))</f>
        <v/>
      </c>
      <c r="R13" s="70">
        <f>IF(OR(R$6="",$B13=""),"",SUMIFS('Hours used'!$C$5:$C$504,'Hours used'!$B$5:$B$504,R$6,'Hours used'!$A$5:$A$504,"&gt;="&amp;$C13,'Hours used'!$A$5:$A$504,"&lt;="&amp;$D13))</f>
        <v/>
      </c>
      <c r="S13" s="70">
        <f>IF(OR(S$6="",$B13=""),"",SUMIFS('Hours used'!$C$5:$C$504,'Hours used'!$B$5:$B$504,S$6,'Hours used'!$A$5:$A$504,"&gt;="&amp;$C13,'Hours used'!$A$5:$A$504,"&lt;="&amp;$D13))</f>
        <v/>
      </c>
      <c r="T13" s="70">
        <f>IF(OR(T$6="",$B13=""),"",SUMIFS('Hours used'!$C$5:$C$504,'Hours used'!$B$5:$B$504,T$6,'Hours used'!$A$5:$A$504,"&gt;="&amp;$C13,'Hours used'!$A$5:$A$504,"&lt;="&amp;$D13))</f>
        <v/>
      </c>
      <c r="U13" s="70">
        <f>IF(OR(U$6="",$B13=""),"",SUMIFS('Hours used'!$C$5:$C$504,'Hours used'!$B$5:$B$504,U$6,'Hours used'!$A$5:$A$504,"&gt;="&amp;$C13,'Hours used'!$A$5:$A$504,"&lt;="&amp;$D13))</f>
        <v/>
      </c>
      <c r="V13" s="70">
        <f>IF(OR(V$6="",$B13=""),"",SUMIFS('Hours used'!$C$5:$C$504,'Hours used'!$B$5:$B$504,V$6,'Hours used'!$A$5:$A$504,"&gt;="&amp;$C13,'Hours used'!$A$5:$A$504,"&lt;="&amp;$D13))</f>
        <v/>
      </c>
      <c r="W13" s="70">
        <f>IF(OR(W$6="",$B13=""),"",SUMIFS('Hours used'!$C$5:$C$504,'Hours used'!$B$5:$B$504,W$6,'Hours used'!$A$5:$A$504,"&gt;="&amp;$C13,'Hours used'!$A$5:$A$504,"&lt;="&amp;$D13))</f>
        <v/>
      </c>
      <c r="X13" s="70">
        <f>IF(OR(X$6="",$B13=""),"",SUMIFS('Hours used'!$C$5:$C$504,'Hours used'!$B$5:$B$504,X$6,'Hours used'!$A$5:$A$504,"&gt;="&amp;$C13,'Hours used'!$A$5:$A$504,"&lt;="&amp;$D13))</f>
        <v/>
      </c>
      <c r="Y13" s="70">
        <f>IF(OR(Y$6="",$B13=""),"",SUMIFS('Hours used'!$C$5:$C$504,'Hours used'!$B$5:$B$504,Y$6,'Hours used'!$A$5:$A$504,"&gt;="&amp;$C13,'Hours used'!$A$5:$A$504,"&lt;="&amp;$D13))</f>
        <v/>
      </c>
      <c r="Z13" s="70">
        <f>IF(OR(Z$6="",$B13=""),"",SUMIFS('Hours used'!$C$5:$C$504,'Hours used'!$B$5:$B$504,Z$6,'Hours used'!$A$5:$A$504,"&gt;="&amp;$C13,'Hours used'!$A$5:$A$504,"&lt;="&amp;$D13))</f>
        <v/>
      </c>
      <c r="AA13" s="70">
        <f>IF(OR(AA$6="",$B13=""),"",SUMIFS('Hours used'!$C$5:$C$504,'Hours used'!$B$5:$B$504,AA$6,'Hours used'!$A$5:$A$504,"&gt;="&amp;$C13,'Hours used'!$A$5:$A$504,"&lt;="&amp;$D13))</f>
        <v/>
      </c>
      <c r="AB13" s="70">
        <f>IF(OR(AB$6="",$B13=""),"",SUMIFS('Hours used'!$C$5:$C$504,'Hours used'!$B$5:$B$504,AB$6,'Hours used'!$A$5:$A$504,"&gt;="&amp;$C13,'Hours used'!$A$5:$A$504,"&lt;="&amp;$D13))</f>
        <v/>
      </c>
      <c r="AC13" s="70">
        <f>IF(OR(AC$6="",$B13=""),"",SUMIFS('Hours used'!$C$5:$C$504,'Hours used'!$B$5:$B$504,AC$6,'Hours used'!$A$5:$A$504,"&gt;="&amp;$C13,'Hours used'!$A$5:$A$504,"&lt;="&amp;$D13))</f>
        <v/>
      </c>
      <c r="AD13" s="70">
        <f>IF(OR(AD$6="",$B13=""),"",SUMIFS('Hours used'!$C$5:$C$504,'Hours used'!$B$5:$B$504,AD$6,'Hours used'!$A$5:$A$504,"&gt;="&amp;$C13,'Hours used'!$A$5:$A$504,"&lt;="&amp;$D13))</f>
        <v/>
      </c>
      <c r="AE13" s="70">
        <f>IF(OR(AE$6="",$B13=""),"",SUMIFS('Hours used'!$C$5:$C$504,'Hours used'!$B$5:$B$504,AE$6,'Hours used'!$A$5:$A$504,"&gt;="&amp;$C13,'Hours used'!$A$5:$A$504,"&lt;="&amp;$D13))</f>
        <v/>
      </c>
      <c r="AF13" s="70">
        <f>IF(OR(AF$6="",$B13=""),"",SUMIFS('Hours used'!$C$5:$C$504,'Hours used'!$B$5:$B$504,AF$6,'Hours used'!$A$5:$A$504,"&gt;="&amp;$C13,'Hours used'!$A$5:$A$504,"&lt;="&amp;$D13))</f>
        <v/>
      </c>
      <c r="AG13" s="70">
        <f>IF(OR(AG$6="",$B13=""),"",SUMIFS('Hours used'!$C$5:$C$504,'Hours used'!$B$5:$B$504,AG$6,'Hours used'!$A$5:$A$504,"&gt;="&amp;$C13,'Hours used'!$A$5:$A$504,"&lt;="&amp;$D13))</f>
        <v/>
      </c>
      <c r="AH13" s="70">
        <f>IF(OR(AH$6="",$B13=""),"",SUMIFS('Hours used'!$C$5:$C$504,'Hours used'!$B$5:$B$504,AH$6,'Hours used'!$A$5:$A$504,"&gt;="&amp;$C13,'Hours used'!$A$5:$A$504,"&lt;="&amp;$D13))</f>
        <v/>
      </c>
    </row>
    <row r="14">
      <c r="A14" s="66">
        <f>IF('Balance by period'!A14="","",'Balance by period'!A14)</f>
        <v/>
      </c>
      <c r="B14" s="68">
        <f>IF('Balance by period'!B14="","",'Balance by period'!B14)</f>
        <v/>
      </c>
      <c r="C14" s="68">
        <f>IF('Balance by period'!C14="","",'Balance by period'!C14)</f>
        <v/>
      </c>
      <c r="D14" s="68">
        <f>IF('Balance by period'!D14="","",'Balance by period'!D14)</f>
        <v/>
      </c>
      <c r="E14" s="70">
        <f>IF(OR(E$6="",$B14=""),"",SUMIFS('Hours used'!$C$5:$C$504,'Hours used'!$B$5:$B$504,E$6,'Hours used'!$A$5:$A$504,"&gt;="&amp;$C14,'Hours used'!$A$5:$A$504,"&lt;="&amp;$D14))</f>
        <v/>
      </c>
      <c r="F14" s="70">
        <f>IF(OR(F$6="",$B14=""),"",SUMIFS('Hours used'!$C$5:$C$504,'Hours used'!$B$5:$B$504,F$6,'Hours used'!$A$5:$A$504,"&gt;="&amp;$C14,'Hours used'!$A$5:$A$504,"&lt;="&amp;$D14))</f>
        <v/>
      </c>
      <c r="G14" s="70">
        <f>IF(OR(G$6="",$B14=""),"",SUMIFS('Hours used'!$C$5:$C$504,'Hours used'!$B$5:$B$504,G$6,'Hours used'!$A$5:$A$504,"&gt;="&amp;$C14,'Hours used'!$A$5:$A$504,"&lt;="&amp;$D14))</f>
        <v/>
      </c>
      <c r="H14" s="70">
        <f>IF(OR(H$6="",$B14=""),"",SUMIFS('Hours used'!$C$5:$C$504,'Hours used'!$B$5:$B$504,H$6,'Hours used'!$A$5:$A$504,"&gt;="&amp;$C14,'Hours used'!$A$5:$A$504,"&lt;="&amp;$D14))</f>
        <v/>
      </c>
      <c r="I14" s="70">
        <f>IF(OR(I$6="",$B14=""),"",SUMIFS('Hours used'!$C$5:$C$504,'Hours used'!$B$5:$B$504,I$6,'Hours used'!$A$5:$A$504,"&gt;="&amp;$C14,'Hours used'!$A$5:$A$504,"&lt;="&amp;$D14))</f>
        <v/>
      </c>
      <c r="J14" s="70">
        <f>IF(OR(J$6="",$B14=""),"",SUMIFS('Hours used'!$C$5:$C$504,'Hours used'!$B$5:$B$504,J$6,'Hours used'!$A$5:$A$504,"&gt;="&amp;$C14,'Hours used'!$A$5:$A$504,"&lt;="&amp;$D14))</f>
        <v/>
      </c>
      <c r="K14" s="70">
        <f>IF(OR(K$6="",$B14=""),"",SUMIFS('Hours used'!$C$5:$C$504,'Hours used'!$B$5:$B$504,K$6,'Hours used'!$A$5:$A$504,"&gt;="&amp;$C14,'Hours used'!$A$5:$A$504,"&lt;="&amp;$D14))</f>
        <v/>
      </c>
      <c r="L14" s="70">
        <f>IF(OR(L$6="",$B14=""),"",SUMIFS('Hours used'!$C$5:$C$504,'Hours used'!$B$5:$B$504,L$6,'Hours used'!$A$5:$A$504,"&gt;="&amp;$C14,'Hours used'!$A$5:$A$504,"&lt;="&amp;$D14))</f>
        <v/>
      </c>
      <c r="M14" s="70">
        <f>IF(OR(M$6="",$B14=""),"",SUMIFS('Hours used'!$C$5:$C$504,'Hours used'!$B$5:$B$504,M$6,'Hours used'!$A$5:$A$504,"&gt;="&amp;$C14,'Hours used'!$A$5:$A$504,"&lt;="&amp;$D14))</f>
        <v/>
      </c>
      <c r="N14" s="70">
        <f>IF(OR(N$6="",$B14=""),"",SUMIFS('Hours used'!$C$5:$C$504,'Hours used'!$B$5:$B$504,N$6,'Hours used'!$A$5:$A$504,"&gt;="&amp;$C14,'Hours used'!$A$5:$A$504,"&lt;="&amp;$D14))</f>
        <v/>
      </c>
      <c r="O14" s="70">
        <f>IF(OR(O$6="",$B14=""),"",SUMIFS('Hours used'!$C$5:$C$504,'Hours used'!$B$5:$B$504,O$6,'Hours used'!$A$5:$A$504,"&gt;="&amp;$C14,'Hours used'!$A$5:$A$504,"&lt;="&amp;$D14))</f>
        <v/>
      </c>
      <c r="P14" s="70">
        <f>IF(OR(P$6="",$B14=""),"",SUMIFS('Hours used'!$C$5:$C$504,'Hours used'!$B$5:$B$504,P$6,'Hours used'!$A$5:$A$504,"&gt;="&amp;$C14,'Hours used'!$A$5:$A$504,"&lt;="&amp;$D14))</f>
        <v/>
      </c>
      <c r="Q14" s="70">
        <f>IF(OR(Q$6="",$B14=""),"",SUMIFS('Hours used'!$C$5:$C$504,'Hours used'!$B$5:$B$504,Q$6,'Hours used'!$A$5:$A$504,"&gt;="&amp;$C14,'Hours used'!$A$5:$A$504,"&lt;="&amp;$D14))</f>
        <v/>
      </c>
      <c r="R14" s="70">
        <f>IF(OR(R$6="",$B14=""),"",SUMIFS('Hours used'!$C$5:$C$504,'Hours used'!$B$5:$B$504,R$6,'Hours used'!$A$5:$A$504,"&gt;="&amp;$C14,'Hours used'!$A$5:$A$504,"&lt;="&amp;$D14))</f>
        <v/>
      </c>
      <c r="S14" s="70">
        <f>IF(OR(S$6="",$B14=""),"",SUMIFS('Hours used'!$C$5:$C$504,'Hours used'!$B$5:$B$504,S$6,'Hours used'!$A$5:$A$504,"&gt;="&amp;$C14,'Hours used'!$A$5:$A$504,"&lt;="&amp;$D14))</f>
        <v/>
      </c>
      <c r="T14" s="70">
        <f>IF(OR(T$6="",$B14=""),"",SUMIFS('Hours used'!$C$5:$C$504,'Hours used'!$B$5:$B$504,T$6,'Hours used'!$A$5:$A$504,"&gt;="&amp;$C14,'Hours used'!$A$5:$A$504,"&lt;="&amp;$D14))</f>
        <v/>
      </c>
      <c r="U14" s="70">
        <f>IF(OR(U$6="",$B14=""),"",SUMIFS('Hours used'!$C$5:$C$504,'Hours used'!$B$5:$B$504,U$6,'Hours used'!$A$5:$A$504,"&gt;="&amp;$C14,'Hours used'!$A$5:$A$504,"&lt;="&amp;$D14))</f>
        <v/>
      </c>
      <c r="V14" s="70">
        <f>IF(OR(V$6="",$B14=""),"",SUMIFS('Hours used'!$C$5:$C$504,'Hours used'!$B$5:$B$504,V$6,'Hours used'!$A$5:$A$504,"&gt;="&amp;$C14,'Hours used'!$A$5:$A$504,"&lt;="&amp;$D14))</f>
        <v/>
      </c>
      <c r="W14" s="70">
        <f>IF(OR(W$6="",$B14=""),"",SUMIFS('Hours used'!$C$5:$C$504,'Hours used'!$B$5:$B$504,W$6,'Hours used'!$A$5:$A$504,"&gt;="&amp;$C14,'Hours used'!$A$5:$A$504,"&lt;="&amp;$D14))</f>
        <v/>
      </c>
      <c r="X14" s="70">
        <f>IF(OR(X$6="",$B14=""),"",SUMIFS('Hours used'!$C$5:$C$504,'Hours used'!$B$5:$B$504,X$6,'Hours used'!$A$5:$A$504,"&gt;="&amp;$C14,'Hours used'!$A$5:$A$504,"&lt;="&amp;$D14))</f>
        <v/>
      </c>
      <c r="Y14" s="70">
        <f>IF(OR(Y$6="",$B14=""),"",SUMIFS('Hours used'!$C$5:$C$504,'Hours used'!$B$5:$B$504,Y$6,'Hours used'!$A$5:$A$504,"&gt;="&amp;$C14,'Hours used'!$A$5:$A$504,"&lt;="&amp;$D14))</f>
        <v/>
      </c>
      <c r="Z14" s="70">
        <f>IF(OR(Z$6="",$B14=""),"",SUMIFS('Hours used'!$C$5:$C$504,'Hours used'!$B$5:$B$504,Z$6,'Hours used'!$A$5:$A$504,"&gt;="&amp;$C14,'Hours used'!$A$5:$A$504,"&lt;="&amp;$D14))</f>
        <v/>
      </c>
      <c r="AA14" s="70">
        <f>IF(OR(AA$6="",$B14=""),"",SUMIFS('Hours used'!$C$5:$C$504,'Hours used'!$B$5:$B$504,AA$6,'Hours used'!$A$5:$A$504,"&gt;="&amp;$C14,'Hours used'!$A$5:$A$504,"&lt;="&amp;$D14))</f>
        <v/>
      </c>
      <c r="AB14" s="70">
        <f>IF(OR(AB$6="",$B14=""),"",SUMIFS('Hours used'!$C$5:$C$504,'Hours used'!$B$5:$B$504,AB$6,'Hours used'!$A$5:$A$504,"&gt;="&amp;$C14,'Hours used'!$A$5:$A$504,"&lt;="&amp;$D14))</f>
        <v/>
      </c>
      <c r="AC14" s="70">
        <f>IF(OR(AC$6="",$B14=""),"",SUMIFS('Hours used'!$C$5:$C$504,'Hours used'!$B$5:$B$504,AC$6,'Hours used'!$A$5:$A$504,"&gt;="&amp;$C14,'Hours used'!$A$5:$A$504,"&lt;="&amp;$D14))</f>
        <v/>
      </c>
      <c r="AD14" s="70">
        <f>IF(OR(AD$6="",$B14=""),"",SUMIFS('Hours used'!$C$5:$C$504,'Hours used'!$B$5:$B$504,AD$6,'Hours used'!$A$5:$A$504,"&gt;="&amp;$C14,'Hours used'!$A$5:$A$504,"&lt;="&amp;$D14))</f>
        <v/>
      </c>
      <c r="AE14" s="70">
        <f>IF(OR(AE$6="",$B14=""),"",SUMIFS('Hours used'!$C$5:$C$504,'Hours used'!$B$5:$B$504,AE$6,'Hours used'!$A$5:$A$504,"&gt;="&amp;$C14,'Hours used'!$A$5:$A$504,"&lt;="&amp;$D14))</f>
        <v/>
      </c>
      <c r="AF14" s="70">
        <f>IF(OR(AF$6="",$B14=""),"",SUMIFS('Hours used'!$C$5:$C$504,'Hours used'!$B$5:$B$504,AF$6,'Hours used'!$A$5:$A$504,"&gt;="&amp;$C14,'Hours used'!$A$5:$A$504,"&lt;="&amp;$D14))</f>
        <v/>
      </c>
      <c r="AG14" s="70">
        <f>IF(OR(AG$6="",$B14=""),"",SUMIFS('Hours used'!$C$5:$C$504,'Hours used'!$B$5:$B$504,AG$6,'Hours used'!$A$5:$A$504,"&gt;="&amp;$C14,'Hours used'!$A$5:$A$504,"&lt;="&amp;$D14))</f>
        <v/>
      </c>
      <c r="AH14" s="70">
        <f>IF(OR(AH$6="",$B14=""),"",SUMIFS('Hours used'!$C$5:$C$504,'Hours used'!$B$5:$B$504,AH$6,'Hours used'!$A$5:$A$504,"&gt;="&amp;$C14,'Hours used'!$A$5:$A$504,"&lt;="&amp;$D14))</f>
        <v/>
      </c>
    </row>
    <row r="15">
      <c r="A15" s="66">
        <f>IF('Balance by period'!A15="","",'Balance by period'!A15)</f>
        <v/>
      </c>
      <c r="B15" s="68">
        <f>IF('Balance by period'!B15="","",'Balance by period'!B15)</f>
        <v/>
      </c>
      <c r="C15" s="68">
        <f>IF('Balance by period'!C15="","",'Balance by period'!C15)</f>
        <v/>
      </c>
      <c r="D15" s="68">
        <f>IF('Balance by period'!D15="","",'Balance by period'!D15)</f>
        <v/>
      </c>
      <c r="E15" s="70">
        <f>IF(OR(E$6="",$B15=""),"",SUMIFS('Hours used'!$C$5:$C$504,'Hours used'!$B$5:$B$504,E$6,'Hours used'!$A$5:$A$504,"&gt;="&amp;$C15,'Hours used'!$A$5:$A$504,"&lt;="&amp;$D15))</f>
        <v/>
      </c>
      <c r="F15" s="70">
        <f>IF(OR(F$6="",$B15=""),"",SUMIFS('Hours used'!$C$5:$C$504,'Hours used'!$B$5:$B$504,F$6,'Hours used'!$A$5:$A$504,"&gt;="&amp;$C15,'Hours used'!$A$5:$A$504,"&lt;="&amp;$D15))</f>
        <v/>
      </c>
      <c r="G15" s="70">
        <f>IF(OR(G$6="",$B15=""),"",SUMIFS('Hours used'!$C$5:$C$504,'Hours used'!$B$5:$B$504,G$6,'Hours used'!$A$5:$A$504,"&gt;="&amp;$C15,'Hours used'!$A$5:$A$504,"&lt;="&amp;$D15))</f>
        <v/>
      </c>
      <c r="H15" s="70">
        <f>IF(OR(H$6="",$B15=""),"",SUMIFS('Hours used'!$C$5:$C$504,'Hours used'!$B$5:$B$504,H$6,'Hours used'!$A$5:$A$504,"&gt;="&amp;$C15,'Hours used'!$A$5:$A$504,"&lt;="&amp;$D15))</f>
        <v/>
      </c>
      <c r="I15" s="70">
        <f>IF(OR(I$6="",$B15=""),"",SUMIFS('Hours used'!$C$5:$C$504,'Hours used'!$B$5:$B$504,I$6,'Hours used'!$A$5:$A$504,"&gt;="&amp;$C15,'Hours used'!$A$5:$A$504,"&lt;="&amp;$D15))</f>
        <v/>
      </c>
      <c r="J15" s="70">
        <f>IF(OR(J$6="",$B15=""),"",SUMIFS('Hours used'!$C$5:$C$504,'Hours used'!$B$5:$B$504,J$6,'Hours used'!$A$5:$A$504,"&gt;="&amp;$C15,'Hours used'!$A$5:$A$504,"&lt;="&amp;$D15))</f>
        <v/>
      </c>
      <c r="K15" s="70">
        <f>IF(OR(K$6="",$B15=""),"",SUMIFS('Hours used'!$C$5:$C$504,'Hours used'!$B$5:$B$504,K$6,'Hours used'!$A$5:$A$504,"&gt;="&amp;$C15,'Hours used'!$A$5:$A$504,"&lt;="&amp;$D15))</f>
        <v/>
      </c>
      <c r="L15" s="70">
        <f>IF(OR(L$6="",$B15=""),"",SUMIFS('Hours used'!$C$5:$C$504,'Hours used'!$B$5:$B$504,L$6,'Hours used'!$A$5:$A$504,"&gt;="&amp;$C15,'Hours used'!$A$5:$A$504,"&lt;="&amp;$D15))</f>
        <v/>
      </c>
      <c r="M15" s="70">
        <f>IF(OR(M$6="",$B15=""),"",SUMIFS('Hours used'!$C$5:$C$504,'Hours used'!$B$5:$B$504,M$6,'Hours used'!$A$5:$A$504,"&gt;="&amp;$C15,'Hours used'!$A$5:$A$504,"&lt;="&amp;$D15))</f>
        <v/>
      </c>
      <c r="N15" s="70">
        <f>IF(OR(N$6="",$B15=""),"",SUMIFS('Hours used'!$C$5:$C$504,'Hours used'!$B$5:$B$504,N$6,'Hours used'!$A$5:$A$504,"&gt;="&amp;$C15,'Hours used'!$A$5:$A$504,"&lt;="&amp;$D15))</f>
        <v/>
      </c>
      <c r="O15" s="70">
        <f>IF(OR(O$6="",$B15=""),"",SUMIFS('Hours used'!$C$5:$C$504,'Hours used'!$B$5:$B$504,O$6,'Hours used'!$A$5:$A$504,"&gt;="&amp;$C15,'Hours used'!$A$5:$A$504,"&lt;="&amp;$D15))</f>
        <v/>
      </c>
      <c r="P15" s="70">
        <f>IF(OR(P$6="",$B15=""),"",SUMIFS('Hours used'!$C$5:$C$504,'Hours used'!$B$5:$B$504,P$6,'Hours used'!$A$5:$A$504,"&gt;="&amp;$C15,'Hours used'!$A$5:$A$504,"&lt;="&amp;$D15))</f>
        <v/>
      </c>
      <c r="Q15" s="70">
        <f>IF(OR(Q$6="",$B15=""),"",SUMIFS('Hours used'!$C$5:$C$504,'Hours used'!$B$5:$B$504,Q$6,'Hours used'!$A$5:$A$504,"&gt;="&amp;$C15,'Hours used'!$A$5:$A$504,"&lt;="&amp;$D15))</f>
        <v/>
      </c>
      <c r="R15" s="70">
        <f>IF(OR(R$6="",$B15=""),"",SUMIFS('Hours used'!$C$5:$C$504,'Hours used'!$B$5:$B$504,R$6,'Hours used'!$A$5:$A$504,"&gt;="&amp;$C15,'Hours used'!$A$5:$A$504,"&lt;="&amp;$D15))</f>
        <v/>
      </c>
      <c r="S15" s="70">
        <f>IF(OR(S$6="",$B15=""),"",SUMIFS('Hours used'!$C$5:$C$504,'Hours used'!$B$5:$B$504,S$6,'Hours used'!$A$5:$A$504,"&gt;="&amp;$C15,'Hours used'!$A$5:$A$504,"&lt;="&amp;$D15))</f>
        <v/>
      </c>
      <c r="T15" s="70">
        <f>IF(OR(T$6="",$B15=""),"",SUMIFS('Hours used'!$C$5:$C$504,'Hours used'!$B$5:$B$504,T$6,'Hours used'!$A$5:$A$504,"&gt;="&amp;$C15,'Hours used'!$A$5:$A$504,"&lt;="&amp;$D15))</f>
        <v/>
      </c>
      <c r="U15" s="70">
        <f>IF(OR(U$6="",$B15=""),"",SUMIFS('Hours used'!$C$5:$C$504,'Hours used'!$B$5:$B$504,U$6,'Hours used'!$A$5:$A$504,"&gt;="&amp;$C15,'Hours used'!$A$5:$A$504,"&lt;="&amp;$D15))</f>
        <v/>
      </c>
      <c r="V15" s="70">
        <f>IF(OR(V$6="",$B15=""),"",SUMIFS('Hours used'!$C$5:$C$504,'Hours used'!$B$5:$B$504,V$6,'Hours used'!$A$5:$A$504,"&gt;="&amp;$C15,'Hours used'!$A$5:$A$504,"&lt;="&amp;$D15))</f>
        <v/>
      </c>
      <c r="W15" s="70">
        <f>IF(OR(W$6="",$B15=""),"",SUMIFS('Hours used'!$C$5:$C$504,'Hours used'!$B$5:$B$504,W$6,'Hours used'!$A$5:$A$504,"&gt;="&amp;$C15,'Hours used'!$A$5:$A$504,"&lt;="&amp;$D15))</f>
        <v/>
      </c>
      <c r="X15" s="70">
        <f>IF(OR(X$6="",$B15=""),"",SUMIFS('Hours used'!$C$5:$C$504,'Hours used'!$B$5:$B$504,X$6,'Hours used'!$A$5:$A$504,"&gt;="&amp;$C15,'Hours used'!$A$5:$A$504,"&lt;="&amp;$D15))</f>
        <v/>
      </c>
      <c r="Y15" s="70">
        <f>IF(OR(Y$6="",$B15=""),"",SUMIFS('Hours used'!$C$5:$C$504,'Hours used'!$B$5:$B$504,Y$6,'Hours used'!$A$5:$A$504,"&gt;="&amp;$C15,'Hours used'!$A$5:$A$504,"&lt;="&amp;$D15))</f>
        <v/>
      </c>
      <c r="Z15" s="70">
        <f>IF(OR(Z$6="",$B15=""),"",SUMIFS('Hours used'!$C$5:$C$504,'Hours used'!$B$5:$B$504,Z$6,'Hours used'!$A$5:$A$504,"&gt;="&amp;$C15,'Hours used'!$A$5:$A$504,"&lt;="&amp;$D15))</f>
        <v/>
      </c>
      <c r="AA15" s="70">
        <f>IF(OR(AA$6="",$B15=""),"",SUMIFS('Hours used'!$C$5:$C$504,'Hours used'!$B$5:$B$504,AA$6,'Hours used'!$A$5:$A$504,"&gt;="&amp;$C15,'Hours used'!$A$5:$A$504,"&lt;="&amp;$D15))</f>
        <v/>
      </c>
      <c r="AB15" s="70">
        <f>IF(OR(AB$6="",$B15=""),"",SUMIFS('Hours used'!$C$5:$C$504,'Hours used'!$B$5:$B$504,AB$6,'Hours used'!$A$5:$A$504,"&gt;="&amp;$C15,'Hours used'!$A$5:$A$504,"&lt;="&amp;$D15))</f>
        <v/>
      </c>
      <c r="AC15" s="70">
        <f>IF(OR(AC$6="",$B15=""),"",SUMIFS('Hours used'!$C$5:$C$504,'Hours used'!$B$5:$B$504,AC$6,'Hours used'!$A$5:$A$504,"&gt;="&amp;$C15,'Hours used'!$A$5:$A$504,"&lt;="&amp;$D15))</f>
        <v/>
      </c>
      <c r="AD15" s="70">
        <f>IF(OR(AD$6="",$B15=""),"",SUMIFS('Hours used'!$C$5:$C$504,'Hours used'!$B$5:$B$504,AD$6,'Hours used'!$A$5:$A$504,"&gt;="&amp;$C15,'Hours used'!$A$5:$A$504,"&lt;="&amp;$D15))</f>
        <v/>
      </c>
      <c r="AE15" s="70">
        <f>IF(OR(AE$6="",$B15=""),"",SUMIFS('Hours used'!$C$5:$C$504,'Hours used'!$B$5:$B$504,AE$6,'Hours used'!$A$5:$A$504,"&gt;="&amp;$C15,'Hours used'!$A$5:$A$504,"&lt;="&amp;$D15))</f>
        <v/>
      </c>
      <c r="AF15" s="70">
        <f>IF(OR(AF$6="",$B15=""),"",SUMIFS('Hours used'!$C$5:$C$504,'Hours used'!$B$5:$B$504,AF$6,'Hours used'!$A$5:$A$504,"&gt;="&amp;$C15,'Hours used'!$A$5:$A$504,"&lt;="&amp;$D15))</f>
        <v/>
      </c>
      <c r="AG15" s="70">
        <f>IF(OR(AG$6="",$B15=""),"",SUMIFS('Hours used'!$C$5:$C$504,'Hours used'!$B$5:$B$504,AG$6,'Hours used'!$A$5:$A$504,"&gt;="&amp;$C15,'Hours used'!$A$5:$A$504,"&lt;="&amp;$D15))</f>
        <v/>
      </c>
      <c r="AH15" s="70">
        <f>IF(OR(AH$6="",$B15=""),"",SUMIFS('Hours used'!$C$5:$C$504,'Hours used'!$B$5:$B$504,AH$6,'Hours used'!$A$5:$A$504,"&gt;="&amp;$C15,'Hours used'!$A$5:$A$504,"&lt;="&amp;$D15))</f>
        <v/>
      </c>
    </row>
    <row r="16">
      <c r="A16" s="66">
        <f>IF('Balance by period'!A16="","",'Balance by period'!A16)</f>
        <v/>
      </c>
      <c r="B16" s="68">
        <f>IF('Balance by period'!B16="","",'Balance by period'!B16)</f>
        <v/>
      </c>
      <c r="C16" s="68">
        <f>IF('Balance by period'!C16="","",'Balance by period'!C16)</f>
        <v/>
      </c>
      <c r="D16" s="68">
        <f>IF('Balance by period'!D16="","",'Balance by period'!D16)</f>
        <v/>
      </c>
      <c r="E16" s="70">
        <f>IF(OR(E$6="",$B16=""),"",SUMIFS('Hours used'!$C$5:$C$504,'Hours used'!$B$5:$B$504,E$6,'Hours used'!$A$5:$A$504,"&gt;="&amp;$C16,'Hours used'!$A$5:$A$504,"&lt;="&amp;$D16))</f>
        <v/>
      </c>
      <c r="F16" s="70">
        <f>IF(OR(F$6="",$B16=""),"",SUMIFS('Hours used'!$C$5:$C$504,'Hours used'!$B$5:$B$504,F$6,'Hours used'!$A$5:$A$504,"&gt;="&amp;$C16,'Hours used'!$A$5:$A$504,"&lt;="&amp;$D16))</f>
        <v/>
      </c>
      <c r="G16" s="70">
        <f>IF(OR(G$6="",$B16=""),"",SUMIFS('Hours used'!$C$5:$C$504,'Hours used'!$B$5:$B$504,G$6,'Hours used'!$A$5:$A$504,"&gt;="&amp;$C16,'Hours used'!$A$5:$A$504,"&lt;="&amp;$D16))</f>
        <v/>
      </c>
      <c r="H16" s="70">
        <f>IF(OR(H$6="",$B16=""),"",SUMIFS('Hours used'!$C$5:$C$504,'Hours used'!$B$5:$B$504,H$6,'Hours used'!$A$5:$A$504,"&gt;="&amp;$C16,'Hours used'!$A$5:$A$504,"&lt;="&amp;$D16))</f>
        <v/>
      </c>
      <c r="I16" s="70">
        <f>IF(OR(I$6="",$B16=""),"",SUMIFS('Hours used'!$C$5:$C$504,'Hours used'!$B$5:$B$504,I$6,'Hours used'!$A$5:$A$504,"&gt;="&amp;$C16,'Hours used'!$A$5:$A$504,"&lt;="&amp;$D16))</f>
        <v/>
      </c>
      <c r="J16" s="70">
        <f>IF(OR(J$6="",$B16=""),"",SUMIFS('Hours used'!$C$5:$C$504,'Hours used'!$B$5:$B$504,J$6,'Hours used'!$A$5:$A$504,"&gt;="&amp;$C16,'Hours used'!$A$5:$A$504,"&lt;="&amp;$D16))</f>
        <v/>
      </c>
      <c r="K16" s="70">
        <f>IF(OR(K$6="",$B16=""),"",SUMIFS('Hours used'!$C$5:$C$504,'Hours used'!$B$5:$B$504,K$6,'Hours used'!$A$5:$A$504,"&gt;="&amp;$C16,'Hours used'!$A$5:$A$504,"&lt;="&amp;$D16))</f>
        <v/>
      </c>
      <c r="L16" s="70">
        <f>IF(OR(L$6="",$B16=""),"",SUMIFS('Hours used'!$C$5:$C$504,'Hours used'!$B$5:$B$504,L$6,'Hours used'!$A$5:$A$504,"&gt;="&amp;$C16,'Hours used'!$A$5:$A$504,"&lt;="&amp;$D16))</f>
        <v/>
      </c>
      <c r="M16" s="70">
        <f>IF(OR(M$6="",$B16=""),"",SUMIFS('Hours used'!$C$5:$C$504,'Hours used'!$B$5:$B$504,M$6,'Hours used'!$A$5:$A$504,"&gt;="&amp;$C16,'Hours used'!$A$5:$A$504,"&lt;="&amp;$D16))</f>
        <v/>
      </c>
      <c r="N16" s="70">
        <f>IF(OR(N$6="",$B16=""),"",SUMIFS('Hours used'!$C$5:$C$504,'Hours used'!$B$5:$B$504,N$6,'Hours used'!$A$5:$A$504,"&gt;="&amp;$C16,'Hours used'!$A$5:$A$504,"&lt;="&amp;$D16))</f>
        <v/>
      </c>
      <c r="O16" s="70">
        <f>IF(OR(O$6="",$B16=""),"",SUMIFS('Hours used'!$C$5:$C$504,'Hours used'!$B$5:$B$504,O$6,'Hours used'!$A$5:$A$504,"&gt;="&amp;$C16,'Hours used'!$A$5:$A$504,"&lt;="&amp;$D16))</f>
        <v/>
      </c>
      <c r="P16" s="70">
        <f>IF(OR(P$6="",$B16=""),"",SUMIFS('Hours used'!$C$5:$C$504,'Hours used'!$B$5:$B$504,P$6,'Hours used'!$A$5:$A$504,"&gt;="&amp;$C16,'Hours used'!$A$5:$A$504,"&lt;="&amp;$D16))</f>
        <v/>
      </c>
      <c r="Q16" s="70">
        <f>IF(OR(Q$6="",$B16=""),"",SUMIFS('Hours used'!$C$5:$C$504,'Hours used'!$B$5:$B$504,Q$6,'Hours used'!$A$5:$A$504,"&gt;="&amp;$C16,'Hours used'!$A$5:$A$504,"&lt;="&amp;$D16))</f>
        <v/>
      </c>
      <c r="R16" s="70">
        <f>IF(OR(R$6="",$B16=""),"",SUMIFS('Hours used'!$C$5:$C$504,'Hours used'!$B$5:$B$504,R$6,'Hours used'!$A$5:$A$504,"&gt;="&amp;$C16,'Hours used'!$A$5:$A$504,"&lt;="&amp;$D16))</f>
        <v/>
      </c>
      <c r="S16" s="70">
        <f>IF(OR(S$6="",$B16=""),"",SUMIFS('Hours used'!$C$5:$C$504,'Hours used'!$B$5:$B$504,S$6,'Hours used'!$A$5:$A$504,"&gt;="&amp;$C16,'Hours used'!$A$5:$A$504,"&lt;="&amp;$D16))</f>
        <v/>
      </c>
      <c r="T16" s="70">
        <f>IF(OR(T$6="",$B16=""),"",SUMIFS('Hours used'!$C$5:$C$504,'Hours used'!$B$5:$B$504,T$6,'Hours used'!$A$5:$A$504,"&gt;="&amp;$C16,'Hours used'!$A$5:$A$504,"&lt;="&amp;$D16))</f>
        <v/>
      </c>
      <c r="U16" s="70">
        <f>IF(OR(U$6="",$B16=""),"",SUMIFS('Hours used'!$C$5:$C$504,'Hours used'!$B$5:$B$504,U$6,'Hours used'!$A$5:$A$504,"&gt;="&amp;$C16,'Hours used'!$A$5:$A$504,"&lt;="&amp;$D16))</f>
        <v/>
      </c>
      <c r="V16" s="70">
        <f>IF(OR(V$6="",$B16=""),"",SUMIFS('Hours used'!$C$5:$C$504,'Hours used'!$B$5:$B$504,V$6,'Hours used'!$A$5:$A$504,"&gt;="&amp;$C16,'Hours used'!$A$5:$A$504,"&lt;="&amp;$D16))</f>
        <v/>
      </c>
      <c r="W16" s="70">
        <f>IF(OR(W$6="",$B16=""),"",SUMIFS('Hours used'!$C$5:$C$504,'Hours used'!$B$5:$B$504,W$6,'Hours used'!$A$5:$A$504,"&gt;="&amp;$C16,'Hours used'!$A$5:$A$504,"&lt;="&amp;$D16))</f>
        <v/>
      </c>
      <c r="X16" s="70">
        <f>IF(OR(X$6="",$B16=""),"",SUMIFS('Hours used'!$C$5:$C$504,'Hours used'!$B$5:$B$504,X$6,'Hours used'!$A$5:$A$504,"&gt;="&amp;$C16,'Hours used'!$A$5:$A$504,"&lt;="&amp;$D16))</f>
        <v/>
      </c>
      <c r="Y16" s="70">
        <f>IF(OR(Y$6="",$B16=""),"",SUMIFS('Hours used'!$C$5:$C$504,'Hours used'!$B$5:$B$504,Y$6,'Hours used'!$A$5:$A$504,"&gt;="&amp;$C16,'Hours used'!$A$5:$A$504,"&lt;="&amp;$D16))</f>
        <v/>
      </c>
      <c r="Z16" s="70">
        <f>IF(OR(Z$6="",$B16=""),"",SUMIFS('Hours used'!$C$5:$C$504,'Hours used'!$B$5:$B$504,Z$6,'Hours used'!$A$5:$A$504,"&gt;="&amp;$C16,'Hours used'!$A$5:$A$504,"&lt;="&amp;$D16))</f>
        <v/>
      </c>
      <c r="AA16" s="70">
        <f>IF(OR(AA$6="",$B16=""),"",SUMIFS('Hours used'!$C$5:$C$504,'Hours used'!$B$5:$B$504,AA$6,'Hours used'!$A$5:$A$504,"&gt;="&amp;$C16,'Hours used'!$A$5:$A$504,"&lt;="&amp;$D16))</f>
        <v/>
      </c>
      <c r="AB16" s="70">
        <f>IF(OR(AB$6="",$B16=""),"",SUMIFS('Hours used'!$C$5:$C$504,'Hours used'!$B$5:$B$504,AB$6,'Hours used'!$A$5:$A$504,"&gt;="&amp;$C16,'Hours used'!$A$5:$A$504,"&lt;="&amp;$D16))</f>
        <v/>
      </c>
      <c r="AC16" s="70">
        <f>IF(OR(AC$6="",$B16=""),"",SUMIFS('Hours used'!$C$5:$C$504,'Hours used'!$B$5:$B$504,AC$6,'Hours used'!$A$5:$A$504,"&gt;="&amp;$C16,'Hours used'!$A$5:$A$504,"&lt;="&amp;$D16))</f>
        <v/>
      </c>
      <c r="AD16" s="70">
        <f>IF(OR(AD$6="",$B16=""),"",SUMIFS('Hours used'!$C$5:$C$504,'Hours used'!$B$5:$B$504,AD$6,'Hours used'!$A$5:$A$504,"&gt;="&amp;$C16,'Hours used'!$A$5:$A$504,"&lt;="&amp;$D16))</f>
        <v/>
      </c>
      <c r="AE16" s="70">
        <f>IF(OR(AE$6="",$B16=""),"",SUMIFS('Hours used'!$C$5:$C$504,'Hours used'!$B$5:$B$504,AE$6,'Hours used'!$A$5:$A$504,"&gt;="&amp;$C16,'Hours used'!$A$5:$A$504,"&lt;="&amp;$D16))</f>
        <v/>
      </c>
      <c r="AF16" s="70">
        <f>IF(OR(AF$6="",$B16=""),"",SUMIFS('Hours used'!$C$5:$C$504,'Hours used'!$B$5:$B$504,AF$6,'Hours used'!$A$5:$A$504,"&gt;="&amp;$C16,'Hours used'!$A$5:$A$504,"&lt;="&amp;$D16))</f>
        <v/>
      </c>
      <c r="AG16" s="70">
        <f>IF(OR(AG$6="",$B16=""),"",SUMIFS('Hours used'!$C$5:$C$504,'Hours used'!$B$5:$B$504,AG$6,'Hours used'!$A$5:$A$504,"&gt;="&amp;$C16,'Hours used'!$A$5:$A$504,"&lt;="&amp;$D16))</f>
        <v/>
      </c>
      <c r="AH16" s="70">
        <f>IF(OR(AH$6="",$B16=""),"",SUMIFS('Hours used'!$C$5:$C$504,'Hours used'!$B$5:$B$504,AH$6,'Hours used'!$A$5:$A$504,"&gt;="&amp;$C16,'Hours used'!$A$5:$A$504,"&lt;="&amp;$D16))</f>
        <v/>
      </c>
    </row>
    <row r="17">
      <c r="A17" s="66">
        <f>IF('Balance by period'!A17="","",'Balance by period'!A17)</f>
        <v/>
      </c>
      <c r="B17" s="68">
        <f>IF('Balance by period'!B17="","",'Balance by period'!B17)</f>
        <v/>
      </c>
      <c r="C17" s="68">
        <f>IF('Balance by period'!C17="","",'Balance by period'!C17)</f>
        <v/>
      </c>
      <c r="D17" s="68">
        <f>IF('Balance by period'!D17="","",'Balance by period'!D17)</f>
        <v/>
      </c>
      <c r="E17" s="70">
        <f>IF(OR(E$6="",$B17=""),"",SUMIFS('Hours used'!$C$5:$C$504,'Hours used'!$B$5:$B$504,E$6,'Hours used'!$A$5:$A$504,"&gt;="&amp;$C17,'Hours used'!$A$5:$A$504,"&lt;="&amp;$D17))</f>
        <v/>
      </c>
      <c r="F17" s="70">
        <f>IF(OR(F$6="",$B17=""),"",SUMIFS('Hours used'!$C$5:$C$504,'Hours used'!$B$5:$B$504,F$6,'Hours used'!$A$5:$A$504,"&gt;="&amp;$C17,'Hours used'!$A$5:$A$504,"&lt;="&amp;$D17))</f>
        <v/>
      </c>
      <c r="G17" s="70">
        <f>IF(OR(G$6="",$B17=""),"",SUMIFS('Hours used'!$C$5:$C$504,'Hours used'!$B$5:$B$504,G$6,'Hours used'!$A$5:$A$504,"&gt;="&amp;$C17,'Hours used'!$A$5:$A$504,"&lt;="&amp;$D17))</f>
        <v/>
      </c>
      <c r="H17" s="70">
        <f>IF(OR(H$6="",$B17=""),"",SUMIFS('Hours used'!$C$5:$C$504,'Hours used'!$B$5:$B$504,H$6,'Hours used'!$A$5:$A$504,"&gt;="&amp;$C17,'Hours used'!$A$5:$A$504,"&lt;="&amp;$D17))</f>
        <v/>
      </c>
      <c r="I17" s="70">
        <f>IF(OR(I$6="",$B17=""),"",SUMIFS('Hours used'!$C$5:$C$504,'Hours used'!$B$5:$B$504,I$6,'Hours used'!$A$5:$A$504,"&gt;="&amp;$C17,'Hours used'!$A$5:$A$504,"&lt;="&amp;$D17))</f>
        <v/>
      </c>
      <c r="J17" s="70">
        <f>IF(OR(J$6="",$B17=""),"",SUMIFS('Hours used'!$C$5:$C$504,'Hours used'!$B$5:$B$504,J$6,'Hours used'!$A$5:$A$504,"&gt;="&amp;$C17,'Hours used'!$A$5:$A$504,"&lt;="&amp;$D17))</f>
        <v/>
      </c>
      <c r="K17" s="70">
        <f>IF(OR(K$6="",$B17=""),"",SUMIFS('Hours used'!$C$5:$C$504,'Hours used'!$B$5:$B$504,K$6,'Hours used'!$A$5:$A$504,"&gt;="&amp;$C17,'Hours used'!$A$5:$A$504,"&lt;="&amp;$D17))</f>
        <v/>
      </c>
      <c r="L17" s="70">
        <f>IF(OR(L$6="",$B17=""),"",SUMIFS('Hours used'!$C$5:$C$504,'Hours used'!$B$5:$B$504,L$6,'Hours used'!$A$5:$A$504,"&gt;="&amp;$C17,'Hours used'!$A$5:$A$504,"&lt;="&amp;$D17))</f>
        <v/>
      </c>
      <c r="M17" s="70">
        <f>IF(OR(M$6="",$B17=""),"",SUMIFS('Hours used'!$C$5:$C$504,'Hours used'!$B$5:$B$504,M$6,'Hours used'!$A$5:$A$504,"&gt;="&amp;$C17,'Hours used'!$A$5:$A$504,"&lt;="&amp;$D17))</f>
        <v/>
      </c>
      <c r="N17" s="70">
        <f>IF(OR(N$6="",$B17=""),"",SUMIFS('Hours used'!$C$5:$C$504,'Hours used'!$B$5:$B$504,N$6,'Hours used'!$A$5:$A$504,"&gt;="&amp;$C17,'Hours used'!$A$5:$A$504,"&lt;="&amp;$D17))</f>
        <v/>
      </c>
      <c r="O17" s="70">
        <f>IF(OR(O$6="",$B17=""),"",SUMIFS('Hours used'!$C$5:$C$504,'Hours used'!$B$5:$B$504,O$6,'Hours used'!$A$5:$A$504,"&gt;="&amp;$C17,'Hours used'!$A$5:$A$504,"&lt;="&amp;$D17))</f>
        <v/>
      </c>
      <c r="P17" s="70">
        <f>IF(OR(P$6="",$B17=""),"",SUMIFS('Hours used'!$C$5:$C$504,'Hours used'!$B$5:$B$504,P$6,'Hours used'!$A$5:$A$504,"&gt;="&amp;$C17,'Hours used'!$A$5:$A$504,"&lt;="&amp;$D17))</f>
        <v/>
      </c>
      <c r="Q17" s="70">
        <f>IF(OR(Q$6="",$B17=""),"",SUMIFS('Hours used'!$C$5:$C$504,'Hours used'!$B$5:$B$504,Q$6,'Hours used'!$A$5:$A$504,"&gt;="&amp;$C17,'Hours used'!$A$5:$A$504,"&lt;="&amp;$D17))</f>
        <v/>
      </c>
      <c r="R17" s="70">
        <f>IF(OR(R$6="",$B17=""),"",SUMIFS('Hours used'!$C$5:$C$504,'Hours used'!$B$5:$B$504,R$6,'Hours used'!$A$5:$A$504,"&gt;="&amp;$C17,'Hours used'!$A$5:$A$504,"&lt;="&amp;$D17))</f>
        <v/>
      </c>
      <c r="S17" s="70">
        <f>IF(OR(S$6="",$B17=""),"",SUMIFS('Hours used'!$C$5:$C$504,'Hours used'!$B$5:$B$504,S$6,'Hours used'!$A$5:$A$504,"&gt;="&amp;$C17,'Hours used'!$A$5:$A$504,"&lt;="&amp;$D17))</f>
        <v/>
      </c>
      <c r="T17" s="70">
        <f>IF(OR(T$6="",$B17=""),"",SUMIFS('Hours used'!$C$5:$C$504,'Hours used'!$B$5:$B$504,T$6,'Hours used'!$A$5:$A$504,"&gt;="&amp;$C17,'Hours used'!$A$5:$A$504,"&lt;="&amp;$D17))</f>
        <v/>
      </c>
      <c r="U17" s="70">
        <f>IF(OR(U$6="",$B17=""),"",SUMIFS('Hours used'!$C$5:$C$504,'Hours used'!$B$5:$B$504,U$6,'Hours used'!$A$5:$A$504,"&gt;="&amp;$C17,'Hours used'!$A$5:$A$504,"&lt;="&amp;$D17))</f>
        <v/>
      </c>
      <c r="V17" s="70">
        <f>IF(OR(V$6="",$B17=""),"",SUMIFS('Hours used'!$C$5:$C$504,'Hours used'!$B$5:$B$504,V$6,'Hours used'!$A$5:$A$504,"&gt;="&amp;$C17,'Hours used'!$A$5:$A$504,"&lt;="&amp;$D17))</f>
        <v/>
      </c>
      <c r="W17" s="70">
        <f>IF(OR(W$6="",$B17=""),"",SUMIFS('Hours used'!$C$5:$C$504,'Hours used'!$B$5:$B$504,W$6,'Hours used'!$A$5:$A$504,"&gt;="&amp;$C17,'Hours used'!$A$5:$A$504,"&lt;="&amp;$D17))</f>
        <v/>
      </c>
      <c r="X17" s="70">
        <f>IF(OR(X$6="",$B17=""),"",SUMIFS('Hours used'!$C$5:$C$504,'Hours used'!$B$5:$B$504,X$6,'Hours used'!$A$5:$A$504,"&gt;="&amp;$C17,'Hours used'!$A$5:$A$504,"&lt;="&amp;$D17))</f>
        <v/>
      </c>
      <c r="Y17" s="70">
        <f>IF(OR(Y$6="",$B17=""),"",SUMIFS('Hours used'!$C$5:$C$504,'Hours used'!$B$5:$B$504,Y$6,'Hours used'!$A$5:$A$504,"&gt;="&amp;$C17,'Hours used'!$A$5:$A$504,"&lt;="&amp;$D17))</f>
        <v/>
      </c>
      <c r="Z17" s="70">
        <f>IF(OR(Z$6="",$B17=""),"",SUMIFS('Hours used'!$C$5:$C$504,'Hours used'!$B$5:$B$504,Z$6,'Hours used'!$A$5:$A$504,"&gt;="&amp;$C17,'Hours used'!$A$5:$A$504,"&lt;="&amp;$D17))</f>
        <v/>
      </c>
      <c r="AA17" s="70">
        <f>IF(OR(AA$6="",$B17=""),"",SUMIFS('Hours used'!$C$5:$C$504,'Hours used'!$B$5:$B$504,AA$6,'Hours used'!$A$5:$A$504,"&gt;="&amp;$C17,'Hours used'!$A$5:$A$504,"&lt;="&amp;$D17))</f>
        <v/>
      </c>
      <c r="AB17" s="70">
        <f>IF(OR(AB$6="",$B17=""),"",SUMIFS('Hours used'!$C$5:$C$504,'Hours used'!$B$5:$B$504,AB$6,'Hours used'!$A$5:$A$504,"&gt;="&amp;$C17,'Hours used'!$A$5:$A$504,"&lt;="&amp;$D17))</f>
        <v/>
      </c>
      <c r="AC17" s="70">
        <f>IF(OR(AC$6="",$B17=""),"",SUMIFS('Hours used'!$C$5:$C$504,'Hours used'!$B$5:$B$504,AC$6,'Hours used'!$A$5:$A$504,"&gt;="&amp;$C17,'Hours used'!$A$5:$A$504,"&lt;="&amp;$D17))</f>
        <v/>
      </c>
      <c r="AD17" s="70">
        <f>IF(OR(AD$6="",$B17=""),"",SUMIFS('Hours used'!$C$5:$C$504,'Hours used'!$B$5:$B$504,AD$6,'Hours used'!$A$5:$A$504,"&gt;="&amp;$C17,'Hours used'!$A$5:$A$504,"&lt;="&amp;$D17))</f>
        <v/>
      </c>
      <c r="AE17" s="70">
        <f>IF(OR(AE$6="",$B17=""),"",SUMIFS('Hours used'!$C$5:$C$504,'Hours used'!$B$5:$B$504,AE$6,'Hours used'!$A$5:$A$504,"&gt;="&amp;$C17,'Hours used'!$A$5:$A$504,"&lt;="&amp;$D17))</f>
        <v/>
      </c>
      <c r="AF17" s="70">
        <f>IF(OR(AF$6="",$B17=""),"",SUMIFS('Hours used'!$C$5:$C$504,'Hours used'!$B$5:$B$504,AF$6,'Hours used'!$A$5:$A$504,"&gt;="&amp;$C17,'Hours used'!$A$5:$A$504,"&lt;="&amp;$D17))</f>
        <v/>
      </c>
      <c r="AG17" s="70">
        <f>IF(OR(AG$6="",$B17=""),"",SUMIFS('Hours used'!$C$5:$C$504,'Hours used'!$B$5:$B$504,AG$6,'Hours used'!$A$5:$A$504,"&gt;="&amp;$C17,'Hours used'!$A$5:$A$504,"&lt;="&amp;$D17))</f>
        <v/>
      </c>
      <c r="AH17" s="70">
        <f>IF(OR(AH$6="",$B17=""),"",SUMIFS('Hours used'!$C$5:$C$504,'Hours used'!$B$5:$B$504,AH$6,'Hours used'!$A$5:$A$504,"&gt;="&amp;$C17,'Hours used'!$A$5:$A$504,"&lt;="&amp;$D17))</f>
        <v/>
      </c>
    </row>
    <row r="18">
      <c r="A18" s="66">
        <f>IF('Balance by period'!A18="","",'Balance by period'!A18)</f>
        <v/>
      </c>
      <c r="B18" s="68">
        <f>IF('Balance by period'!B18="","",'Balance by period'!B18)</f>
        <v/>
      </c>
      <c r="C18" s="68">
        <f>IF('Balance by period'!C18="","",'Balance by period'!C18)</f>
        <v/>
      </c>
      <c r="D18" s="68">
        <f>IF('Balance by period'!D18="","",'Balance by period'!D18)</f>
        <v/>
      </c>
      <c r="E18" s="70">
        <f>IF(OR(E$6="",$B18=""),"",SUMIFS('Hours used'!$C$5:$C$504,'Hours used'!$B$5:$B$504,E$6,'Hours used'!$A$5:$A$504,"&gt;="&amp;$C18,'Hours used'!$A$5:$A$504,"&lt;="&amp;$D18))</f>
        <v/>
      </c>
      <c r="F18" s="70">
        <f>IF(OR(F$6="",$B18=""),"",SUMIFS('Hours used'!$C$5:$C$504,'Hours used'!$B$5:$B$504,F$6,'Hours used'!$A$5:$A$504,"&gt;="&amp;$C18,'Hours used'!$A$5:$A$504,"&lt;="&amp;$D18))</f>
        <v/>
      </c>
      <c r="G18" s="70">
        <f>IF(OR(G$6="",$B18=""),"",SUMIFS('Hours used'!$C$5:$C$504,'Hours used'!$B$5:$B$504,G$6,'Hours used'!$A$5:$A$504,"&gt;="&amp;$C18,'Hours used'!$A$5:$A$504,"&lt;="&amp;$D18))</f>
        <v/>
      </c>
      <c r="H18" s="70">
        <f>IF(OR(H$6="",$B18=""),"",SUMIFS('Hours used'!$C$5:$C$504,'Hours used'!$B$5:$B$504,H$6,'Hours used'!$A$5:$A$504,"&gt;="&amp;$C18,'Hours used'!$A$5:$A$504,"&lt;="&amp;$D18))</f>
        <v/>
      </c>
      <c r="I18" s="70">
        <f>IF(OR(I$6="",$B18=""),"",SUMIFS('Hours used'!$C$5:$C$504,'Hours used'!$B$5:$B$504,I$6,'Hours used'!$A$5:$A$504,"&gt;="&amp;$C18,'Hours used'!$A$5:$A$504,"&lt;="&amp;$D18))</f>
        <v/>
      </c>
      <c r="J18" s="70">
        <f>IF(OR(J$6="",$B18=""),"",SUMIFS('Hours used'!$C$5:$C$504,'Hours used'!$B$5:$B$504,J$6,'Hours used'!$A$5:$A$504,"&gt;="&amp;$C18,'Hours used'!$A$5:$A$504,"&lt;="&amp;$D18))</f>
        <v/>
      </c>
      <c r="K18" s="70">
        <f>IF(OR(K$6="",$B18=""),"",SUMIFS('Hours used'!$C$5:$C$504,'Hours used'!$B$5:$B$504,K$6,'Hours used'!$A$5:$A$504,"&gt;="&amp;$C18,'Hours used'!$A$5:$A$504,"&lt;="&amp;$D18))</f>
        <v/>
      </c>
      <c r="L18" s="70">
        <f>IF(OR(L$6="",$B18=""),"",SUMIFS('Hours used'!$C$5:$C$504,'Hours used'!$B$5:$B$504,L$6,'Hours used'!$A$5:$A$504,"&gt;="&amp;$C18,'Hours used'!$A$5:$A$504,"&lt;="&amp;$D18))</f>
        <v/>
      </c>
      <c r="M18" s="70">
        <f>IF(OR(M$6="",$B18=""),"",SUMIFS('Hours used'!$C$5:$C$504,'Hours used'!$B$5:$B$504,M$6,'Hours used'!$A$5:$A$504,"&gt;="&amp;$C18,'Hours used'!$A$5:$A$504,"&lt;="&amp;$D18))</f>
        <v/>
      </c>
      <c r="N18" s="70">
        <f>IF(OR(N$6="",$B18=""),"",SUMIFS('Hours used'!$C$5:$C$504,'Hours used'!$B$5:$B$504,N$6,'Hours used'!$A$5:$A$504,"&gt;="&amp;$C18,'Hours used'!$A$5:$A$504,"&lt;="&amp;$D18))</f>
        <v/>
      </c>
      <c r="O18" s="70">
        <f>IF(OR(O$6="",$B18=""),"",SUMIFS('Hours used'!$C$5:$C$504,'Hours used'!$B$5:$B$504,O$6,'Hours used'!$A$5:$A$504,"&gt;="&amp;$C18,'Hours used'!$A$5:$A$504,"&lt;="&amp;$D18))</f>
        <v/>
      </c>
      <c r="P18" s="70">
        <f>IF(OR(P$6="",$B18=""),"",SUMIFS('Hours used'!$C$5:$C$504,'Hours used'!$B$5:$B$504,P$6,'Hours used'!$A$5:$A$504,"&gt;="&amp;$C18,'Hours used'!$A$5:$A$504,"&lt;="&amp;$D18))</f>
        <v/>
      </c>
      <c r="Q18" s="70">
        <f>IF(OR(Q$6="",$B18=""),"",SUMIFS('Hours used'!$C$5:$C$504,'Hours used'!$B$5:$B$504,Q$6,'Hours used'!$A$5:$A$504,"&gt;="&amp;$C18,'Hours used'!$A$5:$A$504,"&lt;="&amp;$D18))</f>
        <v/>
      </c>
      <c r="R18" s="70">
        <f>IF(OR(R$6="",$B18=""),"",SUMIFS('Hours used'!$C$5:$C$504,'Hours used'!$B$5:$B$504,R$6,'Hours used'!$A$5:$A$504,"&gt;="&amp;$C18,'Hours used'!$A$5:$A$504,"&lt;="&amp;$D18))</f>
        <v/>
      </c>
      <c r="S18" s="70">
        <f>IF(OR(S$6="",$B18=""),"",SUMIFS('Hours used'!$C$5:$C$504,'Hours used'!$B$5:$B$504,S$6,'Hours used'!$A$5:$A$504,"&gt;="&amp;$C18,'Hours used'!$A$5:$A$504,"&lt;="&amp;$D18))</f>
        <v/>
      </c>
      <c r="T18" s="70">
        <f>IF(OR(T$6="",$B18=""),"",SUMIFS('Hours used'!$C$5:$C$504,'Hours used'!$B$5:$B$504,T$6,'Hours used'!$A$5:$A$504,"&gt;="&amp;$C18,'Hours used'!$A$5:$A$504,"&lt;="&amp;$D18))</f>
        <v/>
      </c>
      <c r="U18" s="70">
        <f>IF(OR(U$6="",$B18=""),"",SUMIFS('Hours used'!$C$5:$C$504,'Hours used'!$B$5:$B$504,U$6,'Hours used'!$A$5:$A$504,"&gt;="&amp;$C18,'Hours used'!$A$5:$A$504,"&lt;="&amp;$D18))</f>
        <v/>
      </c>
      <c r="V18" s="70">
        <f>IF(OR(V$6="",$B18=""),"",SUMIFS('Hours used'!$C$5:$C$504,'Hours used'!$B$5:$B$504,V$6,'Hours used'!$A$5:$A$504,"&gt;="&amp;$C18,'Hours used'!$A$5:$A$504,"&lt;="&amp;$D18))</f>
        <v/>
      </c>
      <c r="W18" s="70">
        <f>IF(OR(W$6="",$B18=""),"",SUMIFS('Hours used'!$C$5:$C$504,'Hours used'!$B$5:$B$504,W$6,'Hours used'!$A$5:$A$504,"&gt;="&amp;$C18,'Hours used'!$A$5:$A$504,"&lt;="&amp;$D18))</f>
        <v/>
      </c>
      <c r="X18" s="70">
        <f>IF(OR(X$6="",$B18=""),"",SUMIFS('Hours used'!$C$5:$C$504,'Hours used'!$B$5:$B$504,X$6,'Hours used'!$A$5:$A$504,"&gt;="&amp;$C18,'Hours used'!$A$5:$A$504,"&lt;="&amp;$D18))</f>
        <v/>
      </c>
      <c r="Y18" s="70">
        <f>IF(OR(Y$6="",$B18=""),"",SUMIFS('Hours used'!$C$5:$C$504,'Hours used'!$B$5:$B$504,Y$6,'Hours used'!$A$5:$A$504,"&gt;="&amp;$C18,'Hours used'!$A$5:$A$504,"&lt;="&amp;$D18))</f>
        <v/>
      </c>
      <c r="Z18" s="70">
        <f>IF(OR(Z$6="",$B18=""),"",SUMIFS('Hours used'!$C$5:$C$504,'Hours used'!$B$5:$B$504,Z$6,'Hours used'!$A$5:$A$504,"&gt;="&amp;$C18,'Hours used'!$A$5:$A$504,"&lt;="&amp;$D18))</f>
        <v/>
      </c>
      <c r="AA18" s="70">
        <f>IF(OR(AA$6="",$B18=""),"",SUMIFS('Hours used'!$C$5:$C$504,'Hours used'!$B$5:$B$504,AA$6,'Hours used'!$A$5:$A$504,"&gt;="&amp;$C18,'Hours used'!$A$5:$A$504,"&lt;="&amp;$D18))</f>
        <v/>
      </c>
      <c r="AB18" s="70">
        <f>IF(OR(AB$6="",$B18=""),"",SUMIFS('Hours used'!$C$5:$C$504,'Hours used'!$B$5:$B$504,AB$6,'Hours used'!$A$5:$A$504,"&gt;="&amp;$C18,'Hours used'!$A$5:$A$504,"&lt;="&amp;$D18))</f>
        <v/>
      </c>
      <c r="AC18" s="70">
        <f>IF(OR(AC$6="",$B18=""),"",SUMIFS('Hours used'!$C$5:$C$504,'Hours used'!$B$5:$B$504,AC$6,'Hours used'!$A$5:$A$504,"&gt;="&amp;$C18,'Hours used'!$A$5:$A$504,"&lt;="&amp;$D18))</f>
        <v/>
      </c>
      <c r="AD18" s="70">
        <f>IF(OR(AD$6="",$B18=""),"",SUMIFS('Hours used'!$C$5:$C$504,'Hours used'!$B$5:$B$504,AD$6,'Hours used'!$A$5:$A$504,"&gt;="&amp;$C18,'Hours used'!$A$5:$A$504,"&lt;="&amp;$D18))</f>
        <v/>
      </c>
      <c r="AE18" s="70">
        <f>IF(OR(AE$6="",$B18=""),"",SUMIFS('Hours used'!$C$5:$C$504,'Hours used'!$B$5:$B$504,AE$6,'Hours used'!$A$5:$A$504,"&gt;="&amp;$C18,'Hours used'!$A$5:$A$504,"&lt;="&amp;$D18))</f>
        <v/>
      </c>
      <c r="AF18" s="70">
        <f>IF(OR(AF$6="",$B18=""),"",SUMIFS('Hours used'!$C$5:$C$504,'Hours used'!$B$5:$B$504,AF$6,'Hours used'!$A$5:$A$504,"&gt;="&amp;$C18,'Hours used'!$A$5:$A$504,"&lt;="&amp;$D18))</f>
        <v/>
      </c>
      <c r="AG18" s="70">
        <f>IF(OR(AG$6="",$B18=""),"",SUMIFS('Hours used'!$C$5:$C$504,'Hours used'!$B$5:$B$504,AG$6,'Hours used'!$A$5:$A$504,"&gt;="&amp;$C18,'Hours used'!$A$5:$A$504,"&lt;="&amp;$D18))</f>
        <v/>
      </c>
      <c r="AH18" s="70">
        <f>IF(OR(AH$6="",$B18=""),"",SUMIFS('Hours used'!$C$5:$C$504,'Hours used'!$B$5:$B$504,AH$6,'Hours used'!$A$5:$A$504,"&gt;="&amp;$C18,'Hours used'!$A$5:$A$504,"&lt;="&amp;$D18))</f>
        <v/>
      </c>
    </row>
    <row r="19">
      <c r="A19" s="66">
        <f>IF('Balance by period'!A19="","",'Balance by period'!A19)</f>
        <v/>
      </c>
      <c r="B19" s="68">
        <f>IF('Balance by period'!B19="","",'Balance by period'!B19)</f>
        <v/>
      </c>
      <c r="C19" s="68">
        <f>IF('Balance by period'!C19="","",'Balance by period'!C19)</f>
        <v/>
      </c>
      <c r="D19" s="68">
        <f>IF('Balance by period'!D19="","",'Balance by period'!D19)</f>
        <v/>
      </c>
      <c r="E19" s="70">
        <f>IF(OR(E$6="",$B19=""),"",SUMIFS('Hours used'!$C$5:$C$504,'Hours used'!$B$5:$B$504,E$6,'Hours used'!$A$5:$A$504,"&gt;="&amp;$C19,'Hours used'!$A$5:$A$504,"&lt;="&amp;$D19))</f>
        <v/>
      </c>
      <c r="F19" s="70">
        <f>IF(OR(F$6="",$B19=""),"",SUMIFS('Hours used'!$C$5:$C$504,'Hours used'!$B$5:$B$504,F$6,'Hours used'!$A$5:$A$504,"&gt;="&amp;$C19,'Hours used'!$A$5:$A$504,"&lt;="&amp;$D19))</f>
        <v/>
      </c>
      <c r="G19" s="70">
        <f>IF(OR(G$6="",$B19=""),"",SUMIFS('Hours used'!$C$5:$C$504,'Hours used'!$B$5:$B$504,G$6,'Hours used'!$A$5:$A$504,"&gt;="&amp;$C19,'Hours used'!$A$5:$A$504,"&lt;="&amp;$D19))</f>
        <v/>
      </c>
      <c r="H19" s="70">
        <f>IF(OR(H$6="",$B19=""),"",SUMIFS('Hours used'!$C$5:$C$504,'Hours used'!$B$5:$B$504,H$6,'Hours used'!$A$5:$A$504,"&gt;="&amp;$C19,'Hours used'!$A$5:$A$504,"&lt;="&amp;$D19))</f>
        <v/>
      </c>
      <c r="I19" s="70">
        <f>IF(OR(I$6="",$B19=""),"",SUMIFS('Hours used'!$C$5:$C$504,'Hours used'!$B$5:$B$504,I$6,'Hours used'!$A$5:$A$504,"&gt;="&amp;$C19,'Hours used'!$A$5:$A$504,"&lt;="&amp;$D19))</f>
        <v/>
      </c>
      <c r="J19" s="70">
        <f>IF(OR(J$6="",$B19=""),"",SUMIFS('Hours used'!$C$5:$C$504,'Hours used'!$B$5:$B$504,J$6,'Hours used'!$A$5:$A$504,"&gt;="&amp;$C19,'Hours used'!$A$5:$A$504,"&lt;="&amp;$D19))</f>
        <v/>
      </c>
      <c r="K19" s="70">
        <f>IF(OR(K$6="",$B19=""),"",SUMIFS('Hours used'!$C$5:$C$504,'Hours used'!$B$5:$B$504,K$6,'Hours used'!$A$5:$A$504,"&gt;="&amp;$C19,'Hours used'!$A$5:$A$504,"&lt;="&amp;$D19))</f>
        <v/>
      </c>
      <c r="L19" s="70">
        <f>IF(OR(L$6="",$B19=""),"",SUMIFS('Hours used'!$C$5:$C$504,'Hours used'!$B$5:$B$504,L$6,'Hours used'!$A$5:$A$504,"&gt;="&amp;$C19,'Hours used'!$A$5:$A$504,"&lt;="&amp;$D19))</f>
        <v/>
      </c>
      <c r="M19" s="70">
        <f>IF(OR(M$6="",$B19=""),"",SUMIFS('Hours used'!$C$5:$C$504,'Hours used'!$B$5:$B$504,M$6,'Hours used'!$A$5:$A$504,"&gt;="&amp;$C19,'Hours used'!$A$5:$A$504,"&lt;="&amp;$D19))</f>
        <v/>
      </c>
      <c r="N19" s="70">
        <f>IF(OR(N$6="",$B19=""),"",SUMIFS('Hours used'!$C$5:$C$504,'Hours used'!$B$5:$B$504,N$6,'Hours used'!$A$5:$A$504,"&gt;="&amp;$C19,'Hours used'!$A$5:$A$504,"&lt;="&amp;$D19))</f>
        <v/>
      </c>
      <c r="O19" s="70">
        <f>IF(OR(O$6="",$B19=""),"",SUMIFS('Hours used'!$C$5:$C$504,'Hours used'!$B$5:$B$504,O$6,'Hours used'!$A$5:$A$504,"&gt;="&amp;$C19,'Hours used'!$A$5:$A$504,"&lt;="&amp;$D19))</f>
        <v/>
      </c>
      <c r="P19" s="70">
        <f>IF(OR(P$6="",$B19=""),"",SUMIFS('Hours used'!$C$5:$C$504,'Hours used'!$B$5:$B$504,P$6,'Hours used'!$A$5:$A$504,"&gt;="&amp;$C19,'Hours used'!$A$5:$A$504,"&lt;="&amp;$D19))</f>
        <v/>
      </c>
      <c r="Q19" s="70">
        <f>IF(OR(Q$6="",$B19=""),"",SUMIFS('Hours used'!$C$5:$C$504,'Hours used'!$B$5:$B$504,Q$6,'Hours used'!$A$5:$A$504,"&gt;="&amp;$C19,'Hours used'!$A$5:$A$504,"&lt;="&amp;$D19))</f>
        <v/>
      </c>
      <c r="R19" s="70">
        <f>IF(OR(R$6="",$B19=""),"",SUMIFS('Hours used'!$C$5:$C$504,'Hours used'!$B$5:$B$504,R$6,'Hours used'!$A$5:$A$504,"&gt;="&amp;$C19,'Hours used'!$A$5:$A$504,"&lt;="&amp;$D19))</f>
        <v/>
      </c>
      <c r="S19" s="70">
        <f>IF(OR(S$6="",$B19=""),"",SUMIFS('Hours used'!$C$5:$C$504,'Hours used'!$B$5:$B$504,S$6,'Hours used'!$A$5:$A$504,"&gt;="&amp;$C19,'Hours used'!$A$5:$A$504,"&lt;="&amp;$D19))</f>
        <v/>
      </c>
      <c r="T19" s="70">
        <f>IF(OR(T$6="",$B19=""),"",SUMIFS('Hours used'!$C$5:$C$504,'Hours used'!$B$5:$B$504,T$6,'Hours used'!$A$5:$A$504,"&gt;="&amp;$C19,'Hours used'!$A$5:$A$504,"&lt;="&amp;$D19))</f>
        <v/>
      </c>
      <c r="U19" s="70">
        <f>IF(OR(U$6="",$B19=""),"",SUMIFS('Hours used'!$C$5:$C$504,'Hours used'!$B$5:$B$504,U$6,'Hours used'!$A$5:$A$504,"&gt;="&amp;$C19,'Hours used'!$A$5:$A$504,"&lt;="&amp;$D19))</f>
        <v/>
      </c>
      <c r="V19" s="70">
        <f>IF(OR(V$6="",$B19=""),"",SUMIFS('Hours used'!$C$5:$C$504,'Hours used'!$B$5:$B$504,V$6,'Hours used'!$A$5:$A$504,"&gt;="&amp;$C19,'Hours used'!$A$5:$A$504,"&lt;="&amp;$D19))</f>
        <v/>
      </c>
      <c r="W19" s="70">
        <f>IF(OR(W$6="",$B19=""),"",SUMIFS('Hours used'!$C$5:$C$504,'Hours used'!$B$5:$B$504,W$6,'Hours used'!$A$5:$A$504,"&gt;="&amp;$C19,'Hours used'!$A$5:$A$504,"&lt;="&amp;$D19))</f>
        <v/>
      </c>
      <c r="X19" s="70">
        <f>IF(OR(X$6="",$B19=""),"",SUMIFS('Hours used'!$C$5:$C$504,'Hours used'!$B$5:$B$504,X$6,'Hours used'!$A$5:$A$504,"&gt;="&amp;$C19,'Hours used'!$A$5:$A$504,"&lt;="&amp;$D19))</f>
        <v/>
      </c>
      <c r="Y19" s="70">
        <f>IF(OR(Y$6="",$B19=""),"",SUMIFS('Hours used'!$C$5:$C$504,'Hours used'!$B$5:$B$504,Y$6,'Hours used'!$A$5:$A$504,"&gt;="&amp;$C19,'Hours used'!$A$5:$A$504,"&lt;="&amp;$D19))</f>
        <v/>
      </c>
      <c r="Z19" s="70">
        <f>IF(OR(Z$6="",$B19=""),"",SUMIFS('Hours used'!$C$5:$C$504,'Hours used'!$B$5:$B$504,Z$6,'Hours used'!$A$5:$A$504,"&gt;="&amp;$C19,'Hours used'!$A$5:$A$504,"&lt;="&amp;$D19))</f>
        <v/>
      </c>
      <c r="AA19" s="70">
        <f>IF(OR(AA$6="",$B19=""),"",SUMIFS('Hours used'!$C$5:$C$504,'Hours used'!$B$5:$B$504,AA$6,'Hours used'!$A$5:$A$504,"&gt;="&amp;$C19,'Hours used'!$A$5:$A$504,"&lt;="&amp;$D19))</f>
        <v/>
      </c>
      <c r="AB19" s="70">
        <f>IF(OR(AB$6="",$B19=""),"",SUMIFS('Hours used'!$C$5:$C$504,'Hours used'!$B$5:$B$504,AB$6,'Hours used'!$A$5:$A$504,"&gt;="&amp;$C19,'Hours used'!$A$5:$A$504,"&lt;="&amp;$D19))</f>
        <v/>
      </c>
      <c r="AC19" s="70">
        <f>IF(OR(AC$6="",$B19=""),"",SUMIFS('Hours used'!$C$5:$C$504,'Hours used'!$B$5:$B$504,AC$6,'Hours used'!$A$5:$A$504,"&gt;="&amp;$C19,'Hours used'!$A$5:$A$504,"&lt;="&amp;$D19))</f>
        <v/>
      </c>
      <c r="AD19" s="70">
        <f>IF(OR(AD$6="",$B19=""),"",SUMIFS('Hours used'!$C$5:$C$504,'Hours used'!$B$5:$B$504,AD$6,'Hours used'!$A$5:$A$504,"&gt;="&amp;$C19,'Hours used'!$A$5:$A$504,"&lt;="&amp;$D19))</f>
        <v/>
      </c>
      <c r="AE19" s="70">
        <f>IF(OR(AE$6="",$B19=""),"",SUMIFS('Hours used'!$C$5:$C$504,'Hours used'!$B$5:$B$504,AE$6,'Hours used'!$A$5:$A$504,"&gt;="&amp;$C19,'Hours used'!$A$5:$A$504,"&lt;="&amp;$D19))</f>
        <v/>
      </c>
      <c r="AF19" s="70">
        <f>IF(OR(AF$6="",$B19=""),"",SUMIFS('Hours used'!$C$5:$C$504,'Hours used'!$B$5:$B$504,AF$6,'Hours used'!$A$5:$A$504,"&gt;="&amp;$C19,'Hours used'!$A$5:$A$504,"&lt;="&amp;$D19))</f>
        <v/>
      </c>
      <c r="AG19" s="70">
        <f>IF(OR(AG$6="",$B19=""),"",SUMIFS('Hours used'!$C$5:$C$504,'Hours used'!$B$5:$B$504,AG$6,'Hours used'!$A$5:$A$504,"&gt;="&amp;$C19,'Hours used'!$A$5:$A$504,"&lt;="&amp;$D19))</f>
        <v/>
      </c>
      <c r="AH19" s="70">
        <f>IF(OR(AH$6="",$B19=""),"",SUMIFS('Hours used'!$C$5:$C$504,'Hours used'!$B$5:$B$504,AH$6,'Hours used'!$A$5:$A$504,"&gt;="&amp;$C19,'Hours used'!$A$5:$A$504,"&lt;="&amp;$D19))</f>
        <v/>
      </c>
    </row>
    <row r="20">
      <c r="A20" s="66">
        <f>IF('Balance by period'!A20="","",'Balance by period'!A20)</f>
        <v/>
      </c>
      <c r="B20" s="68">
        <f>IF('Balance by period'!B20="","",'Balance by period'!B20)</f>
        <v/>
      </c>
      <c r="C20" s="68">
        <f>IF('Balance by period'!C20="","",'Balance by period'!C20)</f>
        <v/>
      </c>
      <c r="D20" s="68">
        <f>IF('Balance by period'!D20="","",'Balance by period'!D20)</f>
        <v/>
      </c>
      <c r="E20" s="70">
        <f>IF(OR(E$6="",$B20=""),"",SUMIFS('Hours used'!$C$5:$C$504,'Hours used'!$B$5:$B$504,E$6,'Hours used'!$A$5:$A$504,"&gt;="&amp;$C20,'Hours used'!$A$5:$A$504,"&lt;="&amp;$D20))</f>
        <v/>
      </c>
      <c r="F20" s="70">
        <f>IF(OR(F$6="",$B20=""),"",SUMIFS('Hours used'!$C$5:$C$504,'Hours used'!$B$5:$B$504,F$6,'Hours used'!$A$5:$A$504,"&gt;="&amp;$C20,'Hours used'!$A$5:$A$504,"&lt;="&amp;$D20))</f>
        <v/>
      </c>
      <c r="G20" s="70">
        <f>IF(OR(G$6="",$B20=""),"",SUMIFS('Hours used'!$C$5:$C$504,'Hours used'!$B$5:$B$504,G$6,'Hours used'!$A$5:$A$504,"&gt;="&amp;$C20,'Hours used'!$A$5:$A$504,"&lt;="&amp;$D20))</f>
        <v/>
      </c>
      <c r="H20" s="70">
        <f>IF(OR(H$6="",$B20=""),"",SUMIFS('Hours used'!$C$5:$C$504,'Hours used'!$B$5:$B$504,H$6,'Hours used'!$A$5:$A$504,"&gt;="&amp;$C20,'Hours used'!$A$5:$A$504,"&lt;="&amp;$D20))</f>
        <v/>
      </c>
      <c r="I20" s="70">
        <f>IF(OR(I$6="",$B20=""),"",SUMIFS('Hours used'!$C$5:$C$504,'Hours used'!$B$5:$B$504,I$6,'Hours used'!$A$5:$A$504,"&gt;="&amp;$C20,'Hours used'!$A$5:$A$504,"&lt;="&amp;$D20))</f>
        <v/>
      </c>
      <c r="J20" s="70">
        <f>IF(OR(J$6="",$B20=""),"",SUMIFS('Hours used'!$C$5:$C$504,'Hours used'!$B$5:$B$504,J$6,'Hours used'!$A$5:$A$504,"&gt;="&amp;$C20,'Hours used'!$A$5:$A$504,"&lt;="&amp;$D20))</f>
        <v/>
      </c>
      <c r="K20" s="70">
        <f>IF(OR(K$6="",$B20=""),"",SUMIFS('Hours used'!$C$5:$C$504,'Hours used'!$B$5:$B$504,K$6,'Hours used'!$A$5:$A$504,"&gt;="&amp;$C20,'Hours used'!$A$5:$A$504,"&lt;="&amp;$D20))</f>
        <v/>
      </c>
      <c r="L20" s="70">
        <f>IF(OR(L$6="",$B20=""),"",SUMIFS('Hours used'!$C$5:$C$504,'Hours used'!$B$5:$B$504,L$6,'Hours used'!$A$5:$A$504,"&gt;="&amp;$C20,'Hours used'!$A$5:$A$504,"&lt;="&amp;$D20))</f>
        <v/>
      </c>
      <c r="M20" s="70">
        <f>IF(OR(M$6="",$B20=""),"",SUMIFS('Hours used'!$C$5:$C$504,'Hours used'!$B$5:$B$504,M$6,'Hours used'!$A$5:$A$504,"&gt;="&amp;$C20,'Hours used'!$A$5:$A$504,"&lt;="&amp;$D20))</f>
        <v/>
      </c>
      <c r="N20" s="70">
        <f>IF(OR(N$6="",$B20=""),"",SUMIFS('Hours used'!$C$5:$C$504,'Hours used'!$B$5:$B$504,N$6,'Hours used'!$A$5:$A$504,"&gt;="&amp;$C20,'Hours used'!$A$5:$A$504,"&lt;="&amp;$D20))</f>
        <v/>
      </c>
      <c r="O20" s="70">
        <f>IF(OR(O$6="",$B20=""),"",SUMIFS('Hours used'!$C$5:$C$504,'Hours used'!$B$5:$B$504,O$6,'Hours used'!$A$5:$A$504,"&gt;="&amp;$C20,'Hours used'!$A$5:$A$504,"&lt;="&amp;$D20))</f>
        <v/>
      </c>
      <c r="P20" s="70">
        <f>IF(OR(P$6="",$B20=""),"",SUMIFS('Hours used'!$C$5:$C$504,'Hours used'!$B$5:$B$504,P$6,'Hours used'!$A$5:$A$504,"&gt;="&amp;$C20,'Hours used'!$A$5:$A$504,"&lt;="&amp;$D20))</f>
        <v/>
      </c>
      <c r="Q20" s="70">
        <f>IF(OR(Q$6="",$B20=""),"",SUMIFS('Hours used'!$C$5:$C$504,'Hours used'!$B$5:$B$504,Q$6,'Hours used'!$A$5:$A$504,"&gt;="&amp;$C20,'Hours used'!$A$5:$A$504,"&lt;="&amp;$D20))</f>
        <v/>
      </c>
      <c r="R20" s="70">
        <f>IF(OR(R$6="",$B20=""),"",SUMIFS('Hours used'!$C$5:$C$504,'Hours used'!$B$5:$B$504,R$6,'Hours used'!$A$5:$A$504,"&gt;="&amp;$C20,'Hours used'!$A$5:$A$504,"&lt;="&amp;$D20))</f>
        <v/>
      </c>
      <c r="S20" s="70">
        <f>IF(OR(S$6="",$B20=""),"",SUMIFS('Hours used'!$C$5:$C$504,'Hours used'!$B$5:$B$504,S$6,'Hours used'!$A$5:$A$504,"&gt;="&amp;$C20,'Hours used'!$A$5:$A$504,"&lt;="&amp;$D20))</f>
        <v/>
      </c>
      <c r="T20" s="70">
        <f>IF(OR(T$6="",$B20=""),"",SUMIFS('Hours used'!$C$5:$C$504,'Hours used'!$B$5:$B$504,T$6,'Hours used'!$A$5:$A$504,"&gt;="&amp;$C20,'Hours used'!$A$5:$A$504,"&lt;="&amp;$D20))</f>
        <v/>
      </c>
      <c r="U20" s="70">
        <f>IF(OR(U$6="",$B20=""),"",SUMIFS('Hours used'!$C$5:$C$504,'Hours used'!$B$5:$B$504,U$6,'Hours used'!$A$5:$A$504,"&gt;="&amp;$C20,'Hours used'!$A$5:$A$504,"&lt;="&amp;$D20))</f>
        <v/>
      </c>
      <c r="V20" s="70">
        <f>IF(OR(V$6="",$B20=""),"",SUMIFS('Hours used'!$C$5:$C$504,'Hours used'!$B$5:$B$504,V$6,'Hours used'!$A$5:$A$504,"&gt;="&amp;$C20,'Hours used'!$A$5:$A$504,"&lt;="&amp;$D20))</f>
        <v/>
      </c>
      <c r="W20" s="70">
        <f>IF(OR(W$6="",$B20=""),"",SUMIFS('Hours used'!$C$5:$C$504,'Hours used'!$B$5:$B$504,W$6,'Hours used'!$A$5:$A$504,"&gt;="&amp;$C20,'Hours used'!$A$5:$A$504,"&lt;="&amp;$D20))</f>
        <v/>
      </c>
      <c r="X20" s="70">
        <f>IF(OR(X$6="",$B20=""),"",SUMIFS('Hours used'!$C$5:$C$504,'Hours used'!$B$5:$B$504,X$6,'Hours used'!$A$5:$A$504,"&gt;="&amp;$C20,'Hours used'!$A$5:$A$504,"&lt;="&amp;$D20))</f>
        <v/>
      </c>
      <c r="Y20" s="70">
        <f>IF(OR(Y$6="",$B20=""),"",SUMIFS('Hours used'!$C$5:$C$504,'Hours used'!$B$5:$B$504,Y$6,'Hours used'!$A$5:$A$504,"&gt;="&amp;$C20,'Hours used'!$A$5:$A$504,"&lt;="&amp;$D20))</f>
        <v/>
      </c>
      <c r="Z20" s="70">
        <f>IF(OR(Z$6="",$B20=""),"",SUMIFS('Hours used'!$C$5:$C$504,'Hours used'!$B$5:$B$504,Z$6,'Hours used'!$A$5:$A$504,"&gt;="&amp;$C20,'Hours used'!$A$5:$A$504,"&lt;="&amp;$D20))</f>
        <v/>
      </c>
      <c r="AA20" s="70">
        <f>IF(OR(AA$6="",$B20=""),"",SUMIFS('Hours used'!$C$5:$C$504,'Hours used'!$B$5:$B$504,AA$6,'Hours used'!$A$5:$A$504,"&gt;="&amp;$C20,'Hours used'!$A$5:$A$504,"&lt;="&amp;$D20))</f>
        <v/>
      </c>
      <c r="AB20" s="70">
        <f>IF(OR(AB$6="",$B20=""),"",SUMIFS('Hours used'!$C$5:$C$504,'Hours used'!$B$5:$B$504,AB$6,'Hours used'!$A$5:$A$504,"&gt;="&amp;$C20,'Hours used'!$A$5:$A$504,"&lt;="&amp;$D20))</f>
        <v/>
      </c>
      <c r="AC20" s="70">
        <f>IF(OR(AC$6="",$B20=""),"",SUMIFS('Hours used'!$C$5:$C$504,'Hours used'!$B$5:$B$504,AC$6,'Hours used'!$A$5:$A$504,"&gt;="&amp;$C20,'Hours used'!$A$5:$A$504,"&lt;="&amp;$D20))</f>
        <v/>
      </c>
      <c r="AD20" s="70">
        <f>IF(OR(AD$6="",$B20=""),"",SUMIFS('Hours used'!$C$5:$C$504,'Hours used'!$B$5:$B$504,AD$6,'Hours used'!$A$5:$A$504,"&gt;="&amp;$C20,'Hours used'!$A$5:$A$504,"&lt;="&amp;$D20))</f>
        <v/>
      </c>
      <c r="AE20" s="70">
        <f>IF(OR(AE$6="",$B20=""),"",SUMIFS('Hours used'!$C$5:$C$504,'Hours used'!$B$5:$B$504,AE$6,'Hours used'!$A$5:$A$504,"&gt;="&amp;$C20,'Hours used'!$A$5:$A$504,"&lt;="&amp;$D20))</f>
        <v/>
      </c>
      <c r="AF20" s="70">
        <f>IF(OR(AF$6="",$B20=""),"",SUMIFS('Hours used'!$C$5:$C$504,'Hours used'!$B$5:$B$504,AF$6,'Hours used'!$A$5:$A$504,"&gt;="&amp;$C20,'Hours used'!$A$5:$A$504,"&lt;="&amp;$D20))</f>
        <v/>
      </c>
      <c r="AG20" s="70">
        <f>IF(OR(AG$6="",$B20=""),"",SUMIFS('Hours used'!$C$5:$C$504,'Hours used'!$B$5:$B$504,AG$6,'Hours used'!$A$5:$A$504,"&gt;="&amp;$C20,'Hours used'!$A$5:$A$504,"&lt;="&amp;$D20))</f>
        <v/>
      </c>
      <c r="AH20" s="70">
        <f>IF(OR(AH$6="",$B20=""),"",SUMIFS('Hours used'!$C$5:$C$504,'Hours used'!$B$5:$B$504,AH$6,'Hours used'!$A$5:$A$504,"&gt;="&amp;$C20,'Hours used'!$A$5:$A$504,"&lt;="&amp;$D20))</f>
        <v/>
      </c>
    </row>
    <row r="21">
      <c r="A21" s="66">
        <f>IF('Balance by period'!A21="","",'Balance by period'!A21)</f>
        <v/>
      </c>
      <c r="B21" s="68">
        <f>IF('Balance by period'!B21="","",'Balance by period'!B21)</f>
        <v/>
      </c>
      <c r="C21" s="68">
        <f>IF('Balance by period'!C21="","",'Balance by period'!C21)</f>
        <v/>
      </c>
      <c r="D21" s="68">
        <f>IF('Balance by period'!D21="","",'Balance by period'!D21)</f>
        <v/>
      </c>
      <c r="E21" s="70">
        <f>IF(OR(E$6="",$B21=""),"",SUMIFS('Hours used'!$C$5:$C$504,'Hours used'!$B$5:$B$504,E$6,'Hours used'!$A$5:$A$504,"&gt;="&amp;$C21,'Hours used'!$A$5:$A$504,"&lt;="&amp;$D21))</f>
        <v/>
      </c>
      <c r="F21" s="70">
        <f>IF(OR(F$6="",$B21=""),"",SUMIFS('Hours used'!$C$5:$C$504,'Hours used'!$B$5:$B$504,F$6,'Hours used'!$A$5:$A$504,"&gt;="&amp;$C21,'Hours used'!$A$5:$A$504,"&lt;="&amp;$D21))</f>
        <v/>
      </c>
      <c r="G21" s="70">
        <f>IF(OR(G$6="",$B21=""),"",SUMIFS('Hours used'!$C$5:$C$504,'Hours used'!$B$5:$B$504,G$6,'Hours used'!$A$5:$A$504,"&gt;="&amp;$C21,'Hours used'!$A$5:$A$504,"&lt;="&amp;$D21))</f>
        <v/>
      </c>
      <c r="H21" s="70">
        <f>IF(OR(H$6="",$B21=""),"",SUMIFS('Hours used'!$C$5:$C$504,'Hours used'!$B$5:$B$504,H$6,'Hours used'!$A$5:$A$504,"&gt;="&amp;$C21,'Hours used'!$A$5:$A$504,"&lt;="&amp;$D21))</f>
        <v/>
      </c>
      <c r="I21" s="70">
        <f>IF(OR(I$6="",$B21=""),"",SUMIFS('Hours used'!$C$5:$C$504,'Hours used'!$B$5:$B$504,I$6,'Hours used'!$A$5:$A$504,"&gt;="&amp;$C21,'Hours used'!$A$5:$A$504,"&lt;="&amp;$D21))</f>
        <v/>
      </c>
      <c r="J21" s="70">
        <f>IF(OR(J$6="",$B21=""),"",SUMIFS('Hours used'!$C$5:$C$504,'Hours used'!$B$5:$B$504,J$6,'Hours used'!$A$5:$A$504,"&gt;="&amp;$C21,'Hours used'!$A$5:$A$504,"&lt;="&amp;$D21))</f>
        <v/>
      </c>
      <c r="K21" s="70">
        <f>IF(OR(K$6="",$B21=""),"",SUMIFS('Hours used'!$C$5:$C$504,'Hours used'!$B$5:$B$504,K$6,'Hours used'!$A$5:$A$504,"&gt;="&amp;$C21,'Hours used'!$A$5:$A$504,"&lt;="&amp;$D21))</f>
        <v/>
      </c>
      <c r="L21" s="70">
        <f>IF(OR(L$6="",$B21=""),"",SUMIFS('Hours used'!$C$5:$C$504,'Hours used'!$B$5:$B$504,L$6,'Hours used'!$A$5:$A$504,"&gt;="&amp;$C21,'Hours used'!$A$5:$A$504,"&lt;="&amp;$D21))</f>
        <v/>
      </c>
      <c r="M21" s="70">
        <f>IF(OR(M$6="",$B21=""),"",SUMIFS('Hours used'!$C$5:$C$504,'Hours used'!$B$5:$B$504,M$6,'Hours used'!$A$5:$A$504,"&gt;="&amp;$C21,'Hours used'!$A$5:$A$504,"&lt;="&amp;$D21))</f>
        <v/>
      </c>
      <c r="N21" s="70">
        <f>IF(OR(N$6="",$B21=""),"",SUMIFS('Hours used'!$C$5:$C$504,'Hours used'!$B$5:$B$504,N$6,'Hours used'!$A$5:$A$504,"&gt;="&amp;$C21,'Hours used'!$A$5:$A$504,"&lt;="&amp;$D21))</f>
        <v/>
      </c>
      <c r="O21" s="70">
        <f>IF(OR(O$6="",$B21=""),"",SUMIFS('Hours used'!$C$5:$C$504,'Hours used'!$B$5:$B$504,O$6,'Hours used'!$A$5:$A$504,"&gt;="&amp;$C21,'Hours used'!$A$5:$A$504,"&lt;="&amp;$D21))</f>
        <v/>
      </c>
      <c r="P21" s="70">
        <f>IF(OR(P$6="",$B21=""),"",SUMIFS('Hours used'!$C$5:$C$504,'Hours used'!$B$5:$B$504,P$6,'Hours used'!$A$5:$A$504,"&gt;="&amp;$C21,'Hours used'!$A$5:$A$504,"&lt;="&amp;$D21))</f>
        <v/>
      </c>
      <c r="Q21" s="70">
        <f>IF(OR(Q$6="",$B21=""),"",SUMIFS('Hours used'!$C$5:$C$504,'Hours used'!$B$5:$B$504,Q$6,'Hours used'!$A$5:$A$504,"&gt;="&amp;$C21,'Hours used'!$A$5:$A$504,"&lt;="&amp;$D21))</f>
        <v/>
      </c>
      <c r="R21" s="70">
        <f>IF(OR(R$6="",$B21=""),"",SUMIFS('Hours used'!$C$5:$C$504,'Hours used'!$B$5:$B$504,R$6,'Hours used'!$A$5:$A$504,"&gt;="&amp;$C21,'Hours used'!$A$5:$A$504,"&lt;="&amp;$D21))</f>
        <v/>
      </c>
      <c r="S21" s="70">
        <f>IF(OR(S$6="",$B21=""),"",SUMIFS('Hours used'!$C$5:$C$504,'Hours used'!$B$5:$B$504,S$6,'Hours used'!$A$5:$A$504,"&gt;="&amp;$C21,'Hours used'!$A$5:$A$504,"&lt;="&amp;$D21))</f>
        <v/>
      </c>
      <c r="T21" s="70">
        <f>IF(OR(T$6="",$B21=""),"",SUMIFS('Hours used'!$C$5:$C$504,'Hours used'!$B$5:$B$504,T$6,'Hours used'!$A$5:$A$504,"&gt;="&amp;$C21,'Hours used'!$A$5:$A$504,"&lt;="&amp;$D21))</f>
        <v/>
      </c>
      <c r="U21" s="70">
        <f>IF(OR(U$6="",$B21=""),"",SUMIFS('Hours used'!$C$5:$C$504,'Hours used'!$B$5:$B$504,U$6,'Hours used'!$A$5:$A$504,"&gt;="&amp;$C21,'Hours used'!$A$5:$A$504,"&lt;="&amp;$D21))</f>
        <v/>
      </c>
      <c r="V21" s="70">
        <f>IF(OR(V$6="",$B21=""),"",SUMIFS('Hours used'!$C$5:$C$504,'Hours used'!$B$5:$B$504,V$6,'Hours used'!$A$5:$A$504,"&gt;="&amp;$C21,'Hours used'!$A$5:$A$504,"&lt;="&amp;$D21))</f>
        <v/>
      </c>
      <c r="W21" s="70">
        <f>IF(OR(W$6="",$B21=""),"",SUMIFS('Hours used'!$C$5:$C$504,'Hours used'!$B$5:$B$504,W$6,'Hours used'!$A$5:$A$504,"&gt;="&amp;$C21,'Hours used'!$A$5:$A$504,"&lt;="&amp;$D21))</f>
        <v/>
      </c>
      <c r="X21" s="70">
        <f>IF(OR(X$6="",$B21=""),"",SUMIFS('Hours used'!$C$5:$C$504,'Hours used'!$B$5:$B$504,X$6,'Hours used'!$A$5:$A$504,"&gt;="&amp;$C21,'Hours used'!$A$5:$A$504,"&lt;="&amp;$D21))</f>
        <v/>
      </c>
      <c r="Y21" s="70">
        <f>IF(OR(Y$6="",$B21=""),"",SUMIFS('Hours used'!$C$5:$C$504,'Hours used'!$B$5:$B$504,Y$6,'Hours used'!$A$5:$A$504,"&gt;="&amp;$C21,'Hours used'!$A$5:$A$504,"&lt;="&amp;$D21))</f>
        <v/>
      </c>
      <c r="Z21" s="70">
        <f>IF(OR(Z$6="",$B21=""),"",SUMIFS('Hours used'!$C$5:$C$504,'Hours used'!$B$5:$B$504,Z$6,'Hours used'!$A$5:$A$504,"&gt;="&amp;$C21,'Hours used'!$A$5:$A$504,"&lt;="&amp;$D21))</f>
        <v/>
      </c>
      <c r="AA21" s="70">
        <f>IF(OR(AA$6="",$B21=""),"",SUMIFS('Hours used'!$C$5:$C$504,'Hours used'!$B$5:$B$504,AA$6,'Hours used'!$A$5:$A$504,"&gt;="&amp;$C21,'Hours used'!$A$5:$A$504,"&lt;="&amp;$D21))</f>
        <v/>
      </c>
      <c r="AB21" s="70">
        <f>IF(OR(AB$6="",$B21=""),"",SUMIFS('Hours used'!$C$5:$C$504,'Hours used'!$B$5:$B$504,AB$6,'Hours used'!$A$5:$A$504,"&gt;="&amp;$C21,'Hours used'!$A$5:$A$504,"&lt;="&amp;$D21))</f>
        <v/>
      </c>
      <c r="AC21" s="70">
        <f>IF(OR(AC$6="",$B21=""),"",SUMIFS('Hours used'!$C$5:$C$504,'Hours used'!$B$5:$B$504,AC$6,'Hours used'!$A$5:$A$504,"&gt;="&amp;$C21,'Hours used'!$A$5:$A$504,"&lt;="&amp;$D21))</f>
        <v/>
      </c>
      <c r="AD21" s="70">
        <f>IF(OR(AD$6="",$B21=""),"",SUMIFS('Hours used'!$C$5:$C$504,'Hours used'!$B$5:$B$504,AD$6,'Hours used'!$A$5:$A$504,"&gt;="&amp;$C21,'Hours used'!$A$5:$A$504,"&lt;="&amp;$D21))</f>
        <v/>
      </c>
      <c r="AE21" s="70">
        <f>IF(OR(AE$6="",$B21=""),"",SUMIFS('Hours used'!$C$5:$C$504,'Hours used'!$B$5:$B$504,AE$6,'Hours used'!$A$5:$A$504,"&gt;="&amp;$C21,'Hours used'!$A$5:$A$504,"&lt;="&amp;$D21))</f>
        <v/>
      </c>
      <c r="AF21" s="70">
        <f>IF(OR(AF$6="",$B21=""),"",SUMIFS('Hours used'!$C$5:$C$504,'Hours used'!$B$5:$B$504,AF$6,'Hours used'!$A$5:$A$504,"&gt;="&amp;$C21,'Hours used'!$A$5:$A$504,"&lt;="&amp;$D21))</f>
        <v/>
      </c>
      <c r="AG21" s="70">
        <f>IF(OR(AG$6="",$B21=""),"",SUMIFS('Hours used'!$C$5:$C$504,'Hours used'!$B$5:$B$504,AG$6,'Hours used'!$A$5:$A$504,"&gt;="&amp;$C21,'Hours used'!$A$5:$A$504,"&lt;="&amp;$D21))</f>
        <v/>
      </c>
      <c r="AH21" s="70">
        <f>IF(OR(AH$6="",$B21=""),"",SUMIFS('Hours used'!$C$5:$C$504,'Hours used'!$B$5:$B$504,AH$6,'Hours used'!$A$5:$A$504,"&gt;="&amp;$C21,'Hours used'!$A$5:$A$504,"&lt;="&amp;$D21))</f>
        <v/>
      </c>
    </row>
    <row r="22">
      <c r="A22" s="66">
        <f>IF('Balance by period'!A22="","",'Balance by period'!A22)</f>
        <v/>
      </c>
      <c r="B22" s="68">
        <f>IF('Balance by period'!B22="","",'Balance by period'!B22)</f>
        <v/>
      </c>
      <c r="C22" s="68">
        <f>IF('Balance by period'!C22="","",'Balance by period'!C22)</f>
        <v/>
      </c>
      <c r="D22" s="68">
        <f>IF('Balance by period'!D22="","",'Balance by period'!D22)</f>
        <v/>
      </c>
      <c r="E22" s="70">
        <f>IF(OR(E$6="",$B22=""),"",SUMIFS('Hours used'!$C$5:$C$504,'Hours used'!$B$5:$B$504,E$6,'Hours used'!$A$5:$A$504,"&gt;="&amp;$C22,'Hours used'!$A$5:$A$504,"&lt;="&amp;$D22))</f>
        <v/>
      </c>
      <c r="F22" s="70">
        <f>IF(OR(F$6="",$B22=""),"",SUMIFS('Hours used'!$C$5:$C$504,'Hours used'!$B$5:$B$504,F$6,'Hours used'!$A$5:$A$504,"&gt;="&amp;$C22,'Hours used'!$A$5:$A$504,"&lt;="&amp;$D22))</f>
        <v/>
      </c>
      <c r="G22" s="70">
        <f>IF(OR(G$6="",$B22=""),"",SUMIFS('Hours used'!$C$5:$C$504,'Hours used'!$B$5:$B$504,G$6,'Hours used'!$A$5:$A$504,"&gt;="&amp;$C22,'Hours used'!$A$5:$A$504,"&lt;="&amp;$D22))</f>
        <v/>
      </c>
      <c r="H22" s="70">
        <f>IF(OR(H$6="",$B22=""),"",SUMIFS('Hours used'!$C$5:$C$504,'Hours used'!$B$5:$B$504,H$6,'Hours used'!$A$5:$A$504,"&gt;="&amp;$C22,'Hours used'!$A$5:$A$504,"&lt;="&amp;$D22))</f>
        <v/>
      </c>
      <c r="I22" s="70">
        <f>IF(OR(I$6="",$B22=""),"",SUMIFS('Hours used'!$C$5:$C$504,'Hours used'!$B$5:$B$504,I$6,'Hours used'!$A$5:$A$504,"&gt;="&amp;$C22,'Hours used'!$A$5:$A$504,"&lt;="&amp;$D22))</f>
        <v/>
      </c>
      <c r="J22" s="70">
        <f>IF(OR(J$6="",$B22=""),"",SUMIFS('Hours used'!$C$5:$C$504,'Hours used'!$B$5:$B$504,J$6,'Hours used'!$A$5:$A$504,"&gt;="&amp;$C22,'Hours used'!$A$5:$A$504,"&lt;="&amp;$D22))</f>
        <v/>
      </c>
      <c r="K22" s="70">
        <f>IF(OR(K$6="",$B22=""),"",SUMIFS('Hours used'!$C$5:$C$504,'Hours used'!$B$5:$B$504,K$6,'Hours used'!$A$5:$A$504,"&gt;="&amp;$C22,'Hours used'!$A$5:$A$504,"&lt;="&amp;$D22))</f>
        <v/>
      </c>
      <c r="L22" s="70">
        <f>IF(OR(L$6="",$B22=""),"",SUMIFS('Hours used'!$C$5:$C$504,'Hours used'!$B$5:$B$504,L$6,'Hours used'!$A$5:$A$504,"&gt;="&amp;$C22,'Hours used'!$A$5:$A$504,"&lt;="&amp;$D22))</f>
        <v/>
      </c>
      <c r="M22" s="70">
        <f>IF(OR(M$6="",$B22=""),"",SUMIFS('Hours used'!$C$5:$C$504,'Hours used'!$B$5:$B$504,M$6,'Hours used'!$A$5:$A$504,"&gt;="&amp;$C22,'Hours used'!$A$5:$A$504,"&lt;="&amp;$D22))</f>
        <v/>
      </c>
      <c r="N22" s="70">
        <f>IF(OR(N$6="",$B22=""),"",SUMIFS('Hours used'!$C$5:$C$504,'Hours used'!$B$5:$B$504,N$6,'Hours used'!$A$5:$A$504,"&gt;="&amp;$C22,'Hours used'!$A$5:$A$504,"&lt;="&amp;$D22))</f>
        <v/>
      </c>
      <c r="O22" s="70">
        <f>IF(OR(O$6="",$B22=""),"",SUMIFS('Hours used'!$C$5:$C$504,'Hours used'!$B$5:$B$504,O$6,'Hours used'!$A$5:$A$504,"&gt;="&amp;$C22,'Hours used'!$A$5:$A$504,"&lt;="&amp;$D22))</f>
        <v/>
      </c>
      <c r="P22" s="70">
        <f>IF(OR(P$6="",$B22=""),"",SUMIFS('Hours used'!$C$5:$C$504,'Hours used'!$B$5:$B$504,P$6,'Hours used'!$A$5:$A$504,"&gt;="&amp;$C22,'Hours used'!$A$5:$A$504,"&lt;="&amp;$D22))</f>
        <v/>
      </c>
      <c r="Q22" s="70">
        <f>IF(OR(Q$6="",$B22=""),"",SUMIFS('Hours used'!$C$5:$C$504,'Hours used'!$B$5:$B$504,Q$6,'Hours used'!$A$5:$A$504,"&gt;="&amp;$C22,'Hours used'!$A$5:$A$504,"&lt;="&amp;$D22))</f>
        <v/>
      </c>
      <c r="R22" s="70">
        <f>IF(OR(R$6="",$B22=""),"",SUMIFS('Hours used'!$C$5:$C$504,'Hours used'!$B$5:$B$504,R$6,'Hours used'!$A$5:$A$504,"&gt;="&amp;$C22,'Hours used'!$A$5:$A$504,"&lt;="&amp;$D22))</f>
        <v/>
      </c>
      <c r="S22" s="70">
        <f>IF(OR(S$6="",$B22=""),"",SUMIFS('Hours used'!$C$5:$C$504,'Hours used'!$B$5:$B$504,S$6,'Hours used'!$A$5:$A$504,"&gt;="&amp;$C22,'Hours used'!$A$5:$A$504,"&lt;="&amp;$D22))</f>
        <v/>
      </c>
      <c r="T22" s="70">
        <f>IF(OR(T$6="",$B22=""),"",SUMIFS('Hours used'!$C$5:$C$504,'Hours used'!$B$5:$B$504,T$6,'Hours used'!$A$5:$A$504,"&gt;="&amp;$C22,'Hours used'!$A$5:$A$504,"&lt;="&amp;$D22))</f>
        <v/>
      </c>
      <c r="U22" s="70">
        <f>IF(OR(U$6="",$B22=""),"",SUMIFS('Hours used'!$C$5:$C$504,'Hours used'!$B$5:$B$504,U$6,'Hours used'!$A$5:$A$504,"&gt;="&amp;$C22,'Hours used'!$A$5:$A$504,"&lt;="&amp;$D22))</f>
        <v/>
      </c>
      <c r="V22" s="70">
        <f>IF(OR(V$6="",$B22=""),"",SUMIFS('Hours used'!$C$5:$C$504,'Hours used'!$B$5:$B$504,V$6,'Hours used'!$A$5:$A$504,"&gt;="&amp;$C22,'Hours used'!$A$5:$A$504,"&lt;="&amp;$D22))</f>
        <v/>
      </c>
      <c r="W22" s="70">
        <f>IF(OR(W$6="",$B22=""),"",SUMIFS('Hours used'!$C$5:$C$504,'Hours used'!$B$5:$B$504,W$6,'Hours used'!$A$5:$A$504,"&gt;="&amp;$C22,'Hours used'!$A$5:$A$504,"&lt;="&amp;$D22))</f>
        <v/>
      </c>
      <c r="X22" s="70">
        <f>IF(OR(X$6="",$B22=""),"",SUMIFS('Hours used'!$C$5:$C$504,'Hours used'!$B$5:$B$504,X$6,'Hours used'!$A$5:$A$504,"&gt;="&amp;$C22,'Hours used'!$A$5:$A$504,"&lt;="&amp;$D22))</f>
        <v/>
      </c>
      <c r="Y22" s="70">
        <f>IF(OR(Y$6="",$B22=""),"",SUMIFS('Hours used'!$C$5:$C$504,'Hours used'!$B$5:$B$504,Y$6,'Hours used'!$A$5:$A$504,"&gt;="&amp;$C22,'Hours used'!$A$5:$A$504,"&lt;="&amp;$D22))</f>
        <v/>
      </c>
      <c r="Z22" s="70">
        <f>IF(OR(Z$6="",$B22=""),"",SUMIFS('Hours used'!$C$5:$C$504,'Hours used'!$B$5:$B$504,Z$6,'Hours used'!$A$5:$A$504,"&gt;="&amp;$C22,'Hours used'!$A$5:$A$504,"&lt;="&amp;$D22))</f>
        <v/>
      </c>
      <c r="AA22" s="70">
        <f>IF(OR(AA$6="",$B22=""),"",SUMIFS('Hours used'!$C$5:$C$504,'Hours used'!$B$5:$B$504,AA$6,'Hours used'!$A$5:$A$504,"&gt;="&amp;$C22,'Hours used'!$A$5:$A$504,"&lt;="&amp;$D22))</f>
        <v/>
      </c>
      <c r="AB22" s="70">
        <f>IF(OR(AB$6="",$B22=""),"",SUMIFS('Hours used'!$C$5:$C$504,'Hours used'!$B$5:$B$504,AB$6,'Hours used'!$A$5:$A$504,"&gt;="&amp;$C22,'Hours used'!$A$5:$A$504,"&lt;="&amp;$D22))</f>
        <v/>
      </c>
      <c r="AC22" s="70">
        <f>IF(OR(AC$6="",$B22=""),"",SUMIFS('Hours used'!$C$5:$C$504,'Hours used'!$B$5:$B$504,AC$6,'Hours used'!$A$5:$A$504,"&gt;="&amp;$C22,'Hours used'!$A$5:$A$504,"&lt;="&amp;$D22))</f>
        <v/>
      </c>
      <c r="AD22" s="70">
        <f>IF(OR(AD$6="",$B22=""),"",SUMIFS('Hours used'!$C$5:$C$504,'Hours used'!$B$5:$B$504,AD$6,'Hours used'!$A$5:$A$504,"&gt;="&amp;$C22,'Hours used'!$A$5:$A$504,"&lt;="&amp;$D22))</f>
        <v/>
      </c>
      <c r="AE22" s="70">
        <f>IF(OR(AE$6="",$B22=""),"",SUMIFS('Hours used'!$C$5:$C$504,'Hours used'!$B$5:$B$504,AE$6,'Hours used'!$A$5:$A$504,"&gt;="&amp;$C22,'Hours used'!$A$5:$A$504,"&lt;="&amp;$D22))</f>
        <v/>
      </c>
      <c r="AF22" s="70">
        <f>IF(OR(AF$6="",$B22=""),"",SUMIFS('Hours used'!$C$5:$C$504,'Hours used'!$B$5:$B$504,AF$6,'Hours used'!$A$5:$A$504,"&gt;="&amp;$C22,'Hours used'!$A$5:$A$504,"&lt;="&amp;$D22))</f>
        <v/>
      </c>
      <c r="AG22" s="70">
        <f>IF(OR(AG$6="",$B22=""),"",SUMIFS('Hours used'!$C$5:$C$504,'Hours used'!$B$5:$B$504,AG$6,'Hours used'!$A$5:$A$504,"&gt;="&amp;$C22,'Hours used'!$A$5:$A$504,"&lt;="&amp;$D22))</f>
        <v/>
      </c>
      <c r="AH22" s="70">
        <f>IF(OR(AH$6="",$B22=""),"",SUMIFS('Hours used'!$C$5:$C$504,'Hours used'!$B$5:$B$504,AH$6,'Hours used'!$A$5:$A$504,"&gt;="&amp;$C22,'Hours used'!$A$5:$A$504,"&lt;="&amp;$D22))</f>
        <v/>
      </c>
    </row>
    <row r="23">
      <c r="A23" s="66">
        <f>IF('Balance by period'!A23="","",'Balance by period'!A23)</f>
        <v/>
      </c>
      <c r="B23" s="68">
        <f>IF('Balance by period'!B23="","",'Balance by period'!B23)</f>
        <v/>
      </c>
      <c r="C23" s="68">
        <f>IF('Balance by period'!C23="","",'Balance by period'!C23)</f>
        <v/>
      </c>
      <c r="D23" s="68">
        <f>IF('Balance by period'!D23="","",'Balance by period'!D23)</f>
        <v/>
      </c>
      <c r="E23" s="70">
        <f>IF(OR(E$6="",$B23=""),"",SUMIFS('Hours used'!$C$5:$C$504,'Hours used'!$B$5:$B$504,E$6,'Hours used'!$A$5:$A$504,"&gt;="&amp;$C23,'Hours used'!$A$5:$A$504,"&lt;="&amp;$D23))</f>
        <v/>
      </c>
      <c r="F23" s="70">
        <f>IF(OR(F$6="",$B23=""),"",SUMIFS('Hours used'!$C$5:$C$504,'Hours used'!$B$5:$B$504,F$6,'Hours used'!$A$5:$A$504,"&gt;="&amp;$C23,'Hours used'!$A$5:$A$504,"&lt;="&amp;$D23))</f>
        <v/>
      </c>
      <c r="G23" s="70">
        <f>IF(OR(G$6="",$B23=""),"",SUMIFS('Hours used'!$C$5:$C$504,'Hours used'!$B$5:$B$504,G$6,'Hours used'!$A$5:$A$504,"&gt;="&amp;$C23,'Hours used'!$A$5:$A$504,"&lt;="&amp;$D23))</f>
        <v/>
      </c>
      <c r="H23" s="70">
        <f>IF(OR(H$6="",$B23=""),"",SUMIFS('Hours used'!$C$5:$C$504,'Hours used'!$B$5:$B$504,H$6,'Hours used'!$A$5:$A$504,"&gt;="&amp;$C23,'Hours used'!$A$5:$A$504,"&lt;="&amp;$D23))</f>
        <v/>
      </c>
      <c r="I23" s="70">
        <f>IF(OR(I$6="",$B23=""),"",SUMIFS('Hours used'!$C$5:$C$504,'Hours used'!$B$5:$B$504,I$6,'Hours used'!$A$5:$A$504,"&gt;="&amp;$C23,'Hours used'!$A$5:$A$504,"&lt;="&amp;$D23))</f>
        <v/>
      </c>
      <c r="J23" s="70">
        <f>IF(OR(J$6="",$B23=""),"",SUMIFS('Hours used'!$C$5:$C$504,'Hours used'!$B$5:$B$504,J$6,'Hours used'!$A$5:$A$504,"&gt;="&amp;$C23,'Hours used'!$A$5:$A$504,"&lt;="&amp;$D23))</f>
        <v/>
      </c>
      <c r="K23" s="70">
        <f>IF(OR(K$6="",$B23=""),"",SUMIFS('Hours used'!$C$5:$C$504,'Hours used'!$B$5:$B$504,K$6,'Hours used'!$A$5:$A$504,"&gt;="&amp;$C23,'Hours used'!$A$5:$A$504,"&lt;="&amp;$D23))</f>
        <v/>
      </c>
      <c r="L23" s="70">
        <f>IF(OR(L$6="",$B23=""),"",SUMIFS('Hours used'!$C$5:$C$504,'Hours used'!$B$5:$B$504,L$6,'Hours used'!$A$5:$A$504,"&gt;="&amp;$C23,'Hours used'!$A$5:$A$504,"&lt;="&amp;$D23))</f>
        <v/>
      </c>
      <c r="M23" s="70">
        <f>IF(OR(M$6="",$B23=""),"",SUMIFS('Hours used'!$C$5:$C$504,'Hours used'!$B$5:$B$504,M$6,'Hours used'!$A$5:$A$504,"&gt;="&amp;$C23,'Hours used'!$A$5:$A$504,"&lt;="&amp;$D23))</f>
        <v/>
      </c>
      <c r="N23" s="70">
        <f>IF(OR(N$6="",$B23=""),"",SUMIFS('Hours used'!$C$5:$C$504,'Hours used'!$B$5:$B$504,N$6,'Hours used'!$A$5:$A$504,"&gt;="&amp;$C23,'Hours used'!$A$5:$A$504,"&lt;="&amp;$D23))</f>
        <v/>
      </c>
      <c r="O23" s="70">
        <f>IF(OR(O$6="",$B23=""),"",SUMIFS('Hours used'!$C$5:$C$504,'Hours used'!$B$5:$B$504,O$6,'Hours used'!$A$5:$A$504,"&gt;="&amp;$C23,'Hours used'!$A$5:$A$504,"&lt;="&amp;$D23))</f>
        <v/>
      </c>
      <c r="P23" s="70">
        <f>IF(OR(P$6="",$B23=""),"",SUMIFS('Hours used'!$C$5:$C$504,'Hours used'!$B$5:$B$504,P$6,'Hours used'!$A$5:$A$504,"&gt;="&amp;$C23,'Hours used'!$A$5:$A$504,"&lt;="&amp;$D23))</f>
        <v/>
      </c>
      <c r="Q23" s="70">
        <f>IF(OR(Q$6="",$B23=""),"",SUMIFS('Hours used'!$C$5:$C$504,'Hours used'!$B$5:$B$504,Q$6,'Hours used'!$A$5:$A$504,"&gt;="&amp;$C23,'Hours used'!$A$5:$A$504,"&lt;="&amp;$D23))</f>
        <v/>
      </c>
      <c r="R23" s="70">
        <f>IF(OR(R$6="",$B23=""),"",SUMIFS('Hours used'!$C$5:$C$504,'Hours used'!$B$5:$B$504,R$6,'Hours used'!$A$5:$A$504,"&gt;="&amp;$C23,'Hours used'!$A$5:$A$504,"&lt;="&amp;$D23))</f>
        <v/>
      </c>
      <c r="S23" s="70">
        <f>IF(OR(S$6="",$B23=""),"",SUMIFS('Hours used'!$C$5:$C$504,'Hours used'!$B$5:$B$504,S$6,'Hours used'!$A$5:$A$504,"&gt;="&amp;$C23,'Hours used'!$A$5:$A$504,"&lt;="&amp;$D23))</f>
        <v/>
      </c>
      <c r="T23" s="70">
        <f>IF(OR(T$6="",$B23=""),"",SUMIFS('Hours used'!$C$5:$C$504,'Hours used'!$B$5:$B$504,T$6,'Hours used'!$A$5:$A$504,"&gt;="&amp;$C23,'Hours used'!$A$5:$A$504,"&lt;="&amp;$D23))</f>
        <v/>
      </c>
      <c r="U23" s="70">
        <f>IF(OR(U$6="",$B23=""),"",SUMIFS('Hours used'!$C$5:$C$504,'Hours used'!$B$5:$B$504,U$6,'Hours used'!$A$5:$A$504,"&gt;="&amp;$C23,'Hours used'!$A$5:$A$504,"&lt;="&amp;$D23))</f>
        <v/>
      </c>
      <c r="V23" s="70">
        <f>IF(OR(V$6="",$B23=""),"",SUMIFS('Hours used'!$C$5:$C$504,'Hours used'!$B$5:$B$504,V$6,'Hours used'!$A$5:$A$504,"&gt;="&amp;$C23,'Hours used'!$A$5:$A$504,"&lt;="&amp;$D23))</f>
        <v/>
      </c>
      <c r="W23" s="70">
        <f>IF(OR(W$6="",$B23=""),"",SUMIFS('Hours used'!$C$5:$C$504,'Hours used'!$B$5:$B$504,W$6,'Hours used'!$A$5:$A$504,"&gt;="&amp;$C23,'Hours used'!$A$5:$A$504,"&lt;="&amp;$D23))</f>
        <v/>
      </c>
      <c r="X23" s="70">
        <f>IF(OR(X$6="",$B23=""),"",SUMIFS('Hours used'!$C$5:$C$504,'Hours used'!$B$5:$B$504,X$6,'Hours used'!$A$5:$A$504,"&gt;="&amp;$C23,'Hours used'!$A$5:$A$504,"&lt;="&amp;$D23))</f>
        <v/>
      </c>
      <c r="Y23" s="70">
        <f>IF(OR(Y$6="",$B23=""),"",SUMIFS('Hours used'!$C$5:$C$504,'Hours used'!$B$5:$B$504,Y$6,'Hours used'!$A$5:$A$504,"&gt;="&amp;$C23,'Hours used'!$A$5:$A$504,"&lt;="&amp;$D23))</f>
        <v/>
      </c>
      <c r="Z23" s="70">
        <f>IF(OR(Z$6="",$B23=""),"",SUMIFS('Hours used'!$C$5:$C$504,'Hours used'!$B$5:$B$504,Z$6,'Hours used'!$A$5:$A$504,"&gt;="&amp;$C23,'Hours used'!$A$5:$A$504,"&lt;="&amp;$D23))</f>
        <v/>
      </c>
      <c r="AA23" s="70">
        <f>IF(OR(AA$6="",$B23=""),"",SUMIFS('Hours used'!$C$5:$C$504,'Hours used'!$B$5:$B$504,AA$6,'Hours used'!$A$5:$A$504,"&gt;="&amp;$C23,'Hours used'!$A$5:$A$504,"&lt;="&amp;$D23))</f>
        <v/>
      </c>
      <c r="AB23" s="70">
        <f>IF(OR(AB$6="",$B23=""),"",SUMIFS('Hours used'!$C$5:$C$504,'Hours used'!$B$5:$B$504,AB$6,'Hours used'!$A$5:$A$504,"&gt;="&amp;$C23,'Hours used'!$A$5:$A$504,"&lt;="&amp;$D23))</f>
        <v/>
      </c>
      <c r="AC23" s="70">
        <f>IF(OR(AC$6="",$B23=""),"",SUMIFS('Hours used'!$C$5:$C$504,'Hours used'!$B$5:$B$504,AC$6,'Hours used'!$A$5:$A$504,"&gt;="&amp;$C23,'Hours used'!$A$5:$A$504,"&lt;="&amp;$D23))</f>
        <v/>
      </c>
      <c r="AD23" s="70">
        <f>IF(OR(AD$6="",$B23=""),"",SUMIFS('Hours used'!$C$5:$C$504,'Hours used'!$B$5:$B$504,AD$6,'Hours used'!$A$5:$A$504,"&gt;="&amp;$C23,'Hours used'!$A$5:$A$504,"&lt;="&amp;$D23))</f>
        <v/>
      </c>
      <c r="AE23" s="70">
        <f>IF(OR(AE$6="",$B23=""),"",SUMIFS('Hours used'!$C$5:$C$504,'Hours used'!$B$5:$B$504,AE$6,'Hours used'!$A$5:$A$504,"&gt;="&amp;$C23,'Hours used'!$A$5:$A$504,"&lt;="&amp;$D23))</f>
        <v/>
      </c>
      <c r="AF23" s="70">
        <f>IF(OR(AF$6="",$B23=""),"",SUMIFS('Hours used'!$C$5:$C$504,'Hours used'!$B$5:$B$504,AF$6,'Hours used'!$A$5:$A$504,"&gt;="&amp;$C23,'Hours used'!$A$5:$A$504,"&lt;="&amp;$D23))</f>
        <v/>
      </c>
      <c r="AG23" s="70">
        <f>IF(OR(AG$6="",$B23=""),"",SUMIFS('Hours used'!$C$5:$C$504,'Hours used'!$B$5:$B$504,AG$6,'Hours used'!$A$5:$A$504,"&gt;="&amp;$C23,'Hours used'!$A$5:$A$504,"&lt;="&amp;$D23))</f>
        <v/>
      </c>
      <c r="AH23" s="70">
        <f>IF(OR(AH$6="",$B23=""),"",SUMIFS('Hours used'!$C$5:$C$504,'Hours used'!$B$5:$B$504,AH$6,'Hours used'!$A$5:$A$504,"&gt;="&amp;$C23,'Hours used'!$A$5:$A$504,"&lt;="&amp;$D23))</f>
        <v/>
      </c>
    </row>
    <row r="24">
      <c r="A24" s="66">
        <f>IF('Balance by period'!A24="","",'Balance by period'!A24)</f>
        <v/>
      </c>
      <c r="B24" s="68">
        <f>IF('Balance by period'!B24="","",'Balance by period'!B24)</f>
        <v/>
      </c>
      <c r="C24" s="68">
        <f>IF('Balance by period'!C24="","",'Balance by period'!C24)</f>
        <v/>
      </c>
      <c r="D24" s="68">
        <f>IF('Balance by period'!D24="","",'Balance by period'!D24)</f>
        <v/>
      </c>
      <c r="E24" s="70">
        <f>IF(OR(E$6="",$B24=""),"",SUMIFS('Hours used'!$C$5:$C$504,'Hours used'!$B$5:$B$504,E$6,'Hours used'!$A$5:$A$504,"&gt;="&amp;$C24,'Hours used'!$A$5:$A$504,"&lt;="&amp;$D24))</f>
        <v/>
      </c>
      <c r="F24" s="70">
        <f>IF(OR(F$6="",$B24=""),"",SUMIFS('Hours used'!$C$5:$C$504,'Hours used'!$B$5:$B$504,F$6,'Hours used'!$A$5:$A$504,"&gt;="&amp;$C24,'Hours used'!$A$5:$A$504,"&lt;="&amp;$D24))</f>
        <v/>
      </c>
      <c r="G24" s="70">
        <f>IF(OR(G$6="",$B24=""),"",SUMIFS('Hours used'!$C$5:$C$504,'Hours used'!$B$5:$B$504,G$6,'Hours used'!$A$5:$A$504,"&gt;="&amp;$C24,'Hours used'!$A$5:$A$504,"&lt;="&amp;$D24))</f>
        <v/>
      </c>
      <c r="H24" s="70">
        <f>IF(OR(H$6="",$B24=""),"",SUMIFS('Hours used'!$C$5:$C$504,'Hours used'!$B$5:$B$504,H$6,'Hours used'!$A$5:$A$504,"&gt;="&amp;$C24,'Hours used'!$A$5:$A$504,"&lt;="&amp;$D24))</f>
        <v/>
      </c>
      <c r="I24" s="70">
        <f>IF(OR(I$6="",$B24=""),"",SUMIFS('Hours used'!$C$5:$C$504,'Hours used'!$B$5:$B$504,I$6,'Hours used'!$A$5:$A$504,"&gt;="&amp;$C24,'Hours used'!$A$5:$A$504,"&lt;="&amp;$D24))</f>
        <v/>
      </c>
      <c r="J24" s="70">
        <f>IF(OR(J$6="",$B24=""),"",SUMIFS('Hours used'!$C$5:$C$504,'Hours used'!$B$5:$B$504,J$6,'Hours used'!$A$5:$A$504,"&gt;="&amp;$C24,'Hours used'!$A$5:$A$504,"&lt;="&amp;$D24))</f>
        <v/>
      </c>
      <c r="K24" s="70">
        <f>IF(OR(K$6="",$B24=""),"",SUMIFS('Hours used'!$C$5:$C$504,'Hours used'!$B$5:$B$504,K$6,'Hours used'!$A$5:$A$504,"&gt;="&amp;$C24,'Hours used'!$A$5:$A$504,"&lt;="&amp;$D24))</f>
        <v/>
      </c>
      <c r="L24" s="70">
        <f>IF(OR(L$6="",$B24=""),"",SUMIFS('Hours used'!$C$5:$C$504,'Hours used'!$B$5:$B$504,L$6,'Hours used'!$A$5:$A$504,"&gt;="&amp;$C24,'Hours used'!$A$5:$A$504,"&lt;="&amp;$D24))</f>
        <v/>
      </c>
      <c r="M24" s="70">
        <f>IF(OR(M$6="",$B24=""),"",SUMIFS('Hours used'!$C$5:$C$504,'Hours used'!$B$5:$B$504,M$6,'Hours used'!$A$5:$A$504,"&gt;="&amp;$C24,'Hours used'!$A$5:$A$504,"&lt;="&amp;$D24))</f>
        <v/>
      </c>
      <c r="N24" s="70">
        <f>IF(OR(N$6="",$B24=""),"",SUMIFS('Hours used'!$C$5:$C$504,'Hours used'!$B$5:$B$504,N$6,'Hours used'!$A$5:$A$504,"&gt;="&amp;$C24,'Hours used'!$A$5:$A$504,"&lt;="&amp;$D24))</f>
        <v/>
      </c>
      <c r="O24" s="70">
        <f>IF(OR(O$6="",$B24=""),"",SUMIFS('Hours used'!$C$5:$C$504,'Hours used'!$B$5:$B$504,O$6,'Hours used'!$A$5:$A$504,"&gt;="&amp;$C24,'Hours used'!$A$5:$A$504,"&lt;="&amp;$D24))</f>
        <v/>
      </c>
      <c r="P24" s="70">
        <f>IF(OR(P$6="",$B24=""),"",SUMIFS('Hours used'!$C$5:$C$504,'Hours used'!$B$5:$B$504,P$6,'Hours used'!$A$5:$A$504,"&gt;="&amp;$C24,'Hours used'!$A$5:$A$504,"&lt;="&amp;$D24))</f>
        <v/>
      </c>
      <c r="Q24" s="70">
        <f>IF(OR(Q$6="",$B24=""),"",SUMIFS('Hours used'!$C$5:$C$504,'Hours used'!$B$5:$B$504,Q$6,'Hours used'!$A$5:$A$504,"&gt;="&amp;$C24,'Hours used'!$A$5:$A$504,"&lt;="&amp;$D24))</f>
        <v/>
      </c>
      <c r="R24" s="70">
        <f>IF(OR(R$6="",$B24=""),"",SUMIFS('Hours used'!$C$5:$C$504,'Hours used'!$B$5:$B$504,R$6,'Hours used'!$A$5:$A$504,"&gt;="&amp;$C24,'Hours used'!$A$5:$A$504,"&lt;="&amp;$D24))</f>
        <v/>
      </c>
      <c r="S24" s="70">
        <f>IF(OR(S$6="",$B24=""),"",SUMIFS('Hours used'!$C$5:$C$504,'Hours used'!$B$5:$B$504,S$6,'Hours used'!$A$5:$A$504,"&gt;="&amp;$C24,'Hours used'!$A$5:$A$504,"&lt;="&amp;$D24))</f>
        <v/>
      </c>
      <c r="T24" s="70">
        <f>IF(OR(T$6="",$B24=""),"",SUMIFS('Hours used'!$C$5:$C$504,'Hours used'!$B$5:$B$504,T$6,'Hours used'!$A$5:$A$504,"&gt;="&amp;$C24,'Hours used'!$A$5:$A$504,"&lt;="&amp;$D24))</f>
        <v/>
      </c>
      <c r="U24" s="70">
        <f>IF(OR(U$6="",$B24=""),"",SUMIFS('Hours used'!$C$5:$C$504,'Hours used'!$B$5:$B$504,U$6,'Hours used'!$A$5:$A$504,"&gt;="&amp;$C24,'Hours used'!$A$5:$A$504,"&lt;="&amp;$D24))</f>
        <v/>
      </c>
      <c r="V24" s="70">
        <f>IF(OR(V$6="",$B24=""),"",SUMIFS('Hours used'!$C$5:$C$504,'Hours used'!$B$5:$B$504,V$6,'Hours used'!$A$5:$A$504,"&gt;="&amp;$C24,'Hours used'!$A$5:$A$504,"&lt;="&amp;$D24))</f>
        <v/>
      </c>
      <c r="W24" s="70">
        <f>IF(OR(W$6="",$B24=""),"",SUMIFS('Hours used'!$C$5:$C$504,'Hours used'!$B$5:$B$504,W$6,'Hours used'!$A$5:$A$504,"&gt;="&amp;$C24,'Hours used'!$A$5:$A$504,"&lt;="&amp;$D24))</f>
        <v/>
      </c>
      <c r="X24" s="70">
        <f>IF(OR(X$6="",$B24=""),"",SUMIFS('Hours used'!$C$5:$C$504,'Hours used'!$B$5:$B$504,X$6,'Hours used'!$A$5:$A$504,"&gt;="&amp;$C24,'Hours used'!$A$5:$A$504,"&lt;="&amp;$D24))</f>
        <v/>
      </c>
      <c r="Y24" s="70">
        <f>IF(OR(Y$6="",$B24=""),"",SUMIFS('Hours used'!$C$5:$C$504,'Hours used'!$B$5:$B$504,Y$6,'Hours used'!$A$5:$A$504,"&gt;="&amp;$C24,'Hours used'!$A$5:$A$504,"&lt;="&amp;$D24))</f>
        <v/>
      </c>
      <c r="Z24" s="70">
        <f>IF(OR(Z$6="",$B24=""),"",SUMIFS('Hours used'!$C$5:$C$504,'Hours used'!$B$5:$B$504,Z$6,'Hours used'!$A$5:$A$504,"&gt;="&amp;$C24,'Hours used'!$A$5:$A$504,"&lt;="&amp;$D24))</f>
        <v/>
      </c>
      <c r="AA24" s="70">
        <f>IF(OR(AA$6="",$B24=""),"",SUMIFS('Hours used'!$C$5:$C$504,'Hours used'!$B$5:$B$504,AA$6,'Hours used'!$A$5:$A$504,"&gt;="&amp;$C24,'Hours used'!$A$5:$A$504,"&lt;="&amp;$D24))</f>
        <v/>
      </c>
      <c r="AB24" s="70">
        <f>IF(OR(AB$6="",$B24=""),"",SUMIFS('Hours used'!$C$5:$C$504,'Hours used'!$B$5:$B$504,AB$6,'Hours used'!$A$5:$A$504,"&gt;="&amp;$C24,'Hours used'!$A$5:$A$504,"&lt;="&amp;$D24))</f>
        <v/>
      </c>
      <c r="AC24" s="70">
        <f>IF(OR(AC$6="",$B24=""),"",SUMIFS('Hours used'!$C$5:$C$504,'Hours used'!$B$5:$B$504,AC$6,'Hours used'!$A$5:$A$504,"&gt;="&amp;$C24,'Hours used'!$A$5:$A$504,"&lt;="&amp;$D24))</f>
        <v/>
      </c>
      <c r="AD24" s="70">
        <f>IF(OR(AD$6="",$B24=""),"",SUMIFS('Hours used'!$C$5:$C$504,'Hours used'!$B$5:$B$504,AD$6,'Hours used'!$A$5:$A$504,"&gt;="&amp;$C24,'Hours used'!$A$5:$A$504,"&lt;="&amp;$D24))</f>
        <v/>
      </c>
      <c r="AE24" s="70">
        <f>IF(OR(AE$6="",$B24=""),"",SUMIFS('Hours used'!$C$5:$C$504,'Hours used'!$B$5:$B$504,AE$6,'Hours used'!$A$5:$A$504,"&gt;="&amp;$C24,'Hours used'!$A$5:$A$504,"&lt;="&amp;$D24))</f>
        <v/>
      </c>
      <c r="AF24" s="70">
        <f>IF(OR(AF$6="",$B24=""),"",SUMIFS('Hours used'!$C$5:$C$504,'Hours used'!$B$5:$B$504,AF$6,'Hours used'!$A$5:$A$504,"&gt;="&amp;$C24,'Hours used'!$A$5:$A$504,"&lt;="&amp;$D24))</f>
        <v/>
      </c>
      <c r="AG24" s="70">
        <f>IF(OR(AG$6="",$B24=""),"",SUMIFS('Hours used'!$C$5:$C$504,'Hours used'!$B$5:$B$504,AG$6,'Hours used'!$A$5:$A$504,"&gt;="&amp;$C24,'Hours used'!$A$5:$A$504,"&lt;="&amp;$D24))</f>
        <v/>
      </c>
      <c r="AH24" s="70">
        <f>IF(OR(AH$6="",$B24=""),"",SUMIFS('Hours used'!$C$5:$C$504,'Hours used'!$B$5:$B$504,AH$6,'Hours used'!$A$5:$A$504,"&gt;="&amp;$C24,'Hours used'!$A$5:$A$504,"&lt;="&amp;$D24))</f>
        <v/>
      </c>
    </row>
    <row r="25">
      <c r="A25" s="66">
        <f>IF('Balance by period'!A25="","",'Balance by period'!A25)</f>
        <v/>
      </c>
      <c r="B25" s="68">
        <f>IF('Balance by period'!B25="","",'Balance by period'!B25)</f>
        <v/>
      </c>
      <c r="C25" s="68">
        <f>IF('Balance by period'!C25="","",'Balance by period'!C25)</f>
        <v/>
      </c>
      <c r="D25" s="68">
        <f>IF('Balance by period'!D25="","",'Balance by period'!D25)</f>
        <v/>
      </c>
      <c r="E25" s="70">
        <f>IF(OR(E$6="",$B25=""),"",SUMIFS('Hours used'!$C$5:$C$504,'Hours used'!$B$5:$B$504,E$6,'Hours used'!$A$5:$A$504,"&gt;="&amp;$C25,'Hours used'!$A$5:$A$504,"&lt;="&amp;$D25))</f>
        <v/>
      </c>
      <c r="F25" s="70">
        <f>IF(OR(F$6="",$B25=""),"",SUMIFS('Hours used'!$C$5:$C$504,'Hours used'!$B$5:$B$504,F$6,'Hours used'!$A$5:$A$504,"&gt;="&amp;$C25,'Hours used'!$A$5:$A$504,"&lt;="&amp;$D25))</f>
        <v/>
      </c>
      <c r="G25" s="70">
        <f>IF(OR(G$6="",$B25=""),"",SUMIFS('Hours used'!$C$5:$C$504,'Hours used'!$B$5:$B$504,G$6,'Hours used'!$A$5:$A$504,"&gt;="&amp;$C25,'Hours used'!$A$5:$A$504,"&lt;="&amp;$D25))</f>
        <v/>
      </c>
      <c r="H25" s="70">
        <f>IF(OR(H$6="",$B25=""),"",SUMIFS('Hours used'!$C$5:$C$504,'Hours used'!$B$5:$B$504,H$6,'Hours used'!$A$5:$A$504,"&gt;="&amp;$C25,'Hours used'!$A$5:$A$504,"&lt;="&amp;$D25))</f>
        <v/>
      </c>
      <c r="I25" s="70">
        <f>IF(OR(I$6="",$B25=""),"",SUMIFS('Hours used'!$C$5:$C$504,'Hours used'!$B$5:$B$504,I$6,'Hours used'!$A$5:$A$504,"&gt;="&amp;$C25,'Hours used'!$A$5:$A$504,"&lt;="&amp;$D25))</f>
        <v/>
      </c>
      <c r="J25" s="70">
        <f>IF(OR(J$6="",$B25=""),"",SUMIFS('Hours used'!$C$5:$C$504,'Hours used'!$B$5:$B$504,J$6,'Hours used'!$A$5:$A$504,"&gt;="&amp;$C25,'Hours used'!$A$5:$A$504,"&lt;="&amp;$D25))</f>
        <v/>
      </c>
      <c r="K25" s="70">
        <f>IF(OR(K$6="",$B25=""),"",SUMIFS('Hours used'!$C$5:$C$504,'Hours used'!$B$5:$B$504,K$6,'Hours used'!$A$5:$A$504,"&gt;="&amp;$C25,'Hours used'!$A$5:$A$504,"&lt;="&amp;$D25))</f>
        <v/>
      </c>
      <c r="L25" s="70">
        <f>IF(OR(L$6="",$B25=""),"",SUMIFS('Hours used'!$C$5:$C$504,'Hours used'!$B$5:$B$504,L$6,'Hours used'!$A$5:$A$504,"&gt;="&amp;$C25,'Hours used'!$A$5:$A$504,"&lt;="&amp;$D25))</f>
        <v/>
      </c>
      <c r="M25" s="70">
        <f>IF(OR(M$6="",$B25=""),"",SUMIFS('Hours used'!$C$5:$C$504,'Hours used'!$B$5:$B$504,M$6,'Hours used'!$A$5:$A$504,"&gt;="&amp;$C25,'Hours used'!$A$5:$A$504,"&lt;="&amp;$D25))</f>
        <v/>
      </c>
      <c r="N25" s="70">
        <f>IF(OR(N$6="",$B25=""),"",SUMIFS('Hours used'!$C$5:$C$504,'Hours used'!$B$5:$B$504,N$6,'Hours used'!$A$5:$A$504,"&gt;="&amp;$C25,'Hours used'!$A$5:$A$504,"&lt;="&amp;$D25))</f>
        <v/>
      </c>
      <c r="O25" s="70">
        <f>IF(OR(O$6="",$B25=""),"",SUMIFS('Hours used'!$C$5:$C$504,'Hours used'!$B$5:$B$504,O$6,'Hours used'!$A$5:$A$504,"&gt;="&amp;$C25,'Hours used'!$A$5:$A$504,"&lt;="&amp;$D25))</f>
        <v/>
      </c>
      <c r="P25" s="70">
        <f>IF(OR(P$6="",$B25=""),"",SUMIFS('Hours used'!$C$5:$C$504,'Hours used'!$B$5:$B$504,P$6,'Hours used'!$A$5:$A$504,"&gt;="&amp;$C25,'Hours used'!$A$5:$A$504,"&lt;="&amp;$D25))</f>
        <v/>
      </c>
      <c r="Q25" s="70">
        <f>IF(OR(Q$6="",$B25=""),"",SUMIFS('Hours used'!$C$5:$C$504,'Hours used'!$B$5:$B$504,Q$6,'Hours used'!$A$5:$A$504,"&gt;="&amp;$C25,'Hours used'!$A$5:$A$504,"&lt;="&amp;$D25))</f>
        <v/>
      </c>
      <c r="R25" s="70">
        <f>IF(OR(R$6="",$B25=""),"",SUMIFS('Hours used'!$C$5:$C$504,'Hours used'!$B$5:$B$504,R$6,'Hours used'!$A$5:$A$504,"&gt;="&amp;$C25,'Hours used'!$A$5:$A$504,"&lt;="&amp;$D25))</f>
        <v/>
      </c>
      <c r="S25" s="70">
        <f>IF(OR(S$6="",$B25=""),"",SUMIFS('Hours used'!$C$5:$C$504,'Hours used'!$B$5:$B$504,S$6,'Hours used'!$A$5:$A$504,"&gt;="&amp;$C25,'Hours used'!$A$5:$A$504,"&lt;="&amp;$D25))</f>
        <v/>
      </c>
      <c r="T25" s="70">
        <f>IF(OR(T$6="",$B25=""),"",SUMIFS('Hours used'!$C$5:$C$504,'Hours used'!$B$5:$B$504,T$6,'Hours used'!$A$5:$A$504,"&gt;="&amp;$C25,'Hours used'!$A$5:$A$504,"&lt;="&amp;$D25))</f>
        <v/>
      </c>
      <c r="U25" s="70">
        <f>IF(OR(U$6="",$B25=""),"",SUMIFS('Hours used'!$C$5:$C$504,'Hours used'!$B$5:$B$504,U$6,'Hours used'!$A$5:$A$504,"&gt;="&amp;$C25,'Hours used'!$A$5:$A$504,"&lt;="&amp;$D25))</f>
        <v/>
      </c>
      <c r="V25" s="70">
        <f>IF(OR(V$6="",$B25=""),"",SUMIFS('Hours used'!$C$5:$C$504,'Hours used'!$B$5:$B$504,V$6,'Hours used'!$A$5:$A$504,"&gt;="&amp;$C25,'Hours used'!$A$5:$A$504,"&lt;="&amp;$D25))</f>
        <v/>
      </c>
      <c r="W25" s="70">
        <f>IF(OR(W$6="",$B25=""),"",SUMIFS('Hours used'!$C$5:$C$504,'Hours used'!$B$5:$B$504,W$6,'Hours used'!$A$5:$A$504,"&gt;="&amp;$C25,'Hours used'!$A$5:$A$504,"&lt;="&amp;$D25))</f>
        <v/>
      </c>
      <c r="X25" s="70">
        <f>IF(OR(X$6="",$B25=""),"",SUMIFS('Hours used'!$C$5:$C$504,'Hours used'!$B$5:$B$504,X$6,'Hours used'!$A$5:$A$504,"&gt;="&amp;$C25,'Hours used'!$A$5:$A$504,"&lt;="&amp;$D25))</f>
        <v/>
      </c>
      <c r="Y25" s="70">
        <f>IF(OR(Y$6="",$B25=""),"",SUMIFS('Hours used'!$C$5:$C$504,'Hours used'!$B$5:$B$504,Y$6,'Hours used'!$A$5:$A$504,"&gt;="&amp;$C25,'Hours used'!$A$5:$A$504,"&lt;="&amp;$D25))</f>
        <v/>
      </c>
      <c r="Z25" s="70">
        <f>IF(OR(Z$6="",$B25=""),"",SUMIFS('Hours used'!$C$5:$C$504,'Hours used'!$B$5:$B$504,Z$6,'Hours used'!$A$5:$A$504,"&gt;="&amp;$C25,'Hours used'!$A$5:$A$504,"&lt;="&amp;$D25))</f>
        <v/>
      </c>
      <c r="AA25" s="70">
        <f>IF(OR(AA$6="",$B25=""),"",SUMIFS('Hours used'!$C$5:$C$504,'Hours used'!$B$5:$B$504,AA$6,'Hours used'!$A$5:$A$504,"&gt;="&amp;$C25,'Hours used'!$A$5:$A$504,"&lt;="&amp;$D25))</f>
        <v/>
      </c>
      <c r="AB25" s="70">
        <f>IF(OR(AB$6="",$B25=""),"",SUMIFS('Hours used'!$C$5:$C$504,'Hours used'!$B$5:$B$504,AB$6,'Hours used'!$A$5:$A$504,"&gt;="&amp;$C25,'Hours used'!$A$5:$A$504,"&lt;="&amp;$D25))</f>
        <v/>
      </c>
      <c r="AC25" s="70">
        <f>IF(OR(AC$6="",$B25=""),"",SUMIFS('Hours used'!$C$5:$C$504,'Hours used'!$B$5:$B$504,AC$6,'Hours used'!$A$5:$A$504,"&gt;="&amp;$C25,'Hours used'!$A$5:$A$504,"&lt;="&amp;$D25))</f>
        <v/>
      </c>
      <c r="AD25" s="70">
        <f>IF(OR(AD$6="",$B25=""),"",SUMIFS('Hours used'!$C$5:$C$504,'Hours used'!$B$5:$B$504,AD$6,'Hours used'!$A$5:$A$504,"&gt;="&amp;$C25,'Hours used'!$A$5:$A$504,"&lt;="&amp;$D25))</f>
        <v/>
      </c>
      <c r="AE25" s="70">
        <f>IF(OR(AE$6="",$B25=""),"",SUMIFS('Hours used'!$C$5:$C$504,'Hours used'!$B$5:$B$504,AE$6,'Hours used'!$A$5:$A$504,"&gt;="&amp;$C25,'Hours used'!$A$5:$A$504,"&lt;="&amp;$D25))</f>
        <v/>
      </c>
      <c r="AF25" s="70">
        <f>IF(OR(AF$6="",$B25=""),"",SUMIFS('Hours used'!$C$5:$C$504,'Hours used'!$B$5:$B$504,AF$6,'Hours used'!$A$5:$A$504,"&gt;="&amp;$C25,'Hours used'!$A$5:$A$504,"&lt;="&amp;$D25))</f>
        <v/>
      </c>
      <c r="AG25" s="70">
        <f>IF(OR(AG$6="",$B25=""),"",SUMIFS('Hours used'!$C$5:$C$504,'Hours used'!$B$5:$B$504,AG$6,'Hours used'!$A$5:$A$504,"&gt;="&amp;$C25,'Hours used'!$A$5:$A$504,"&lt;="&amp;$D25))</f>
        <v/>
      </c>
      <c r="AH25" s="70">
        <f>IF(OR(AH$6="",$B25=""),"",SUMIFS('Hours used'!$C$5:$C$504,'Hours used'!$B$5:$B$504,AH$6,'Hours used'!$A$5:$A$504,"&gt;="&amp;$C25,'Hours used'!$A$5:$A$504,"&lt;="&amp;$D25))</f>
        <v/>
      </c>
    </row>
    <row r="26">
      <c r="A26" s="66">
        <f>IF('Balance by period'!A26="","",'Balance by period'!A26)</f>
        <v/>
      </c>
      <c r="B26" s="68">
        <f>IF('Balance by period'!B26="","",'Balance by period'!B26)</f>
        <v/>
      </c>
      <c r="C26" s="68">
        <f>IF('Balance by period'!C26="","",'Balance by period'!C26)</f>
        <v/>
      </c>
      <c r="D26" s="68">
        <f>IF('Balance by period'!D26="","",'Balance by period'!D26)</f>
        <v/>
      </c>
      <c r="E26" s="70">
        <f>IF(OR(E$6="",$B26=""),"",SUMIFS('Hours used'!$C$5:$C$504,'Hours used'!$B$5:$B$504,E$6,'Hours used'!$A$5:$A$504,"&gt;="&amp;$C26,'Hours used'!$A$5:$A$504,"&lt;="&amp;$D26))</f>
        <v/>
      </c>
      <c r="F26" s="70">
        <f>IF(OR(F$6="",$B26=""),"",SUMIFS('Hours used'!$C$5:$C$504,'Hours used'!$B$5:$B$504,F$6,'Hours used'!$A$5:$A$504,"&gt;="&amp;$C26,'Hours used'!$A$5:$A$504,"&lt;="&amp;$D26))</f>
        <v/>
      </c>
      <c r="G26" s="70">
        <f>IF(OR(G$6="",$B26=""),"",SUMIFS('Hours used'!$C$5:$C$504,'Hours used'!$B$5:$B$504,G$6,'Hours used'!$A$5:$A$504,"&gt;="&amp;$C26,'Hours used'!$A$5:$A$504,"&lt;="&amp;$D26))</f>
        <v/>
      </c>
      <c r="H26" s="70">
        <f>IF(OR(H$6="",$B26=""),"",SUMIFS('Hours used'!$C$5:$C$504,'Hours used'!$B$5:$B$504,H$6,'Hours used'!$A$5:$A$504,"&gt;="&amp;$C26,'Hours used'!$A$5:$A$504,"&lt;="&amp;$D26))</f>
        <v/>
      </c>
      <c r="I26" s="70">
        <f>IF(OR(I$6="",$B26=""),"",SUMIFS('Hours used'!$C$5:$C$504,'Hours used'!$B$5:$B$504,I$6,'Hours used'!$A$5:$A$504,"&gt;="&amp;$C26,'Hours used'!$A$5:$A$504,"&lt;="&amp;$D26))</f>
        <v/>
      </c>
      <c r="J26" s="70">
        <f>IF(OR(J$6="",$B26=""),"",SUMIFS('Hours used'!$C$5:$C$504,'Hours used'!$B$5:$B$504,J$6,'Hours used'!$A$5:$A$504,"&gt;="&amp;$C26,'Hours used'!$A$5:$A$504,"&lt;="&amp;$D26))</f>
        <v/>
      </c>
      <c r="K26" s="70">
        <f>IF(OR(K$6="",$B26=""),"",SUMIFS('Hours used'!$C$5:$C$504,'Hours used'!$B$5:$B$504,K$6,'Hours used'!$A$5:$A$504,"&gt;="&amp;$C26,'Hours used'!$A$5:$A$504,"&lt;="&amp;$D26))</f>
        <v/>
      </c>
      <c r="L26" s="70">
        <f>IF(OR(L$6="",$B26=""),"",SUMIFS('Hours used'!$C$5:$C$504,'Hours used'!$B$5:$B$504,L$6,'Hours used'!$A$5:$A$504,"&gt;="&amp;$C26,'Hours used'!$A$5:$A$504,"&lt;="&amp;$D26))</f>
        <v/>
      </c>
      <c r="M26" s="70">
        <f>IF(OR(M$6="",$B26=""),"",SUMIFS('Hours used'!$C$5:$C$504,'Hours used'!$B$5:$B$504,M$6,'Hours used'!$A$5:$A$504,"&gt;="&amp;$C26,'Hours used'!$A$5:$A$504,"&lt;="&amp;$D26))</f>
        <v/>
      </c>
      <c r="N26" s="70">
        <f>IF(OR(N$6="",$B26=""),"",SUMIFS('Hours used'!$C$5:$C$504,'Hours used'!$B$5:$B$504,N$6,'Hours used'!$A$5:$A$504,"&gt;="&amp;$C26,'Hours used'!$A$5:$A$504,"&lt;="&amp;$D26))</f>
        <v/>
      </c>
      <c r="O26" s="70">
        <f>IF(OR(O$6="",$B26=""),"",SUMIFS('Hours used'!$C$5:$C$504,'Hours used'!$B$5:$B$504,O$6,'Hours used'!$A$5:$A$504,"&gt;="&amp;$C26,'Hours used'!$A$5:$A$504,"&lt;="&amp;$D26))</f>
        <v/>
      </c>
      <c r="P26" s="70">
        <f>IF(OR(P$6="",$B26=""),"",SUMIFS('Hours used'!$C$5:$C$504,'Hours used'!$B$5:$B$504,P$6,'Hours used'!$A$5:$A$504,"&gt;="&amp;$C26,'Hours used'!$A$5:$A$504,"&lt;="&amp;$D26))</f>
        <v/>
      </c>
      <c r="Q26" s="70">
        <f>IF(OR(Q$6="",$B26=""),"",SUMIFS('Hours used'!$C$5:$C$504,'Hours used'!$B$5:$B$504,Q$6,'Hours used'!$A$5:$A$504,"&gt;="&amp;$C26,'Hours used'!$A$5:$A$504,"&lt;="&amp;$D26))</f>
        <v/>
      </c>
      <c r="R26" s="70">
        <f>IF(OR(R$6="",$B26=""),"",SUMIFS('Hours used'!$C$5:$C$504,'Hours used'!$B$5:$B$504,R$6,'Hours used'!$A$5:$A$504,"&gt;="&amp;$C26,'Hours used'!$A$5:$A$504,"&lt;="&amp;$D26))</f>
        <v/>
      </c>
      <c r="S26" s="70">
        <f>IF(OR(S$6="",$B26=""),"",SUMIFS('Hours used'!$C$5:$C$504,'Hours used'!$B$5:$B$504,S$6,'Hours used'!$A$5:$A$504,"&gt;="&amp;$C26,'Hours used'!$A$5:$A$504,"&lt;="&amp;$D26))</f>
        <v/>
      </c>
      <c r="T26" s="70">
        <f>IF(OR(T$6="",$B26=""),"",SUMIFS('Hours used'!$C$5:$C$504,'Hours used'!$B$5:$B$504,T$6,'Hours used'!$A$5:$A$504,"&gt;="&amp;$C26,'Hours used'!$A$5:$A$504,"&lt;="&amp;$D26))</f>
        <v/>
      </c>
      <c r="U26" s="70">
        <f>IF(OR(U$6="",$B26=""),"",SUMIFS('Hours used'!$C$5:$C$504,'Hours used'!$B$5:$B$504,U$6,'Hours used'!$A$5:$A$504,"&gt;="&amp;$C26,'Hours used'!$A$5:$A$504,"&lt;="&amp;$D26))</f>
        <v/>
      </c>
      <c r="V26" s="70">
        <f>IF(OR(V$6="",$B26=""),"",SUMIFS('Hours used'!$C$5:$C$504,'Hours used'!$B$5:$B$504,V$6,'Hours used'!$A$5:$A$504,"&gt;="&amp;$C26,'Hours used'!$A$5:$A$504,"&lt;="&amp;$D26))</f>
        <v/>
      </c>
      <c r="W26" s="70">
        <f>IF(OR(W$6="",$B26=""),"",SUMIFS('Hours used'!$C$5:$C$504,'Hours used'!$B$5:$B$504,W$6,'Hours used'!$A$5:$A$504,"&gt;="&amp;$C26,'Hours used'!$A$5:$A$504,"&lt;="&amp;$D26))</f>
        <v/>
      </c>
      <c r="X26" s="70">
        <f>IF(OR(X$6="",$B26=""),"",SUMIFS('Hours used'!$C$5:$C$504,'Hours used'!$B$5:$B$504,X$6,'Hours used'!$A$5:$A$504,"&gt;="&amp;$C26,'Hours used'!$A$5:$A$504,"&lt;="&amp;$D26))</f>
        <v/>
      </c>
      <c r="Y26" s="70">
        <f>IF(OR(Y$6="",$B26=""),"",SUMIFS('Hours used'!$C$5:$C$504,'Hours used'!$B$5:$B$504,Y$6,'Hours used'!$A$5:$A$504,"&gt;="&amp;$C26,'Hours used'!$A$5:$A$504,"&lt;="&amp;$D26))</f>
        <v/>
      </c>
      <c r="Z26" s="70">
        <f>IF(OR(Z$6="",$B26=""),"",SUMIFS('Hours used'!$C$5:$C$504,'Hours used'!$B$5:$B$504,Z$6,'Hours used'!$A$5:$A$504,"&gt;="&amp;$C26,'Hours used'!$A$5:$A$504,"&lt;="&amp;$D26))</f>
        <v/>
      </c>
      <c r="AA26" s="70">
        <f>IF(OR(AA$6="",$B26=""),"",SUMIFS('Hours used'!$C$5:$C$504,'Hours used'!$B$5:$B$504,AA$6,'Hours used'!$A$5:$A$504,"&gt;="&amp;$C26,'Hours used'!$A$5:$A$504,"&lt;="&amp;$D26))</f>
        <v/>
      </c>
      <c r="AB26" s="70">
        <f>IF(OR(AB$6="",$B26=""),"",SUMIFS('Hours used'!$C$5:$C$504,'Hours used'!$B$5:$B$504,AB$6,'Hours used'!$A$5:$A$504,"&gt;="&amp;$C26,'Hours used'!$A$5:$A$504,"&lt;="&amp;$D26))</f>
        <v/>
      </c>
      <c r="AC26" s="70">
        <f>IF(OR(AC$6="",$B26=""),"",SUMIFS('Hours used'!$C$5:$C$504,'Hours used'!$B$5:$B$504,AC$6,'Hours used'!$A$5:$A$504,"&gt;="&amp;$C26,'Hours used'!$A$5:$A$504,"&lt;="&amp;$D26))</f>
        <v/>
      </c>
      <c r="AD26" s="70">
        <f>IF(OR(AD$6="",$B26=""),"",SUMIFS('Hours used'!$C$5:$C$504,'Hours used'!$B$5:$B$504,AD$6,'Hours used'!$A$5:$A$504,"&gt;="&amp;$C26,'Hours used'!$A$5:$A$504,"&lt;="&amp;$D26))</f>
        <v/>
      </c>
      <c r="AE26" s="70">
        <f>IF(OR(AE$6="",$B26=""),"",SUMIFS('Hours used'!$C$5:$C$504,'Hours used'!$B$5:$B$504,AE$6,'Hours used'!$A$5:$A$504,"&gt;="&amp;$C26,'Hours used'!$A$5:$A$504,"&lt;="&amp;$D26))</f>
        <v/>
      </c>
      <c r="AF26" s="70">
        <f>IF(OR(AF$6="",$B26=""),"",SUMIFS('Hours used'!$C$5:$C$504,'Hours used'!$B$5:$B$504,AF$6,'Hours used'!$A$5:$A$504,"&gt;="&amp;$C26,'Hours used'!$A$5:$A$504,"&lt;="&amp;$D26))</f>
        <v/>
      </c>
      <c r="AG26" s="70">
        <f>IF(OR(AG$6="",$B26=""),"",SUMIFS('Hours used'!$C$5:$C$504,'Hours used'!$B$5:$B$504,AG$6,'Hours used'!$A$5:$A$504,"&gt;="&amp;$C26,'Hours used'!$A$5:$A$504,"&lt;="&amp;$D26))</f>
        <v/>
      </c>
      <c r="AH26" s="70">
        <f>IF(OR(AH$6="",$B26=""),"",SUMIFS('Hours used'!$C$5:$C$504,'Hours used'!$B$5:$B$504,AH$6,'Hours used'!$A$5:$A$504,"&gt;="&amp;$C26,'Hours used'!$A$5:$A$504,"&lt;="&amp;$D26))</f>
        <v/>
      </c>
    </row>
    <row r="27">
      <c r="A27" s="66">
        <f>IF('Balance by period'!A27="","",'Balance by period'!A27)</f>
        <v/>
      </c>
      <c r="B27" s="68">
        <f>IF('Balance by period'!B27="","",'Balance by period'!B27)</f>
        <v/>
      </c>
      <c r="C27" s="68">
        <f>IF('Balance by period'!C27="","",'Balance by period'!C27)</f>
        <v/>
      </c>
      <c r="D27" s="68">
        <f>IF('Balance by period'!D27="","",'Balance by period'!D27)</f>
        <v/>
      </c>
      <c r="E27" s="70">
        <f>IF(OR(E$6="",$B27=""),"",SUMIFS('Hours used'!$C$5:$C$504,'Hours used'!$B$5:$B$504,E$6,'Hours used'!$A$5:$A$504,"&gt;="&amp;$C27,'Hours used'!$A$5:$A$504,"&lt;="&amp;$D27))</f>
        <v/>
      </c>
      <c r="F27" s="70">
        <f>IF(OR(F$6="",$B27=""),"",SUMIFS('Hours used'!$C$5:$C$504,'Hours used'!$B$5:$B$504,F$6,'Hours used'!$A$5:$A$504,"&gt;="&amp;$C27,'Hours used'!$A$5:$A$504,"&lt;="&amp;$D27))</f>
        <v/>
      </c>
      <c r="G27" s="70">
        <f>IF(OR(G$6="",$B27=""),"",SUMIFS('Hours used'!$C$5:$C$504,'Hours used'!$B$5:$B$504,G$6,'Hours used'!$A$5:$A$504,"&gt;="&amp;$C27,'Hours used'!$A$5:$A$504,"&lt;="&amp;$D27))</f>
        <v/>
      </c>
      <c r="H27" s="70">
        <f>IF(OR(H$6="",$B27=""),"",SUMIFS('Hours used'!$C$5:$C$504,'Hours used'!$B$5:$B$504,H$6,'Hours used'!$A$5:$A$504,"&gt;="&amp;$C27,'Hours used'!$A$5:$A$504,"&lt;="&amp;$D27))</f>
        <v/>
      </c>
      <c r="I27" s="70">
        <f>IF(OR(I$6="",$B27=""),"",SUMIFS('Hours used'!$C$5:$C$504,'Hours used'!$B$5:$B$504,I$6,'Hours used'!$A$5:$A$504,"&gt;="&amp;$C27,'Hours used'!$A$5:$A$504,"&lt;="&amp;$D27))</f>
        <v/>
      </c>
      <c r="J27" s="70">
        <f>IF(OR(J$6="",$B27=""),"",SUMIFS('Hours used'!$C$5:$C$504,'Hours used'!$B$5:$B$504,J$6,'Hours used'!$A$5:$A$504,"&gt;="&amp;$C27,'Hours used'!$A$5:$A$504,"&lt;="&amp;$D27))</f>
        <v/>
      </c>
      <c r="K27" s="70">
        <f>IF(OR(K$6="",$B27=""),"",SUMIFS('Hours used'!$C$5:$C$504,'Hours used'!$B$5:$B$504,K$6,'Hours used'!$A$5:$A$504,"&gt;="&amp;$C27,'Hours used'!$A$5:$A$504,"&lt;="&amp;$D27))</f>
        <v/>
      </c>
      <c r="L27" s="70">
        <f>IF(OR(L$6="",$B27=""),"",SUMIFS('Hours used'!$C$5:$C$504,'Hours used'!$B$5:$B$504,L$6,'Hours used'!$A$5:$A$504,"&gt;="&amp;$C27,'Hours used'!$A$5:$A$504,"&lt;="&amp;$D27))</f>
        <v/>
      </c>
      <c r="M27" s="70">
        <f>IF(OR(M$6="",$B27=""),"",SUMIFS('Hours used'!$C$5:$C$504,'Hours used'!$B$5:$B$504,M$6,'Hours used'!$A$5:$A$504,"&gt;="&amp;$C27,'Hours used'!$A$5:$A$504,"&lt;="&amp;$D27))</f>
        <v/>
      </c>
      <c r="N27" s="70">
        <f>IF(OR(N$6="",$B27=""),"",SUMIFS('Hours used'!$C$5:$C$504,'Hours used'!$B$5:$B$504,N$6,'Hours used'!$A$5:$A$504,"&gt;="&amp;$C27,'Hours used'!$A$5:$A$504,"&lt;="&amp;$D27))</f>
        <v/>
      </c>
      <c r="O27" s="70">
        <f>IF(OR(O$6="",$B27=""),"",SUMIFS('Hours used'!$C$5:$C$504,'Hours used'!$B$5:$B$504,O$6,'Hours used'!$A$5:$A$504,"&gt;="&amp;$C27,'Hours used'!$A$5:$A$504,"&lt;="&amp;$D27))</f>
        <v/>
      </c>
      <c r="P27" s="70">
        <f>IF(OR(P$6="",$B27=""),"",SUMIFS('Hours used'!$C$5:$C$504,'Hours used'!$B$5:$B$504,P$6,'Hours used'!$A$5:$A$504,"&gt;="&amp;$C27,'Hours used'!$A$5:$A$504,"&lt;="&amp;$D27))</f>
        <v/>
      </c>
      <c r="Q27" s="70">
        <f>IF(OR(Q$6="",$B27=""),"",SUMIFS('Hours used'!$C$5:$C$504,'Hours used'!$B$5:$B$504,Q$6,'Hours used'!$A$5:$A$504,"&gt;="&amp;$C27,'Hours used'!$A$5:$A$504,"&lt;="&amp;$D27))</f>
        <v/>
      </c>
      <c r="R27" s="70">
        <f>IF(OR(R$6="",$B27=""),"",SUMIFS('Hours used'!$C$5:$C$504,'Hours used'!$B$5:$B$504,R$6,'Hours used'!$A$5:$A$504,"&gt;="&amp;$C27,'Hours used'!$A$5:$A$504,"&lt;="&amp;$D27))</f>
        <v/>
      </c>
      <c r="S27" s="70">
        <f>IF(OR(S$6="",$B27=""),"",SUMIFS('Hours used'!$C$5:$C$504,'Hours used'!$B$5:$B$504,S$6,'Hours used'!$A$5:$A$504,"&gt;="&amp;$C27,'Hours used'!$A$5:$A$504,"&lt;="&amp;$D27))</f>
        <v/>
      </c>
      <c r="T27" s="70">
        <f>IF(OR(T$6="",$B27=""),"",SUMIFS('Hours used'!$C$5:$C$504,'Hours used'!$B$5:$B$504,T$6,'Hours used'!$A$5:$A$504,"&gt;="&amp;$C27,'Hours used'!$A$5:$A$504,"&lt;="&amp;$D27))</f>
        <v/>
      </c>
      <c r="U27" s="70">
        <f>IF(OR(U$6="",$B27=""),"",SUMIFS('Hours used'!$C$5:$C$504,'Hours used'!$B$5:$B$504,U$6,'Hours used'!$A$5:$A$504,"&gt;="&amp;$C27,'Hours used'!$A$5:$A$504,"&lt;="&amp;$D27))</f>
        <v/>
      </c>
      <c r="V27" s="70">
        <f>IF(OR(V$6="",$B27=""),"",SUMIFS('Hours used'!$C$5:$C$504,'Hours used'!$B$5:$B$504,V$6,'Hours used'!$A$5:$A$504,"&gt;="&amp;$C27,'Hours used'!$A$5:$A$504,"&lt;="&amp;$D27))</f>
        <v/>
      </c>
      <c r="W27" s="70">
        <f>IF(OR(W$6="",$B27=""),"",SUMIFS('Hours used'!$C$5:$C$504,'Hours used'!$B$5:$B$504,W$6,'Hours used'!$A$5:$A$504,"&gt;="&amp;$C27,'Hours used'!$A$5:$A$504,"&lt;="&amp;$D27))</f>
        <v/>
      </c>
      <c r="X27" s="70">
        <f>IF(OR(X$6="",$B27=""),"",SUMIFS('Hours used'!$C$5:$C$504,'Hours used'!$B$5:$B$504,X$6,'Hours used'!$A$5:$A$504,"&gt;="&amp;$C27,'Hours used'!$A$5:$A$504,"&lt;="&amp;$D27))</f>
        <v/>
      </c>
      <c r="Y27" s="70">
        <f>IF(OR(Y$6="",$B27=""),"",SUMIFS('Hours used'!$C$5:$C$504,'Hours used'!$B$5:$B$504,Y$6,'Hours used'!$A$5:$A$504,"&gt;="&amp;$C27,'Hours used'!$A$5:$A$504,"&lt;="&amp;$D27))</f>
        <v/>
      </c>
      <c r="Z27" s="70">
        <f>IF(OR(Z$6="",$B27=""),"",SUMIFS('Hours used'!$C$5:$C$504,'Hours used'!$B$5:$B$504,Z$6,'Hours used'!$A$5:$A$504,"&gt;="&amp;$C27,'Hours used'!$A$5:$A$504,"&lt;="&amp;$D27))</f>
        <v/>
      </c>
      <c r="AA27" s="70">
        <f>IF(OR(AA$6="",$B27=""),"",SUMIFS('Hours used'!$C$5:$C$504,'Hours used'!$B$5:$B$504,AA$6,'Hours used'!$A$5:$A$504,"&gt;="&amp;$C27,'Hours used'!$A$5:$A$504,"&lt;="&amp;$D27))</f>
        <v/>
      </c>
      <c r="AB27" s="70">
        <f>IF(OR(AB$6="",$B27=""),"",SUMIFS('Hours used'!$C$5:$C$504,'Hours used'!$B$5:$B$504,AB$6,'Hours used'!$A$5:$A$504,"&gt;="&amp;$C27,'Hours used'!$A$5:$A$504,"&lt;="&amp;$D27))</f>
        <v/>
      </c>
      <c r="AC27" s="70">
        <f>IF(OR(AC$6="",$B27=""),"",SUMIFS('Hours used'!$C$5:$C$504,'Hours used'!$B$5:$B$504,AC$6,'Hours used'!$A$5:$A$504,"&gt;="&amp;$C27,'Hours used'!$A$5:$A$504,"&lt;="&amp;$D27))</f>
        <v/>
      </c>
      <c r="AD27" s="70">
        <f>IF(OR(AD$6="",$B27=""),"",SUMIFS('Hours used'!$C$5:$C$504,'Hours used'!$B$5:$B$504,AD$6,'Hours used'!$A$5:$A$504,"&gt;="&amp;$C27,'Hours used'!$A$5:$A$504,"&lt;="&amp;$D27))</f>
        <v/>
      </c>
      <c r="AE27" s="70">
        <f>IF(OR(AE$6="",$B27=""),"",SUMIFS('Hours used'!$C$5:$C$504,'Hours used'!$B$5:$B$504,AE$6,'Hours used'!$A$5:$A$504,"&gt;="&amp;$C27,'Hours used'!$A$5:$A$504,"&lt;="&amp;$D27))</f>
        <v/>
      </c>
      <c r="AF27" s="70">
        <f>IF(OR(AF$6="",$B27=""),"",SUMIFS('Hours used'!$C$5:$C$504,'Hours used'!$B$5:$B$504,AF$6,'Hours used'!$A$5:$A$504,"&gt;="&amp;$C27,'Hours used'!$A$5:$A$504,"&lt;="&amp;$D27))</f>
        <v/>
      </c>
      <c r="AG27" s="70">
        <f>IF(OR(AG$6="",$B27=""),"",SUMIFS('Hours used'!$C$5:$C$504,'Hours used'!$B$5:$B$504,AG$6,'Hours used'!$A$5:$A$504,"&gt;="&amp;$C27,'Hours used'!$A$5:$A$504,"&lt;="&amp;$D27))</f>
        <v/>
      </c>
      <c r="AH27" s="70">
        <f>IF(OR(AH$6="",$B27=""),"",SUMIFS('Hours used'!$C$5:$C$504,'Hours used'!$B$5:$B$504,AH$6,'Hours used'!$A$5:$A$504,"&gt;="&amp;$C27,'Hours used'!$A$5:$A$504,"&lt;="&amp;$D27))</f>
        <v/>
      </c>
    </row>
    <row r="28">
      <c r="A28" s="66">
        <f>IF('Balance by period'!A28="","",'Balance by period'!A28)</f>
        <v/>
      </c>
      <c r="B28" s="68">
        <f>IF('Balance by period'!B28="","",'Balance by period'!B28)</f>
        <v/>
      </c>
      <c r="C28" s="68">
        <f>IF('Balance by period'!C28="","",'Balance by period'!C28)</f>
        <v/>
      </c>
      <c r="D28" s="68">
        <f>IF('Balance by period'!D28="","",'Balance by period'!D28)</f>
        <v/>
      </c>
      <c r="E28" s="70">
        <f>IF(OR(E$6="",$B28=""),"",SUMIFS('Hours used'!$C$5:$C$504,'Hours used'!$B$5:$B$504,E$6,'Hours used'!$A$5:$A$504,"&gt;="&amp;$C28,'Hours used'!$A$5:$A$504,"&lt;="&amp;$D28))</f>
        <v/>
      </c>
      <c r="F28" s="70">
        <f>IF(OR(F$6="",$B28=""),"",SUMIFS('Hours used'!$C$5:$C$504,'Hours used'!$B$5:$B$504,F$6,'Hours used'!$A$5:$A$504,"&gt;="&amp;$C28,'Hours used'!$A$5:$A$504,"&lt;="&amp;$D28))</f>
        <v/>
      </c>
      <c r="G28" s="70">
        <f>IF(OR(G$6="",$B28=""),"",SUMIFS('Hours used'!$C$5:$C$504,'Hours used'!$B$5:$B$504,G$6,'Hours used'!$A$5:$A$504,"&gt;="&amp;$C28,'Hours used'!$A$5:$A$504,"&lt;="&amp;$D28))</f>
        <v/>
      </c>
      <c r="H28" s="70">
        <f>IF(OR(H$6="",$B28=""),"",SUMIFS('Hours used'!$C$5:$C$504,'Hours used'!$B$5:$B$504,H$6,'Hours used'!$A$5:$A$504,"&gt;="&amp;$C28,'Hours used'!$A$5:$A$504,"&lt;="&amp;$D28))</f>
        <v/>
      </c>
      <c r="I28" s="70">
        <f>IF(OR(I$6="",$B28=""),"",SUMIFS('Hours used'!$C$5:$C$504,'Hours used'!$B$5:$B$504,I$6,'Hours used'!$A$5:$A$504,"&gt;="&amp;$C28,'Hours used'!$A$5:$A$504,"&lt;="&amp;$D28))</f>
        <v/>
      </c>
      <c r="J28" s="70">
        <f>IF(OR(J$6="",$B28=""),"",SUMIFS('Hours used'!$C$5:$C$504,'Hours used'!$B$5:$B$504,J$6,'Hours used'!$A$5:$A$504,"&gt;="&amp;$C28,'Hours used'!$A$5:$A$504,"&lt;="&amp;$D28))</f>
        <v/>
      </c>
      <c r="K28" s="70">
        <f>IF(OR(K$6="",$B28=""),"",SUMIFS('Hours used'!$C$5:$C$504,'Hours used'!$B$5:$B$504,K$6,'Hours used'!$A$5:$A$504,"&gt;="&amp;$C28,'Hours used'!$A$5:$A$504,"&lt;="&amp;$D28))</f>
        <v/>
      </c>
      <c r="L28" s="70">
        <f>IF(OR(L$6="",$B28=""),"",SUMIFS('Hours used'!$C$5:$C$504,'Hours used'!$B$5:$B$504,L$6,'Hours used'!$A$5:$A$504,"&gt;="&amp;$C28,'Hours used'!$A$5:$A$504,"&lt;="&amp;$D28))</f>
        <v/>
      </c>
      <c r="M28" s="70">
        <f>IF(OR(M$6="",$B28=""),"",SUMIFS('Hours used'!$C$5:$C$504,'Hours used'!$B$5:$B$504,M$6,'Hours used'!$A$5:$A$504,"&gt;="&amp;$C28,'Hours used'!$A$5:$A$504,"&lt;="&amp;$D28))</f>
        <v/>
      </c>
      <c r="N28" s="70">
        <f>IF(OR(N$6="",$B28=""),"",SUMIFS('Hours used'!$C$5:$C$504,'Hours used'!$B$5:$B$504,N$6,'Hours used'!$A$5:$A$504,"&gt;="&amp;$C28,'Hours used'!$A$5:$A$504,"&lt;="&amp;$D28))</f>
        <v/>
      </c>
      <c r="O28" s="70">
        <f>IF(OR(O$6="",$B28=""),"",SUMIFS('Hours used'!$C$5:$C$504,'Hours used'!$B$5:$B$504,O$6,'Hours used'!$A$5:$A$504,"&gt;="&amp;$C28,'Hours used'!$A$5:$A$504,"&lt;="&amp;$D28))</f>
        <v/>
      </c>
      <c r="P28" s="70">
        <f>IF(OR(P$6="",$B28=""),"",SUMIFS('Hours used'!$C$5:$C$504,'Hours used'!$B$5:$B$504,P$6,'Hours used'!$A$5:$A$504,"&gt;="&amp;$C28,'Hours used'!$A$5:$A$504,"&lt;="&amp;$D28))</f>
        <v/>
      </c>
      <c r="Q28" s="70">
        <f>IF(OR(Q$6="",$B28=""),"",SUMIFS('Hours used'!$C$5:$C$504,'Hours used'!$B$5:$B$504,Q$6,'Hours used'!$A$5:$A$504,"&gt;="&amp;$C28,'Hours used'!$A$5:$A$504,"&lt;="&amp;$D28))</f>
        <v/>
      </c>
      <c r="R28" s="70">
        <f>IF(OR(R$6="",$B28=""),"",SUMIFS('Hours used'!$C$5:$C$504,'Hours used'!$B$5:$B$504,R$6,'Hours used'!$A$5:$A$504,"&gt;="&amp;$C28,'Hours used'!$A$5:$A$504,"&lt;="&amp;$D28))</f>
        <v/>
      </c>
      <c r="S28" s="70">
        <f>IF(OR(S$6="",$B28=""),"",SUMIFS('Hours used'!$C$5:$C$504,'Hours used'!$B$5:$B$504,S$6,'Hours used'!$A$5:$A$504,"&gt;="&amp;$C28,'Hours used'!$A$5:$A$504,"&lt;="&amp;$D28))</f>
        <v/>
      </c>
      <c r="T28" s="70">
        <f>IF(OR(T$6="",$B28=""),"",SUMIFS('Hours used'!$C$5:$C$504,'Hours used'!$B$5:$B$504,T$6,'Hours used'!$A$5:$A$504,"&gt;="&amp;$C28,'Hours used'!$A$5:$A$504,"&lt;="&amp;$D28))</f>
        <v/>
      </c>
      <c r="U28" s="70">
        <f>IF(OR(U$6="",$B28=""),"",SUMIFS('Hours used'!$C$5:$C$504,'Hours used'!$B$5:$B$504,U$6,'Hours used'!$A$5:$A$504,"&gt;="&amp;$C28,'Hours used'!$A$5:$A$504,"&lt;="&amp;$D28))</f>
        <v/>
      </c>
      <c r="V28" s="70">
        <f>IF(OR(V$6="",$B28=""),"",SUMIFS('Hours used'!$C$5:$C$504,'Hours used'!$B$5:$B$504,V$6,'Hours used'!$A$5:$A$504,"&gt;="&amp;$C28,'Hours used'!$A$5:$A$504,"&lt;="&amp;$D28))</f>
        <v/>
      </c>
      <c r="W28" s="70">
        <f>IF(OR(W$6="",$B28=""),"",SUMIFS('Hours used'!$C$5:$C$504,'Hours used'!$B$5:$B$504,W$6,'Hours used'!$A$5:$A$504,"&gt;="&amp;$C28,'Hours used'!$A$5:$A$504,"&lt;="&amp;$D28))</f>
        <v/>
      </c>
      <c r="X28" s="70">
        <f>IF(OR(X$6="",$B28=""),"",SUMIFS('Hours used'!$C$5:$C$504,'Hours used'!$B$5:$B$504,X$6,'Hours used'!$A$5:$A$504,"&gt;="&amp;$C28,'Hours used'!$A$5:$A$504,"&lt;="&amp;$D28))</f>
        <v/>
      </c>
      <c r="Y28" s="70">
        <f>IF(OR(Y$6="",$B28=""),"",SUMIFS('Hours used'!$C$5:$C$504,'Hours used'!$B$5:$B$504,Y$6,'Hours used'!$A$5:$A$504,"&gt;="&amp;$C28,'Hours used'!$A$5:$A$504,"&lt;="&amp;$D28))</f>
        <v/>
      </c>
      <c r="Z28" s="70">
        <f>IF(OR(Z$6="",$B28=""),"",SUMIFS('Hours used'!$C$5:$C$504,'Hours used'!$B$5:$B$504,Z$6,'Hours used'!$A$5:$A$504,"&gt;="&amp;$C28,'Hours used'!$A$5:$A$504,"&lt;="&amp;$D28))</f>
        <v/>
      </c>
      <c r="AA28" s="70">
        <f>IF(OR(AA$6="",$B28=""),"",SUMIFS('Hours used'!$C$5:$C$504,'Hours used'!$B$5:$B$504,AA$6,'Hours used'!$A$5:$A$504,"&gt;="&amp;$C28,'Hours used'!$A$5:$A$504,"&lt;="&amp;$D28))</f>
        <v/>
      </c>
      <c r="AB28" s="70">
        <f>IF(OR(AB$6="",$B28=""),"",SUMIFS('Hours used'!$C$5:$C$504,'Hours used'!$B$5:$B$504,AB$6,'Hours used'!$A$5:$A$504,"&gt;="&amp;$C28,'Hours used'!$A$5:$A$504,"&lt;="&amp;$D28))</f>
        <v/>
      </c>
      <c r="AC28" s="70">
        <f>IF(OR(AC$6="",$B28=""),"",SUMIFS('Hours used'!$C$5:$C$504,'Hours used'!$B$5:$B$504,AC$6,'Hours used'!$A$5:$A$504,"&gt;="&amp;$C28,'Hours used'!$A$5:$A$504,"&lt;="&amp;$D28))</f>
        <v/>
      </c>
      <c r="AD28" s="70">
        <f>IF(OR(AD$6="",$B28=""),"",SUMIFS('Hours used'!$C$5:$C$504,'Hours used'!$B$5:$B$504,AD$6,'Hours used'!$A$5:$A$504,"&gt;="&amp;$C28,'Hours used'!$A$5:$A$504,"&lt;="&amp;$D28))</f>
        <v/>
      </c>
      <c r="AE28" s="70">
        <f>IF(OR(AE$6="",$B28=""),"",SUMIFS('Hours used'!$C$5:$C$504,'Hours used'!$B$5:$B$504,AE$6,'Hours used'!$A$5:$A$504,"&gt;="&amp;$C28,'Hours used'!$A$5:$A$504,"&lt;="&amp;$D28))</f>
        <v/>
      </c>
      <c r="AF28" s="70">
        <f>IF(OR(AF$6="",$B28=""),"",SUMIFS('Hours used'!$C$5:$C$504,'Hours used'!$B$5:$B$504,AF$6,'Hours used'!$A$5:$A$504,"&gt;="&amp;$C28,'Hours used'!$A$5:$A$504,"&lt;="&amp;$D28))</f>
        <v/>
      </c>
      <c r="AG28" s="70">
        <f>IF(OR(AG$6="",$B28=""),"",SUMIFS('Hours used'!$C$5:$C$504,'Hours used'!$B$5:$B$504,AG$6,'Hours used'!$A$5:$A$504,"&gt;="&amp;$C28,'Hours used'!$A$5:$A$504,"&lt;="&amp;$D28))</f>
        <v/>
      </c>
      <c r="AH28" s="70">
        <f>IF(OR(AH$6="",$B28=""),"",SUMIFS('Hours used'!$C$5:$C$504,'Hours used'!$B$5:$B$504,AH$6,'Hours used'!$A$5:$A$504,"&gt;="&amp;$C28,'Hours used'!$A$5:$A$504,"&lt;="&amp;$D28))</f>
        <v/>
      </c>
    </row>
    <row r="29">
      <c r="A29" s="66">
        <f>IF('Balance by period'!A29="","",'Balance by period'!A29)</f>
        <v/>
      </c>
      <c r="B29" s="68">
        <f>IF('Balance by period'!B29="","",'Balance by period'!B29)</f>
        <v/>
      </c>
      <c r="C29" s="68">
        <f>IF('Balance by period'!C29="","",'Balance by period'!C29)</f>
        <v/>
      </c>
      <c r="D29" s="68">
        <f>IF('Balance by period'!D29="","",'Balance by period'!D29)</f>
        <v/>
      </c>
      <c r="E29" s="70">
        <f>IF(OR(E$6="",$B29=""),"",SUMIFS('Hours used'!$C$5:$C$504,'Hours used'!$B$5:$B$504,E$6,'Hours used'!$A$5:$A$504,"&gt;="&amp;$C29,'Hours used'!$A$5:$A$504,"&lt;="&amp;$D29))</f>
        <v/>
      </c>
      <c r="F29" s="70">
        <f>IF(OR(F$6="",$B29=""),"",SUMIFS('Hours used'!$C$5:$C$504,'Hours used'!$B$5:$B$504,F$6,'Hours used'!$A$5:$A$504,"&gt;="&amp;$C29,'Hours used'!$A$5:$A$504,"&lt;="&amp;$D29))</f>
        <v/>
      </c>
      <c r="G29" s="70">
        <f>IF(OR(G$6="",$B29=""),"",SUMIFS('Hours used'!$C$5:$C$504,'Hours used'!$B$5:$B$504,G$6,'Hours used'!$A$5:$A$504,"&gt;="&amp;$C29,'Hours used'!$A$5:$A$504,"&lt;="&amp;$D29))</f>
        <v/>
      </c>
      <c r="H29" s="70">
        <f>IF(OR(H$6="",$B29=""),"",SUMIFS('Hours used'!$C$5:$C$504,'Hours used'!$B$5:$B$504,H$6,'Hours used'!$A$5:$A$504,"&gt;="&amp;$C29,'Hours used'!$A$5:$A$504,"&lt;="&amp;$D29))</f>
        <v/>
      </c>
      <c r="I29" s="70">
        <f>IF(OR(I$6="",$B29=""),"",SUMIFS('Hours used'!$C$5:$C$504,'Hours used'!$B$5:$B$504,I$6,'Hours used'!$A$5:$A$504,"&gt;="&amp;$C29,'Hours used'!$A$5:$A$504,"&lt;="&amp;$D29))</f>
        <v/>
      </c>
      <c r="J29" s="70">
        <f>IF(OR(J$6="",$B29=""),"",SUMIFS('Hours used'!$C$5:$C$504,'Hours used'!$B$5:$B$504,J$6,'Hours used'!$A$5:$A$504,"&gt;="&amp;$C29,'Hours used'!$A$5:$A$504,"&lt;="&amp;$D29))</f>
        <v/>
      </c>
      <c r="K29" s="70">
        <f>IF(OR(K$6="",$B29=""),"",SUMIFS('Hours used'!$C$5:$C$504,'Hours used'!$B$5:$B$504,K$6,'Hours used'!$A$5:$A$504,"&gt;="&amp;$C29,'Hours used'!$A$5:$A$504,"&lt;="&amp;$D29))</f>
        <v/>
      </c>
      <c r="L29" s="70">
        <f>IF(OR(L$6="",$B29=""),"",SUMIFS('Hours used'!$C$5:$C$504,'Hours used'!$B$5:$B$504,L$6,'Hours used'!$A$5:$A$504,"&gt;="&amp;$C29,'Hours used'!$A$5:$A$504,"&lt;="&amp;$D29))</f>
        <v/>
      </c>
      <c r="M29" s="70">
        <f>IF(OR(M$6="",$B29=""),"",SUMIFS('Hours used'!$C$5:$C$504,'Hours used'!$B$5:$B$504,M$6,'Hours used'!$A$5:$A$504,"&gt;="&amp;$C29,'Hours used'!$A$5:$A$504,"&lt;="&amp;$D29))</f>
        <v/>
      </c>
      <c r="N29" s="70">
        <f>IF(OR(N$6="",$B29=""),"",SUMIFS('Hours used'!$C$5:$C$504,'Hours used'!$B$5:$B$504,N$6,'Hours used'!$A$5:$A$504,"&gt;="&amp;$C29,'Hours used'!$A$5:$A$504,"&lt;="&amp;$D29))</f>
        <v/>
      </c>
      <c r="O29" s="70">
        <f>IF(OR(O$6="",$B29=""),"",SUMIFS('Hours used'!$C$5:$C$504,'Hours used'!$B$5:$B$504,O$6,'Hours used'!$A$5:$A$504,"&gt;="&amp;$C29,'Hours used'!$A$5:$A$504,"&lt;="&amp;$D29))</f>
        <v/>
      </c>
      <c r="P29" s="70">
        <f>IF(OR(P$6="",$B29=""),"",SUMIFS('Hours used'!$C$5:$C$504,'Hours used'!$B$5:$B$504,P$6,'Hours used'!$A$5:$A$504,"&gt;="&amp;$C29,'Hours used'!$A$5:$A$504,"&lt;="&amp;$D29))</f>
        <v/>
      </c>
      <c r="Q29" s="70">
        <f>IF(OR(Q$6="",$B29=""),"",SUMIFS('Hours used'!$C$5:$C$504,'Hours used'!$B$5:$B$504,Q$6,'Hours used'!$A$5:$A$504,"&gt;="&amp;$C29,'Hours used'!$A$5:$A$504,"&lt;="&amp;$D29))</f>
        <v/>
      </c>
      <c r="R29" s="70">
        <f>IF(OR(R$6="",$B29=""),"",SUMIFS('Hours used'!$C$5:$C$504,'Hours used'!$B$5:$B$504,R$6,'Hours used'!$A$5:$A$504,"&gt;="&amp;$C29,'Hours used'!$A$5:$A$504,"&lt;="&amp;$D29))</f>
        <v/>
      </c>
      <c r="S29" s="70">
        <f>IF(OR(S$6="",$B29=""),"",SUMIFS('Hours used'!$C$5:$C$504,'Hours used'!$B$5:$B$504,S$6,'Hours used'!$A$5:$A$504,"&gt;="&amp;$C29,'Hours used'!$A$5:$A$504,"&lt;="&amp;$D29))</f>
        <v/>
      </c>
      <c r="T29" s="70">
        <f>IF(OR(T$6="",$B29=""),"",SUMIFS('Hours used'!$C$5:$C$504,'Hours used'!$B$5:$B$504,T$6,'Hours used'!$A$5:$A$504,"&gt;="&amp;$C29,'Hours used'!$A$5:$A$504,"&lt;="&amp;$D29))</f>
        <v/>
      </c>
      <c r="U29" s="70">
        <f>IF(OR(U$6="",$B29=""),"",SUMIFS('Hours used'!$C$5:$C$504,'Hours used'!$B$5:$B$504,U$6,'Hours used'!$A$5:$A$504,"&gt;="&amp;$C29,'Hours used'!$A$5:$A$504,"&lt;="&amp;$D29))</f>
        <v/>
      </c>
      <c r="V29" s="70">
        <f>IF(OR(V$6="",$B29=""),"",SUMIFS('Hours used'!$C$5:$C$504,'Hours used'!$B$5:$B$504,V$6,'Hours used'!$A$5:$A$504,"&gt;="&amp;$C29,'Hours used'!$A$5:$A$504,"&lt;="&amp;$D29))</f>
        <v/>
      </c>
      <c r="W29" s="70">
        <f>IF(OR(W$6="",$B29=""),"",SUMIFS('Hours used'!$C$5:$C$504,'Hours used'!$B$5:$B$504,W$6,'Hours used'!$A$5:$A$504,"&gt;="&amp;$C29,'Hours used'!$A$5:$A$504,"&lt;="&amp;$D29))</f>
        <v/>
      </c>
      <c r="X29" s="70">
        <f>IF(OR(X$6="",$B29=""),"",SUMIFS('Hours used'!$C$5:$C$504,'Hours used'!$B$5:$B$504,X$6,'Hours used'!$A$5:$A$504,"&gt;="&amp;$C29,'Hours used'!$A$5:$A$504,"&lt;="&amp;$D29))</f>
        <v/>
      </c>
      <c r="Y29" s="70">
        <f>IF(OR(Y$6="",$B29=""),"",SUMIFS('Hours used'!$C$5:$C$504,'Hours used'!$B$5:$B$504,Y$6,'Hours used'!$A$5:$A$504,"&gt;="&amp;$C29,'Hours used'!$A$5:$A$504,"&lt;="&amp;$D29))</f>
        <v/>
      </c>
      <c r="Z29" s="70">
        <f>IF(OR(Z$6="",$B29=""),"",SUMIFS('Hours used'!$C$5:$C$504,'Hours used'!$B$5:$B$504,Z$6,'Hours used'!$A$5:$A$504,"&gt;="&amp;$C29,'Hours used'!$A$5:$A$504,"&lt;="&amp;$D29))</f>
        <v/>
      </c>
      <c r="AA29" s="70">
        <f>IF(OR(AA$6="",$B29=""),"",SUMIFS('Hours used'!$C$5:$C$504,'Hours used'!$B$5:$B$504,AA$6,'Hours used'!$A$5:$A$504,"&gt;="&amp;$C29,'Hours used'!$A$5:$A$504,"&lt;="&amp;$D29))</f>
        <v/>
      </c>
      <c r="AB29" s="70">
        <f>IF(OR(AB$6="",$B29=""),"",SUMIFS('Hours used'!$C$5:$C$504,'Hours used'!$B$5:$B$504,AB$6,'Hours used'!$A$5:$A$504,"&gt;="&amp;$C29,'Hours used'!$A$5:$A$504,"&lt;="&amp;$D29))</f>
        <v/>
      </c>
      <c r="AC29" s="70">
        <f>IF(OR(AC$6="",$B29=""),"",SUMIFS('Hours used'!$C$5:$C$504,'Hours used'!$B$5:$B$504,AC$6,'Hours used'!$A$5:$A$504,"&gt;="&amp;$C29,'Hours used'!$A$5:$A$504,"&lt;="&amp;$D29))</f>
        <v/>
      </c>
      <c r="AD29" s="70">
        <f>IF(OR(AD$6="",$B29=""),"",SUMIFS('Hours used'!$C$5:$C$504,'Hours used'!$B$5:$B$504,AD$6,'Hours used'!$A$5:$A$504,"&gt;="&amp;$C29,'Hours used'!$A$5:$A$504,"&lt;="&amp;$D29))</f>
        <v/>
      </c>
      <c r="AE29" s="70">
        <f>IF(OR(AE$6="",$B29=""),"",SUMIFS('Hours used'!$C$5:$C$504,'Hours used'!$B$5:$B$504,AE$6,'Hours used'!$A$5:$A$504,"&gt;="&amp;$C29,'Hours used'!$A$5:$A$504,"&lt;="&amp;$D29))</f>
        <v/>
      </c>
      <c r="AF29" s="70">
        <f>IF(OR(AF$6="",$B29=""),"",SUMIFS('Hours used'!$C$5:$C$504,'Hours used'!$B$5:$B$504,AF$6,'Hours used'!$A$5:$A$504,"&gt;="&amp;$C29,'Hours used'!$A$5:$A$504,"&lt;="&amp;$D29))</f>
        <v/>
      </c>
      <c r="AG29" s="70">
        <f>IF(OR(AG$6="",$B29=""),"",SUMIFS('Hours used'!$C$5:$C$504,'Hours used'!$B$5:$B$504,AG$6,'Hours used'!$A$5:$A$504,"&gt;="&amp;$C29,'Hours used'!$A$5:$A$504,"&lt;="&amp;$D29))</f>
        <v/>
      </c>
      <c r="AH29" s="70">
        <f>IF(OR(AH$6="",$B29=""),"",SUMIFS('Hours used'!$C$5:$C$504,'Hours used'!$B$5:$B$504,AH$6,'Hours used'!$A$5:$A$504,"&gt;="&amp;$C29,'Hours used'!$A$5:$A$504,"&lt;="&amp;$D29))</f>
        <v/>
      </c>
    </row>
    <row r="30">
      <c r="A30" s="66">
        <f>IF('Balance by period'!A30="","",'Balance by period'!A30)</f>
        <v/>
      </c>
      <c r="B30" s="68">
        <f>IF('Balance by period'!B30="","",'Balance by period'!B30)</f>
        <v/>
      </c>
      <c r="C30" s="68">
        <f>IF('Balance by period'!C30="","",'Balance by period'!C30)</f>
        <v/>
      </c>
      <c r="D30" s="68">
        <f>IF('Balance by period'!D30="","",'Balance by period'!D30)</f>
        <v/>
      </c>
      <c r="E30" s="70">
        <f>IF(OR(E$6="",$B30=""),"",SUMIFS('Hours used'!$C$5:$C$504,'Hours used'!$B$5:$B$504,E$6,'Hours used'!$A$5:$A$504,"&gt;="&amp;$C30,'Hours used'!$A$5:$A$504,"&lt;="&amp;$D30))</f>
        <v/>
      </c>
      <c r="F30" s="70">
        <f>IF(OR(F$6="",$B30=""),"",SUMIFS('Hours used'!$C$5:$C$504,'Hours used'!$B$5:$B$504,F$6,'Hours used'!$A$5:$A$504,"&gt;="&amp;$C30,'Hours used'!$A$5:$A$504,"&lt;="&amp;$D30))</f>
        <v/>
      </c>
      <c r="G30" s="70">
        <f>IF(OR(G$6="",$B30=""),"",SUMIFS('Hours used'!$C$5:$C$504,'Hours used'!$B$5:$B$504,G$6,'Hours used'!$A$5:$A$504,"&gt;="&amp;$C30,'Hours used'!$A$5:$A$504,"&lt;="&amp;$D30))</f>
        <v/>
      </c>
      <c r="H30" s="70">
        <f>IF(OR(H$6="",$B30=""),"",SUMIFS('Hours used'!$C$5:$C$504,'Hours used'!$B$5:$B$504,H$6,'Hours used'!$A$5:$A$504,"&gt;="&amp;$C30,'Hours used'!$A$5:$A$504,"&lt;="&amp;$D30))</f>
        <v/>
      </c>
      <c r="I30" s="70">
        <f>IF(OR(I$6="",$B30=""),"",SUMIFS('Hours used'!$C$5:$C$504,'Hours used'!$B$5:$B$504,I$6,'Hours used'!$A$5:$A$504,"&gt;="&amp;$C30,'Hours used'!$A$5:$A$504,"&lt;="&amp;$D30))</f>
        <v/>
      </c>
      <c r="J30" s="70">
        <f>IF(OR(J$6="",$B30=""),"",SUMIFS('Hours used'!$C$5:$C$504,'Hours used'!$B$5:$B$504,J$6,'Hours used'!$A$5:$A$504,"&gt;="&amp;$C30,'Hours used'!$A$5:$A$504,"&lt;="&amp;$D30))</f>
        <v/>
      </c>
      <c r="K30" s="70">
        <f>IF(OR(K$6="",$B30=""),"",SUMIFS('Hours used'!$C$5:$C$504,'Hours used'!$B$5:$B$504,K$6,'Hours used'!$A$5:$A$504,"&gt;="&amp;$C30,'Hours used'!$A$5:$A$504,"&lt;="&amp;$D30))</f>
        <v/>
      </c>
      <c r="L30" s="70">
        <f>IF(OR(L$6="",$B30=""),"",SUMIFS('Hours used'!$C$5:$C$504,'Hours used'!$B$5:$B$504,L$6,'Hours used'!$A$5:$A$504,"&gt;="&amp;$C30,'Hours used'!$A$5:$A$504,"&lt;="&amp;$D30))</f>
        <v/>
      </c>
      <c r="M30" s="70">
        <f>IF(OR(M$6="",$B30=""),"",SUMIFS('Hours used'!$C$5:$C$504,'Hours used'!$B$5:$B$504,M$6,'Hours used'!$A$5:$A$504,"&gt;="&amp;$C30,'Hours used'!$A$5:$A$504,"&lt;="&amp;$D30))</f>
        <v/>
      </c>
      <c r="N30" s="70">
        <f>IF(OR(N$6="",$B30=""),"",SUMIFS('Hours used'!$C$5:$C$504,'Hours used'!$B$5:$B$504,N$6,'Hours used'!$A$5:$A$504,"&gt;="&amp;$C30,'Hours used'!$A$5:$A$504,"&lt;="&amp;$D30))</f>
        <v/>
      </c>
      <c r="O30" s="70">
        <f>IF(OR(O$6="",$B30=""),"",SUMIFS('Hours used'!$C$5:$C$504,'Hours used'!$B$5:$B$504,O$6,'Hours used'!$A$5:$A$504,"&gt;="&amp;$C30,'Hours used'!$A$5:$A$504,"&lt;="&amp;$D30))</f>
        <v/>
      </c>
      <c r="P30" s="70">
        <f>IF(OR(P$6="",$B30=""),"",SUMIFS('Hours used'!$C$5:$C$504,'Hours used'!$B$5:$B$504,P$6,'Hours used'!$A$5:$A$504,"&gt;="&amp;$C30,'Hours used'!$A$5:$A$504,"&lt;="&amp;$D30))</f>
        <v/>
      </c>
      <c r="Q30" s="70">
        <f>IF(OR(Q$6="",$B30=""),"",SUMIFS('Hours used'!$C$5:$C$504,'Hours used'!$B$5:$B$504,Q$6,'Hours used'!$A$5:$A$504,"&gt;="&amp;$C30,'Hours used'!$A$5:$A$504,"&lt;="&amp;$D30))</f>
        <v/>
      </c>
      <c r="R30" s="70">
        <f>IF(OR(R$6="",$B30=""),"",SUMIFS('Hours used'!$C$5:$C$504,'Hours used'!$B$5:$B$504,R$6,'Hours used'!$A$5:$A$504,"&gt;="&amp;$C30,'Hours used'!$A$5:$A$504,"&lt;="&amp;$D30))</f>
        <v/>
      </c>
      <c r="S30" s="70">
        <f>IF(OR(S$6="",$B30=""),"",SUMIFS('Hours used'!$C$5:$C$504,'Hours used'!$B$5:$B$504,S$6,'Hours used'!$A$5:$A$504,"&gt;="&amp;$C30,'Hours used'!$A$5:$A$504,"&lt;="&amp;$D30))</f>
        <v/>
      </c>
      <c r="T30" s="70">
        <f>IF(OR(T$6="",$B30=""),"",SUMIFS('Hours used'!$C$5:$C$504,'Hours used'!$B$5:$B$504,T$6,'Hours used'!$A$5:$A$504,"&gt;="&amp;$C30,'Hours used'!$A$5:$A$504,"&lt;="&amp;$D30))</f>
        <v/>
      </c>
      <c r="U30" s="70">
        <f>IF(OR(U$6="",$B30=""),"",SUMIFS('Hours used'!$C$5:$C$504,'Hours used'!$B$5:$B$504,U$6,'Hours used'!$A$5:$A$504,"&gt;="&amp;$C30,'Hours used'!$A$5:$A$504,"&lt;="&amp;$D30))</f>
        <v/>
      </c>
      <c r="V30" s="70">
        <f>IF(OR(V$6="",$B30=""),"",SUMIFS('Hours used'!$C$5:$C$504,'Hours used'!$B$5:$B$504,V$6,'Hours used'!$A$5:$A$504,"&gt;="&amp;$C30,'Hours used'!$A$5:$A$504,"&lt;="&amp;$D30))</f>
        <v/>
      </c>
      <c r="W30" s="70">
        <f>IF(OR(W$6="",$B30=""),"",SUMIFS('Hours used'!$C$5:$C$504,'Hours used'!$B$5:$B$504,W$6,'Hours used'!$A$5:$A$504,"&gt;="&amp;$C30,'Hours used'!$A$5:$A$504,"&lt;="&amp;$D30))</f>
        <v/>
      </c>
      <c r="X30" s="70">
        <f>IF(OR(X$6="",$B30=""),"",SUMIFS('Hours used'!$C$5:$C$504,'Hours used'!$B$5:$B$504,X$6,'Hours used'!$A$5:$A$504,"&gt;="&amp;$C30,'Hours used'!$A$5:$A$504,"&lt;="&amp;$D30))</f>
        <v/>
      </c>
      <c r="Y30" s="70">
        <f>IF(OR(Y$6="",$B30=""),"",SUMIFS('Hours used'!$C$5:$C$504,'Hours used'!$B$5:$B$504,Y$6,'Hours used'!$A$5:$A$504,"&gt;="&amp;$C30,'Hours used'!$A$5:$A$504,"&lt;="&amp;$D30))</f>
        <v/>
      </c>
      <c r="Z30" s="70">
        <f>IF(OR(Z$6="",$B30=""),"",SUMIFS('Hours used'!$C$5:$C$504,'Hours used'!$B$5:$B$504,Z$6,'Hours used'!$A$5:$A$504,"&gt;="&amp;$C30,'Hours used'!$A$5:$A$504,"&lt;="&amp;$D30))</f>
        <v/>
      </c>
      <c r="AA30" s="70">
        <f>IF(OR(AA$6="",$B30=""),"",SUMIFS('Hours used'!$C$5:$C$504,'Hours used'!$B$5:$B$504,AA$6,'Hours used'!$A$5:$A$504,"&gt;="&amp;$C30,'Hours used'!$A$5:$A$504,"&lt;="&amp;$D30))</f>
        <v/>
      </c>
      <c r="AB30" s="70">
        <f>IF(OR(AB$6="",$B30=""),"",SUMIFS('Hours used'!$C$5:$C$504,'Hours used'!$B$5:$B$504,AB$6,'Hours used'!$A$5:$A$504,"&gt;="&amp;$C30,'Hours used'!$A$5:$A$504,"&lt;="&amp;$D30))</f>
        <v/>
      </c>
      <c r="AC30" s="70">
        <f>IF(OR(AC$6="",$B30=""),"",SUMIFS('Hours used'!$C$5:$C$504,'Hours used'!$B$5:$B$504,AC$6,'Hours used'!$A$5:$A$504,"&gt;="&amp;$C30,'Hours used'!$A$5:$A$504,"&lt;="&amp;$D30))</f>
        <v/>
      </c>
      <c r="AD30" s="70">
        <f>IF(OR(AD$6="",$B30=""),"",SUMIFS('Hours used'!$C$5:$C$504,'Hours used'!$B$5:$B$504,AD$6,'Hours used'!$A$5:$A$504,"&gt;="&amp;$C30,'Hours used'!$A$5:$A$504,"&lt;="&amp;$D30))</f>
        <v/>
      </c>
      <c r="AE30" s="70">
        <f>IF(OR(AE$6="",$B30=""),"",SUMIFS('Hours used'!$C$5:$C$504,'Hours used'!$B$5:$B$504,AE$6,'Hours used'!$A$5:$A$504,"&gt;="&amp;$C30,'Hours used'!$A$5:$A$504,"&lt;="&amp;$D30))</f>
        <v/>
      </c>
      <c r="AF30" s="70">
        <f>IF(OR(AF$6="",$B30=""),"",SUMIFS('Hours used'!$C$5:$C$504,'Hours used'!$B$5:$B$504,AF$6,'Hours used'!$A$5:$A$504,"&gt;="&amp;$C30,'Hours used'!$A$5:$A$504,"&lt;="&amp;$D30))</f>
        <v/>
      </c>
      <c r="AG30" s="70">
        <f>IF(OR(AG$6="",$B30=""),"",SUMIFS('Hours used'!$C$5:$C$504,'Hours used'!$B$5:$B$504,AG$6,'Hours used'!$A$5:$A$504,"&gt;="&amp;$C30,'Hours used'!$A$5:$A$504,"&lt;="&amp;$D30))</f>
        <v/>
      </c>
      <c r="AH30" s="70">
        <f>IF(OR(AH$6="",$B30=""),"",SUMIFS('Hours used'!$C$5:$C$504,'Hours used'!$B$5:$B$504,AH$6,'Hours used'!$A$5:$A$504,"&gt;="&amp;$C30,'Hours used'!$A$5:$A$504,"&lt;="&amp;$D30))</f>
        <v/>
      </c>
    </row>
    <row r="31">
      <c r="A31" s="66">
        <f>IF('Balance by period'!A31="","",'Balance by period'!A31)</f>
        <v/>
      </c>
      <c r="B31" s="68">
        <f>IF('Balance by period'!B31="","",'Balance by period'!B31)</f>
        <v/>
      </c>
      <c r="C31" s="68">
        <f>IF('Balance by period'!C31="","",'Balance by period'!C31)</f>
        <v/>
      </c>
      <c r="D31" s="68">
        <f>IF('Balance by period'!D31="","",'Balance by period'!D31)</f>
        <v/>
      </c>
      <c r="E31" s="70">
        <f>IF(OR(E$6="",$B31=""),"",SUMIFS('Hours used'!$C$5:$C$504,'Hours used'!$B$5:$B$504,E$6,'Hours used'!$A$5:$A$504,"&gt;="&amp;$C31,'Hours used'!$A$5:$A$504,"&lt;="&amp;$D31))</f>
        <v/>
      </c>
      <c r="F31" s="70">
        <f>IF(OR(F$6="",$B31=""),"",SUMIFS('Hours used'!$C$5:$C$504,'Hours used'!$B$5:$B$504,F$6,'Hours used'!$A$5:$A$504,"&gt;="&amp;$C31,'Hours used'!$A$5:$A$504,"&lt;="&amp;$D31))</f>
        <v/>
      </c>
      <c r="G31" s="70">
        <f>IF(OR(G$6="",$B31=""),"",SUMIFS('Hours used'!$C$5:$C$504,'Hours used'!$B$5:$B$504,G$6,'Hours used'!$A$5:$A$504,"&gt;="&amp;$C31,'Hours used'!$A$5:$A$504,"&lt;="&amp;$D31))</f>
        <v/>
      </c>
      <c r="H31" s="70">
        <f>IF(OR(H$6="",$B31=""),"",SUMIFS('Hours used'!$C$5:$C$504,'Hours used'!$B$5:$B$504,H$6,'Hours used'!$A$5:$A$504,"&gt;="&amp;$C31,'Hours used'!$A$5:$A$504,"&lt;="&amp;$D31))</f>
        <v/>
      </c>
      <c r="I31" s="70">
        <f>IF(OR(I$6="",$B31=""),"",SUMIFS('Hours used'!$C$5:$C$504,'Hours used'!$B$5:$B$504,I$6,'Hours used'!$A$5:$A$504,"&gt;="&amp;$C31,'Hours used'!$A$5:$A$504,"&lt;="&amp;$D31))</f>
        <v/>
      </c>
      <c r="J31" s="70">
        <f>IF(OR(J$6="",$B31=""),"",SUMIFS('Hours used'!$C$5:$C$504,'Hours used'!$B$5:$B$504,J$6,'Hours used'!$A$5:$A$504,"&gt;="&amp;$C31,'Hours used'!$A$5:$A$504,"&lt;="&amp;$D31))</f>
        <v/>
      </c>
      <c r="K31" s="70">
        <f>IF(OR(K$6="",$B31=""),"",SUMIFS('Hours used'!$C$5:$C$504,'Hours used'!$B$5:$B$504,K$6,'Hours used'!$A$5:$A$504,"&gt;="&amp;$C31,'Hours used'!$A$5:$A$504,"&lt;="&amp;$D31))</f>
        <v/>
      </c>
      <c r="L31" s="70">
        <f>IF(OR(L$6="",$B31=""),"",SUMIFS('Hours used'!$C$5:$C$504,'Hours used'!$B$5:$B$504,L$6,'Hours used'!$A$5:$A$504,"&gt;="&amp;$C31,'Hours used'!$A$5:$A$504,"&lt;="&amp;$D31))</f>
        <v/>
      </c>
      <c r="M31" s="70">
        <f>IF(OR(M$6="",$B31=""),"",SUMIFS('Hours used'!$C$5:$C$504,'Hours used'!$B$5:$B$504,M$6,'Hours used'!$A$5:$A$504,"&gt;="&amp;$C31,'Hours used'!$A$5:$A$504,"&lt;="&amp;$D31))</f>
        <v/>
      </c>
      <c r="N31" s="70">
        <f>IF(OR(N$6="",$B31=""),"",SUMIFS('Hours used'!$C$5:$C$504,'Hours used'!$B$5:$B$504,N$6,'Hours used'!$A$5:$A$504,"&gt;="&amp;$C31,'Hours used'!$A$5:$A$504,"&lt;="&amp;$D31))</f>
        <v/>
      </c>
      <c r="O31" s="70">
        <f>IF(OR(O$6="",$B31=""),"",SUMIFS('Hours used'!$C$5:$C$504,'Hours used'!$B$5:$B$504,O$6,'Hours used'!$A$5:$A$504,"&gt;="&amp;$C31,'Hours used'!$A$5:$A$504,"&lt;="&amp;$D31))</f>
        <v/>
      </c>
      <c r="P31" s="70">
        <f>IF(OR(P$6="",$B31=""),"",SUMIFS('Hours used'!$C$5:$C$504,'Hours used'!$B$5:$B$504,P$6,'Hours used'!$A$5:$A$504,"&gt;="&amp;$C31,'Hours used'!$A$5:$A$504,"&lt;="&amp;$D31))</f>
        <v/>
      </c>
      <c r="Q31" s="70">
        <f>IF(OR(Q$6="",$B31=""),"",SUMIFS('Hours used'!$C$5:$C$504,'Hours used'!$B$5:$B$504,Q$6,'Hours used'!$A$5:$A$504,"&gt;="&amp;$C31,'Hours used'!$A$5:$A$504,"&lt;="&amp;$D31))</f>
        <v/>
      </c>
      <c r="R31" s="70">
        <f>IF(OR(R$6="",$B31=""),"",SUMIFS('Hours used'!$C$5:$C$504,'Hours used'!$B$5:$B$504,R$6,'Hours used'!$A$5:$A$504,"&gt;="&amp;$C31,'Hours used'!$A$5:$A$504,"&lt;="&amp;$D31))</f>
        <v/>
      </c>
      <c r="S31" s="70">
        <f>IF(OR(S$6="",$B31=""),"",SUMIFS('Hours used'!$C$5:$C$504,'Hours used'!$B$5:$B$504,S$6,'Hours used'!$A$5:$A$504,"&gt;="&amp;$C31,'Hours used'!$A$5:$A$504,"&lt;="&amp;$D31))</f>
        <v/>
      </c>
      <c r="T31" s="70">
        <f>IF(OR(T$6="",$B31=""),"",SUMIFS('Hours used'!$C$5:$C$504,'Hours used'!$B$5:$B$504,T$6,'Hours used'!$A$5:$A$504,"&gt;="&amp;$C31,'Hours used'!$A$5:$A$504,"&lt;="&amp;$D31))</f>
        <v/>
      </c>
      <c r="U31" s="70">
        <f>IF(OR(U$6="",$B31=""),"",SUMIFS('Hours used'!$C$5:$C$504,'Hours used'!$B$5:$B$504,U$6,'Hours used'!$A$5:$A$504,"&gt;="&amp;$C31,'Hours used'!$A$5:$A$504,"&lt;="&amp;$D31))</f>
        <v/>
      </c>
      <c r="V31" s="70">
        <f>IF(OR(V$6="",$B31=""),"",SUMIFS('Hours used'!$C$5:$C$504,'Hours used'!$B$5:$B$504,V$6,'Hours used'!$A$5:$A$504,"&gt;="&amp;$C31,'Hours used'!$A$5:$A$504,"&lt;="&amp;$D31))</f>
        <v/>
      </c>
      <c r="W31" s="70">
        <f>IF(OR(W$6="",$B31=""),"",SUMIFS('Hours used'!$C$5:$C$504,'Hours used'!$B$5:$B$504,W$6,'Hours used'!$A$5:$A$504,"&gt;="&amp;$C31,'Hours used'!$A$5:$A$504,"&lt;="&amp;$D31))</f>
        <v/>
      </c>
      <c r="X31" s="70">
        <f>IF(OR(X$6="",$B31=""),"",SUMIFS('Hours used'!$C$5:$C$504,'Hours used'!$B$5:$B$504,X$6,'Hours used'!$A$5:$A$504,"&gt;="&amp;$C31,'Hours used'!$A$5:$A$504,"&lt;="&amp;$D31))</f>
        <v/>
      </c>
      <c r="Y31" s="70">
        <f>IF(OR(Y$6="",$B31=""),"",SUMIFS('Hours used'!$C$5:$C$504,'Hours used'!$B$5:$B$504,Y$6,'Hours used'!$A$5:$A$504,"&gt;="&amp;$C31,'Hours used'!$A$5:$A$504,"&lt;="&amp;$D31))</f>
        <v/>
      </c>
      <c r="Z31" s="70">
        <f>IF(OR(Z$6="",$B31=""),"",SUMIFS('Hours used'!$C$5:$C$504,'Hours used'!$B$5:$B$504,Z$6,'Hours used'!$A$5:$A$504,"&gt;="&amp;$C31,'Hours used'!$A$5:$A$504,"&lt;="&amp;$D31))</f>
        <v/>
      </c>
      <c r="AA31" s="70">
        <f>IF(OR(AA$6="",$B31=""),"",SUMIFS('Hours used'!$C$5:$C$504,'Hours used'!$B$5:$B$504,AA$6,'Hours used'!$A$5:$A$504,"&gt;="&amp;$C31,'Hours used'!$A$5:$A$504,"&lt;="&amp;$D31))</f>
        <v/>
      </c>
      <c r="AB31" s="70">
        <f>IF(OR(AB$6="",$B31=""),"",SUMIFS('Hours used'!$C$5:$C$504,'Hours used'!$B$5:$B$504,AB$6,'Hours used'!$A$5:$A$504,"&gt;="&amp;$C31,'Hours used'!$A$5:$A$504,"&lt;="&amp;$D31))</f>
        <v/>
      </c>
      <c r="AC31" s="70">
        <f>IF(OR(AC$6="",$B31=""),"",SUMIFS('Hours used'!$C$5:$C$504,'Hours used'!$B$5:$B$504,AC$6,'Hours used'!$A$5:$A$504,"&gt;="&amp;$C31,'Hours used'!$A$5:$A$504,"&lt;="&amp;$D31))</f>
        <v/>
      </c>
      <c r="AD31" s="70">
        <f>IF(OR(AD$6="",$B31=""),"",SUMIFS('Hours used'!$C$5:$C$504,'Hours used'!$B$5:$B$504,AD$6,'Hours used'!$A$5:$A$504,"&gt;="&amp;$C31,'Hours used'!$A$5:$A$504,"&lt;="&amp;$D31))</f>
        <v/>
      </c>
      <c r="AE31" s="70">
        <f>IF(OR(AE$6="",$B31=""),"",SUMIFS('Hours used'!$C$5:$C$504,'Hours used'!$B$5:$B$504,AE$6,'Hours used'!$A$5:$A$504,"&gt;="&amp;$C31,'Hours used'!$A$5:$A$504,"&lt;="&amp;$D31))</f>
        <v/>
      </c>
      <c r="AF31" s="70">
        <f>IF(OR(AF$6="",$B31=""),"",SUMIFS('Hours used'!$C$5:$C$504,'Hours used'!$B$5:$B$504,AF$6,'Hours used'!$A$5:$A$504,"&gt;="&amp;$C31,'Hours used'!$A$5:$A$504,"&lt;="&amp;$D31))</f>
        <v/>
      </c>
      <c r="AG31" s="70">
        <f>IF(OR(AG$6="",$B31=""),"",SUMIFS('Hours used'!$C$5:$C$504,'Hours used'!$B$5:$B$504,AG$6,'Hours used'!$A$5:$A$504,"&gt;="&amp;$C31,'Hours used'!$A$5:$A$504,"&lt;="&amp;$D31))</f>
        <v/>
      </c>
      <c r="AH31" s="70">
        <f>IF(OR(AH$6="",$B31=""),"",SUMIFS('Hours used'!$C$5:$C$504,'Hours used'!$B$5:$B$504,AH$6,'Hours used'!$A$5:$A$504,"&gt;="&amp;$C31,'Hours used'!$A$5:$A$504,"&lt;="&amp;$D31))</f>
        <v/>
      </c>
    </row>
    <row r="32">
      <c r="A32" s="66">
        <f>IF('Balance by period'!A32="","",'Balance by period'!A32)</f>
        <v/>
      </c>
      <c r="B32" s="68">
        <f>IF('Balance by period'!B32="","",'Balance by period'!B32)</f>
        <v/>
      </c>
      <c r="C32" s="68">
        <f>IF('Balance by period'!C32="","",'Balance by period'!C32)</f>
        <v/>
      </c>
      <c r="D32" s="68">
        <f>IF('Balance by period'!D32="","",'Balance by period'!D32)</f>
        <v/>
      </c>
      <c r="E32" s="70">
        <f>IF(OR(E$6="",$B32=""),"",SUMIFS('Hours used'!$C$5:$C$504,'Hours used'!$B$5:$B$504,E$6,'Hours used'!$A$5:$A$504,"&gt;="&amp;$C32,'Hours used'!$A$5:$A$504,"&lt;="&amp;$D32))</f>
        <v/>
      </c>
      <c r="F32" s="70">
        <f>IF(OR(F$6="",$B32=""),"",SUMIFS('Hours used'!$C$5:$C$504,'Hours used'!$B$5:$B$504,F$6,'Hours used'!$A$5:$A$504,"&gt;="&amp;$C32,'Hours used'!$A$5:$A$504,"&lt;="&amp;$D32))</f>
        <v/>
      </c>
      <c r="G32" s="70">
        <f>IF(OR(G$6="",$B32=""),"",SUMIFS('Hours used'!$C$5:$C$504,'Hours used'!$B$5:$B$504,G$6,'Hours used'!$A$5:$A$504,"&gt;="&amp;$C32,'Hours used'!$A$5:$A$504,"&lt;="&amp;$D32))</f>
        <v/>
      </c>
      <c r="H32" s="70">
        <f>IF(OR(H$6="",$B32=""),"",SUMIFS('Hours used'!$C$5:$C$504,'Hours used'!$B$5:$B$504,H$6,'Hours used'!$A$5:$A$504,"&gt;="&amp;$C32,'Hours used'!$A$5:$A$504,"&lt;="&amp;$D32))</f>
        <v/>
      </c>
      <c r="I32" s="70">
        <f>IF(OR(I$6="",$B32=""),"",SUMIFS('Hours used'!$C$5:$C$504,'Hours used'!$B$5:$B$504,I$6,'Hours used'!$A$5:$A$504,"&gt;="&amp;$C32,'Hours used'!$A$5:$A$504,"&lt;="&amp;$D32))</f>
        <v/>
      </c>
      <c r="J32" s="70">
        <f>IF(OR(J$6="",$B32=""),"",SUMIFS('Hours used'!$C$5:$C$504,'Hours used'!$B$5:$B$504,J$6,'Hours used'!$A$5:$A$504,"&gt;="&amp;$C32,'Hours used'!$A$5:$A$504,"&lt;="&amp;$D32))</f>
        <v/>
      </c>
      <c r="K32" s="70">
        <f>IF(OR(K$6="",$B32=""),"",SUMIFS('Hours used'!$C$5:$C$504,'Hours used'!$B$5:$B$504,K$6,'Hours used'!$A$5:$A$504,"&gt;="&amp;$C32,'Hours used'!$A$5:$A$504,"&lt;="&amp;$D32))</f>
        <v/>
      </c>
      <c r="L32" s="70">
        <f>IF(OR(L$6="",$B32=""),"",SUMIFS('Hours used'!$C$5:$C$504,'Hours used'!$B$5:$B$504,L$6,'Hours used'!$A$5:$A$504,"&gt;="&amp;$C32,'Hours used'!$A$5:$A$504,"&lt;="&amp;$D32))</f>
        <v/>
      </c>
      <c r="M32" s="70">
        <f>IF(OR(M$6="",$B32=""),"",SUMIFS('Hours used'!$C$5:$C$504,'Hours used'!$B$5:$B$504,M$6,'Hours used'!$A$5:$A$504,"&gt;="&amp;$C32,'Hours used'!$A$5:$A$504,"&lt;="&amp;$D32))</f>
        <v/>
      </c>
      <c r="N32" s="70">
        <f>IF(OR(N$6="",$B32=""),"",SUMIFS('Hours used'!$C$5:$C$504,'Hours used'!$B$5:$B$504,N$6,'Hours used'!$A$5:$A$504,"&gt;="&amp;$C32,'Hours used'!$A$5:$A$504,"&lt;="&amp;$D32))</f>
        <v/>
      </c>
      <c r="O32" s="70">
        <f>IF(OR(O$6="",$B32=""),"",SUMIFS('Hours used'!$C$5:$C$504,'Hours used'!$B$5:$B$504,O$6,'Hours used'!$A$5:$A$504,"&gt;="&amp;$C32,'Hours used'!$A$5:$A$504,"&lt;="&amp;$D32))</f>
        <v/>
      </c>
      <c r="P32" s="70">
        <f>IF(OR(P$6="",$B32=""),"",SUMIFS('Hours used'!$C$5:$C$504,'Hours used'!$B$5:$B$504,P$6,'Hours used'!$A$5:$A$504,"&gt;="&amp;$C32,'Hours used'!$A$5:$A$504,"&lt;="&amp;$D32))</f>
        <v/>
      </c>
      <c r="Q32" s="70">
        <f>IF(OR(Q$6="",$B32=""),"",SUMIFS('Hours used'!$C$5:$C$504,'Hours used'!$B$5:$B$504,Q$6,'Hours used'!$A$5:$A$504,"&gt;="&amp;$C32,'Hours used'!$A$5:$A$504,"&lt;="&amp;$D32))</f>
        <v/>
      </c>
      <c r="R32" s="70">
        <f>IF(OR(R$6="",$B32=""),"",SUMIFS('Hours used'!$C$5:$C$504,'Hours used'!$B$5:$B$504,R$6,'Hours used'!$A$5:$A$504,"&gt;="&amp;$C32,'Hours used'!$A$5:$A$504,"&lt;="&amp;$D32))</f>
        <v/>
      </c>
      <c r="S32" s="70">
        <f>IF(OR(S$6="",$B32=""),"",SUMIFS('Hours used'!$C$5:$C$504,'Hours used'!$B$5:$B$504,S$6,'Hours used'!$A$5:$A$504,"&gt;="&amp;$C32,'Hours used'!$A$5:$A$504,"&lt;="&amp;$D32))</f>
        <v/>
      </c>
      <c r="T32" s="70">
        <f>IF(OR(T$6="",$B32=""),"",SUMIFS('Hours used'!$C$5:$C$504,'Hours used'!$B$5:$B$504,T$6,'Hours used'!$A$5:$A$504,"&gt;="&amp;$C32,'Hours used'!$A$5:$A$504,"&lt;="&amp;$D32))</f>
        <v/>
      </c>
      <c r="U32" s="70">
        <f>IF(OR(U$6="",$B32=""),"",SUMIFS('Hours used'!$C$5:$C$504,'Hours used'!$B$5:$B$504,U$6,'Hours used'!$A$5:$A$504,"&gt;="&amp;$C32,'Hours used'!$A$5:$A$504,"&lt;="&amp;$D32))</f>
        <v/>
      </c>
      <c r="V32" s="70">
        <f>IF(OR(V$6="",$B32=""),"",SUMIFS('Hours used'!$C$5:$C$504,'Hours used'!$B$5:$B$504,V$6,'Hours used'!$A$5:$A$504,"&gt;="&amp;$C32,'Hours used'!$A$5:$A$504,"&lt;="&amp;$D32))</f>
        <v/>
      </c>
      <c r="W32" s="70">
        <f>IF(OR(W$6="",$B32=""),"",SUMIFS('Hours used'!$C$5:$C$504,'Hours used'!$B$5:$B$504,W$6,'Hours used'!$A$5:$A$504,"&gt;="&amp;$C32,'Hours used'!$A$5:$A$504,"&lt;="&amp;$D32))</f>
        <v/>
      </c>
      <c r="X32" s="70">
        <f>IF(OR(X$6="",$B32=""),"",SUMIFS('Hours used'!$C$5:$C$504,'Hours used'!$B$5:$B$504,X$6,'Hours used'!$A$5:$A$504,"&gt;="&amp;$C32,'Hours used'!$A$5:$A$504,"&lt;="&amp;$D32))</f>
        <v/>
      </c>
      <c r="Y32" s="70">
        <f>IF(OR(Y$6="",$B32=""),"",SUMIFS('Hours used'!$C$5:$C$504,'Hours used'!$B$5:$B$504,Y$6,'Hours used'!$A$5:$A$504,"&gt;="&amp;$C32,'Hours used'!$A$5:$A$504,"&lt;="&amp;$D32))</f>
        <v/>
      </c>
      <c r="Z32" s="70">
        <f>IF(OR(Z$6="",$B32=""),"",SUMIFS('Hours used'!$C$5:$C$504,'Hours used'!$B$5:$B$504,Z$6,'Hours used'!$A$5:$A$504,"&gt;="&amp;$C32,'Hours used'!$A$5:$A$504,"&lt;="&amp;$D32))</f>
        <v/>
      </c>
      <c r="AA32" s="70">
        <f>IF(OR(AA$6="",$B32=""),"",SUMIFS('Hours used'!$C$5:$C$504,'Hours used'!$B$5:$B$504,AA$6,'Hours used'!$A$5:$A$504,"&gt;="&amp;$C32,'Hours used'!$A$5:$A$504,"&lt;="&amp;$D32))</f>
        <v/>
      </c>
      <c r="AB32" s="70">
        <f>IF(OR(AB$6="",$B32=""),"",SUMIFS('Hours used'!$C$5:$C$504,'Hours used'!$B$5:$B$504,AB$6,'Hours used'!$A$5:$A$504,"&gt;="&amp;$C32,'Hours used'!$A$5:$A$504,"&lt;="&amp;$D32))</f>
        <v/>
      </c>
      <c r="AC32" s="70">
        <f>IF(OR(AC$6="",$B32=""),"",SUMIFS('Hours used'!$C$5:$C$504,'Hours used'!$B$5:$B$504,AC$6,'Hours used'!$A$5:$A$504,"&gt;="&amp;$C32,'Hours used'!$A$5:$A$504,"&lt;="&amp;$D32))</f>
        <v/>
      </c>
      <c r="AD32" s="70">
        <f>IF(OR(AD$6="",$B32=""),"",SUMIFS('Hours used'!$C$5:$C$504,'Hours used'!$B$5:$B$504,AD$6,'Hours used'!$A$5:$A$504,"&gt;="&amp;$C32,'Hours used'!$A$5:$A$504,"&lt;="&amp;$D32))</f>
        <v/>
      </c>
      <c r="AE32" s="70">
        <f>IF(OR(AE$6="",$B32=""),"",SUMIFS('Hours used'!$C$5:$C$504,'Hours used'!$B$5:$B$504,AE$6,'Hours used'!$A$5:$A$504,"&gt;="&amp;$C32,'Hours used'!$A$5:$A$504,"&lt;="&amp;$D32))</f>
        <v/>
      </c>
      <c r="AF32" s="70">
        <f>IF(OR(AF$6="",$B32=""),"",SUMIFS('Hours used'!$C$5:$C$504,'Hours used'!$B$5:$B$504,AF$6,'Hours used'!$A$5:$A$504,"&gt;="&amp;$C32,'Hours used'!$A$5:$A$504,"&lt;="&amp;$D32))</f>
        <v/>
      </c>
      <c r="AG32" s="70">
        <f>IF(OR(AG$6="",$B32=""),"",SUMIFS('Hours used'!$C$5:$C$504,'Hours used'!$B$5:$B$504,AG$6,'Hours used'!$A$5:$A$504,"&gt;="&amp;$C32,'Hours used'!$A$5:$A$504,"&lt;="&amp;$D32))</f>
        <v/>
      </c>
      <c r="AH32" s="70">
        <f>IF(OR(AH$6="",$B32=""),"",SUMIFS('Hours used'!$C$5:$C$504,'Hours used'!$B$5:$B$504,AH$6,'Hours used'!$A$5:$A$504,"&gt;="&amp;$C32,'Hours used'!$A$5:$A$504,"&lt;="&amp;$D32))</f>
        <v/>
      </c>
    </row>
    <row r="33">
      <c r="A33" s="66">
        <f>IF('Balance by period'!A33="","",'Balance by period'!A33)</f>
        <v/>
      </c>
      <c r="B33" s="68">
        <f>IF('Balance by period'!B33="","",'Balance by period'!B33)</f>
        <v/>
      </c>
      <c r="C33" s="68">
        <f>IF('Balance by period'!C33="","",'Balance by period'!C33)</f>
        <v/>
      </c>
      <c r="D33" s="68">
        <f>IF('Balance by period'!D33="","",'Balance by period'!D33)</f>
        <v/>
      </c>
      <c r="E33" s="70">
        <f>IF(OR(E$6="",$B33=""),"",SUMIFS('Hours used'!$C$5:$C$504,'Hours used'!$B$5:$B$504,E$6,'Hours used'!$A$5:$A$504,"&gt;="&amp;$C33,'Hours used'!$A$5:$A$504,"&lt;="&amp;$D33))</f>
        <v/>
      </c>
      <c r="F33" s="70">
        <f>IF(OR(F$6="",$B33=""),"",SUMIFS('Hours used'!$C$5:$C$504,'Hours used'!$B$5:$B$504,F$6,'Hours used'!$A$5:$A$504,"&gt;="&amp;$C33,'Hours used'!$A$5:$A$504,"&lt;="&amp;$D33))</f>
        <v/>
      </c>
      <c r="G33" s="70">
        <f>IF(OR(G$6="",$B33=""),"",SUMIFS('Hours used'!$C$5:$C$504,'Hours used'!$B$5:$B$504,G$6,'Hours used'!$A$5:$A$504,"&gt;="&amp;$C33,'Hours used'!$A$5:$A$504,"&lt;="&amp;$D33))</f>
        <v/>
      </c>
      <c r="H33" s="70">
        <f>IF(OR(H$6="",$B33=""),"",SUMIFS('Hours used'!$C$5:$C$504,'Hours used'!$B$5:$B$504,H$6,'Hours used'!$A$5:$A$504,"&gt;="&amp;$C33,'Hours used'!$A$5:$A$504,"&lt;="&amp;$D33))</f>
        <v/>
      </c>
      <c r="I33" s="70">
        <f>IF(OR(I$6="",$B33=""),"",SUMIFS('Hours used'!$C$5:$C$504,'Hours used'!$B$5:$B$504,I$6,'Hours used'!$A$5:$A$504,"&gt;="&amp;$C33,'Hours used'!$A$5:$A$504,"&lt;="&amp;$D33))</f>
        <v/>
      </c>
      <c r="J33" s="70">
        <f>IF(OR(J$6="",$B33=""),"",SUMIFS('Hours used'!$C$5:$C$504,'Hours used'!$B$5:$B$504,J$6,'Hours used'!$A$5:$A$504,"&gt;="&amp;$C33,'Hours used'!$A$5:$A$504,"&lt;="&amp;$D33))</f>
        <v/>
      </c>
      <c r="K33" s="70">
        <f>IF(OR(K$6="",$B33=""),"",SUMIFS('Hours used'!$C$5:$C$504,'Hours used'!$B$5:$B$504,K$6,'Hours used'!$A$5:$A$504,"&gt;="&amp;$C33,'Hours used'!$A$5:$A$504,"&lt;="&amp;$D33))</f>
        <v/>
      </c>
      <c r="L33" s="70">
        <f>IF(OR(L$6="",$B33=""),"",SUMIFS('Hours used'!$C$5:$C$504,'Hours used'!$B$5:$B$504,L$6,'Hours used'!$A$5:$A$504,"&gt;="&amp;$C33,'Hours used'!$A$5:$A$504,"&lt;="&amp;$D33))</f>
        <v/>
      </c>
      <c r="M33" s="70">
        <f>IF(OR(M$6="",$B33=""),"",SUMIFS('Hours used'!$C$5:$C$504,'Hours used'!$B$5:$B$504,M$6,'Hours used'!$A$5:$A$504,"&gt;="&amp;$C33,'Hours used'!$A$5:$A$504,"&lt;="&amp;$D33))</f>
        <v/>
      </c>
      <c r="N33" s="70">
        <f>IF(OR(N$6="",$B33=""),"",SUMIFS('Hours used'!$C$5:$C$504,'Hours used'!$B$5:$B$504,N$6,'Hours used'!$A$5:$A$504,"&gt;="&amp;$C33,'Hours used'!$A$5:$A$504,"&lt;="&amp;$D33))</f>
        <v/>
      </c>
      <c r="O33" s="70">
        <f>IF(OR(O$6="",$B33=""),"",SUMIFS('Hours used'!$C$5:$C$504,'Hours used'!$B$5:$B$504,O$6,'Hours used'!$A$5:$A$504,"&gt;="&amp;$C33,'Hours used'!$A$5:$A$504,"&lt;="&amp;$D33))</f>
        <v/>
      </c>
      <c r="P33" s="70">
        <f>IF(OR(P$6="",$B33=""),"",SUMIFS('Hours used'!$C$5:$C$504,'Hours used'!$B$5:$B$504,P$6,'Hours used'!$A$5:$A$504,"&gt;="&amp;$C33,'Hours used'!$A$5:$A$504,"&lt;="&amp;$D33))</f>
        <v/>
      </c>
      <c r="Q33" s="70">
        <f>IF(OR(Q$6="",$B33=""),"",SUMIFS('Hours used'!$C$5:$C$504,'Hours used'!$B$5:$B$504,Q$6,'Hours used'!$A$5:$A$504,"&gt;="&amp;$C33,'Hours used'!$A$5:$A$504,"&lt;="&amp;$D33))</f>
        <v/>
      </c>
      <c r="R33" s="70">
        <f>IF(OR(R$6="",$B33=""),"",SUMIFS('Hours used'!$C$5:$C$504,'Hours used'!$B$5:$B$504,R$6,'Hours used'!$A$5:$A$504,"&gt;="&amp;$C33,'Hours used'!$A$5:$A$504,"&lt;="&amp;$D33))</f>
        <v/>
      </c>
      <c r="S33" s="70">
        <f>IF(OR(S$6="",$B33=""),"",SUMIFS('Hours used'!$C$5:$C$504,'Hours used'!$B$5:$B$504,S$6,'Hours used'!$A$5:$A$504,"&gt;="&amp;$C33,'Hours used'!$A$5:$A$504,"&lt;="&amp;$D33))</f>
        <v/>
      </c>
      <c r="T33" s="70">
        <f>IF(OR(T$6="",$B33=""),"",SUMIFS('Hours used'!$C$5:$C$504,'Hours used'!$B$5:$B$504,T$6,'Hours used'!$A$5:$A$504,"&gt;="&amp;$C33,'Hours used'!$A$5:$A$504,"&lt;="&amp;$D33))</f>
        <v/>
      </c>
      <c r="U33" s="70">
        <f>IF(OR(U$6="",$B33=""),"",SUMIFS('Hours used'!$C$5:$C$504,'Hours used'!$B$5:$B$504,U$6,'Hours used'!$A$5:$A$504,"&gt;="&amp;$C33,'Hours used'!$A$5:$A$504,"&lt;="&amp;$D33))</f>
        <v/>
      </c>
      <c r="V33" s="70">
        <f>IF(OR(V$6="",$B33=""),"",SUMIFS('Hours used'!$C$5:$C$504,'Hours used'!$B$5:$B$504,V$6,'Hours used'!$A$5:$A$504,"&gt;="&amp;$C33,'Hours used'!$A$5:$A$504,"&lt;="&amp;$D33))</f>
        <v/>
      </c>
      <c r="W33" s="70">
        <f>IF(OR(W$6="",$B33=""),"",SUMIFS('Hours used'!$C$5:$C$504,'Hours used'!$B$5:$B$504,W$6,'Hours used'!$A$5:$A$504,"&gt;="&amp;$C33,'Hours used'!$A$5:$A$504,"&lt;="&amp;$D33))</f>
        <v/>
      </c>
      <c r="X33" s="70">
        <f>IF(OR(X$6="",$B33=""),"",SUMIFS('Hours used'!$C$5:$C$504,'Hours used'!$B$5:$B$504,X$6,'Hours used'!$A$5:$A$504,"&gt;="&amp;$C33,'Hours used'!$A$5:$A$504,"&lt;="&amp;$D33))</f>
        <v/>
      </c>
      <c r="Y33" s="70">
        <f>IF(OR(Y$6="",$B33=""),"",SUMIFS('Hours used'!$C$5:$C$504,'Hours used'!$B$5:$B$504,Y$6,'Hours used'!$A$5:$A$504,"&gt;="&amp;$C33,'Hours used'!$A$5:$A$504,"&lt;="&amp;$D33))</f>
        <v/>
      </c>
      <c r="Z33" s="70">
        <f>IF(OR(Z$6="",$B33=""),"",SUMIFS('Hours used'!$C$5:$C$504,'Hours used'!$B$5:$B$504,Z$6,'Hours used'!$A$5:$A$504,"&gt;="&amp;$C33,'Hours used'!$A$5:$A$504,"&lt;="&amp;$D33))</f>
        <v/>
      </c>
      <c r="AA33" s="70">
        <f>IF(OR(AA$6="",$B33=""),"",SUMIFS('Hours used'!$C$5:$C$504,'Hours used'!$B$5:$B$504,AA$6,'Hours used'!$A$5:$A$504,"&gt;="&amp;$C33,'Hours used'!$A$5:$A$504,"&lt;="&amp;$D33))</f>
        <v/>
      </c>
      <c r="AB33" s="70">
        <f>IF(OR(AB$6="",$B33=""),"",SUMIFS('Hours used'!$C$5:$C$504,'Hours used'!$B$5:$B$504,AB$6,'Hours used'!$A$5:$A$504,"&gt;="&amp;$C33,'Hours used'!$A$5:$A$504,"&lt;="&amp;$D33))</f>
        <v/>
      </c>
      <c r="AC33" s="70">
        <f>IF(OR(AC$6="",$B33=""),"",SUMIFS('Hours used'!$C$5:$C$504,'Hours used'!$B$5:$B$504,AC$6,'Hours used'!$A$5:$A$504,"&gt;="&amp;$C33,'Hours used'!$A$5:$A$504,"&lt;="&amp;$D33))</f>
        <v/>
      </c>
      <c r="AD33" s="70">
        <f>IF(OR(AD$6="",$B33=""),"",SUMIFS('Hours used'!$C$5:$C$504,'Hours used'!$B$5:$B$504,AD$6,'Hours used'!$A$5:$A$504,"&gt;="&amp;$C33,'Hours used'!$A$5:$A$504,"&lt;="&amp;$D33))</f>
        <v/>
      </c>
      <c r="AE33" s="70">
        <f>IF(OR(AE$6="",$B33=""),"",SUMIFS('Hours used'!$C$5:$C$504,'Hours used'!$B$5:$B$504,AE$6,'Hours used'!$A$5:$A$504,"&gt;="&amp;$C33,'Hours used'!$A$5:$A$504,"&lt;="&amp;$D33))</f>
        <v/>
      </c>
      <c r="AF33" s="70">
        <f>IF(OR(AF$6="",$B33=""),"",SUMIFS('Hours used'!$C$5:$C$504,'Hours used'!$B$5:$B$504,AF$6,'Hours used'!$A$5:$A$504,"&gt;="&amp;$C33,'Hours used'!$A$5:$A$504,"&lt;="&amp;$D33))</f>
        <v/>
      </c>
      <c r="AG33" s="70">
        <f>IF(OR(AG$6="",$B33=""),"",SUMIFS('Hours used'!$C$5:$C$504,'Hours used'!$B$5:$B$504,AG$6,'Hours used'!$A$5:$A$504,"&gt;="&amp;$C33,'Hours used'!$A$5:$A$504,"&lt;="&amp;$D33))</f>
        <v/>
      </c>
      <c r="AH33" s="70">
        <f>IF(OR(AH$6="",$B33=""),"",SUMIFS('Hours used'!$C$5:$C$504,'Hours used'!$B$5:$B$504,AH$6,'Hours used'!$A$5:$A$504,"&gt;="&amp;$C33,'Hours used'!$A$5:$A$504,"&lt;="&amp;$D33))</f>
        <v/>
      </c>
    </row>
    <row r="34">
      <c r="A34" s="66">
        <f>IF('Balance by period'!A34="","",'Balance by period'!A34)</f>
        <v/>
      </c>
      <c r="B34" s="68">
        <f>IF('Balance by period'!B34="","",'Balance by period'!B34)</f>
        <v/>
      </c>
      <c r="C34" s="68">
        <f>IF('Balance by period'!C34="","",'Balance by period'!C34)</f>
        <v/>
      </c>
      <c r="D34" s="68">
        <f>IF('Balance by period'!D34="","",'Balance by period'!D34)</f>
        <v/>
      </c>
      <c r="E34" s="70">
        <f>IF(OR(E$6="",$B34=""),"",SUMIFS('Hours used'!$C$5:$C$504,'Hours used'!$B$5:$B$504,E$6,'Hours used'!$A$5:$A$504,"&gt;="&amp;$C34,'Hours used'!$A$5:$A$504,"&lt;="&amp;$D34))</f>
        <v/>
      </c>
      <c r="F34" s="70">
        <f>IF(OR(F$6="",$B34=""),"",SUMIFS('Hours used'!$C$5:$C$504,'Hours used'!$B$5:$B$504,F$6,'Hours used'!$A$5:$A$504,"&gt;="&amp;$C34,'Hours used'!$A$5:$A$504,"&lt;="&amp;$D34))</f>
        <v/>
      </c>
      <c r="G34" s="70">
        <f>IF(OR(G$6="",$B34=""),"",SUMIFS('Hours used'!$C$5:$C$504,'Hours used'!$B$5:$B$504,G$6,'Hours used'!$A$5:$A$504,"&gt;="&amp;$C34,'Hours used'!$A$5:$A$504,"&lt;="&amp;$D34))</f>
        <v/>
      </c>
      <c r="H34" s="70">
        <f>IF(OR(H$6="",$B34=""),"",SUMIFS('Hours used'!$C$5:$C$504,'Hours used'!$B$5:$B$504,H$6,'Hours used'!$A$5:$A$504,"&gt;="&amp;$C34,'Hours used'!$A$5:$A$504,"&lt;="&amp;$D34))</f>
        <v/>
      </c>
      <c r="I34" s="70">
        <f>IF(OR(I$6="",$B34=""),"",SUMIFS('Hours used'!$C$5:$C$504,'Hours used'!$B$5:$B$504,I$6,'Hours used'!$A$5:$A$504,"&gt;="&amp;$C34,'Hours used'!$A$5:$A$504,"&lt;="&amp;$D34))</f>
        <v/>
      </c>
      <c r="J34" s="70">
        <f>IF(OR(J$6="",$B34=""),"",SUMIFS('Hours used'!$C$5:$C$504,'Hours used'!$B$5:$B$504,J$6,'Hours used'!$A$5:$A$504,"&gt;="&amp;$C34,'Hours used'!$A$5:$A$504,"&lt;="&amp;$D34))</f>
        <v/>
      </c>
      <c r="K34" s="70">
        <f>IF(OR(K$6="",$B34=""),"",SUMIFS('Hours used'!$C$5:$C$504,'Hours used'!$B$5:$B$504,K$6,'Hours used'!$A$5:$A$504,"&gt;="&amp;$C34,'Hours used'!$A$5:$A$504,"&lt;="&amp;$D34))</f>
        <v/>
      </c>
      <c r="L34" s="70">
        <f>IF(OR(L$6="",$B34=""),"",SUMIFS('Hours used'!$C$5:$C$504,'Hours used'!$B$5:$B$504,L$6,'Hours used'!$A$5:$A$504,"&gt;="&amp;$C34,'Hours used'!$A$5:$A$504,"&lt;="&amp;$D34))</f>
        <v/>
      </c>
      <c r="M34" s="70">
        <f>IF(OR(M$6="",$B34=""),"",SUMIFS('Hours used'!$C$5:$C$504,'Hours used'!$B$5:$B$504,M$6,'Hours used'!$A$5:$A$504,"&gt;="&amp;$C34,'Hours used'!$A$5:$A$504,"&lt;="&amp;$D34))</f>
        <v/>
      </c>
      <c r="N34" s="70">
        <f>IF(OR(N$6="",$B34=""),"",SUMIFS('Hours used'!$C$5:$C$504,'Hours used'!$B$5:$B$504,N$6,'Hours used'!$A$5:$A$504,"&gt;="&amp;$C34,'Hours used'!$A$5:$A$504,"&lt;="&amp;$D34))</f>
        <v/>
      </c>
      <c r="O34" s="70">
        <f>IF(OR(O$6="",$B34=""),"",SUMIFS('Hours used'!$C$5:$C$504,'Hours used'!$B$5:$B$504,O$6,'Hours used'!$A$5:$A$504,"&gt;="&amp;$C34,'Hours used'!$A$5:$A$504,"&lt;="&amp;$D34))</f>
        <v/>
      </c>
      <c r="P34" s="70">
        <f>IF(OR(P$6="",$B34=""),"",SUMIFS('Hours used'!$C$5:$C$504,'Hours used'!$B$5:$B$504,P$6,'Hours used'!$A$5:$A$504,"&gt;="&amp;$C34,'Hours used'!$A$5:$A$504,"&lt;="&amp;$D34))</f>
        <v/>
      </c>
      <c r="Q34" s="70">
        <f>IF(OR(Q$6="",$B34=""),"",SUMIFS('Hours used'!$C$5:$C$504,'Hours used'!$B$5:$B$504,Q$6,'Hours used'!$A$5:$A$504,"&gt;="&amp;$C34,'Hours used'!$A$5:$A$504,"&lt;="&amp;$D34))</f>
        <v/>
      </c>
      <c r="R34" s="70">
        <f>IF(OR(R$6="",$B34=""),"",SUMIFS('Hours used'!$C$5:$C$504,'Hours used'!$B$5:$B$504,R$6,'Hours used'!$A$5:$A$504,"&gt;="&amp;$C34,'Hours used'!$A$5:$A$504,"&lt;="&amp;$D34))</f>
        <v/>
      </c>
      <c r="S34" s="70">
        <f>IF(OR(S$6="",$B34=""),"",SUMIFS('Hours used'!$C$5:$C$504,'Hours used'!$B$5:$B$504,S$6,'Hours used'!$A$5:$A$504,"&gt;="&amp;$C34,'Hours used'!$A$5:$A$504,"&lt;="&amp;$D34))</f>
        <v/>
      </c>
      <c r="T34" s="70">
        <f>IF(OR(T$6="",$B34=""),"",SUMIFS('Hours used'!$C$5:$C$504,'Hours used'!$B$5:$B$504,T$6,'Hours used'!$A$5:$A$504,"&gt;="&amp;$C34,'Hours used'!$A$5:$A$504,"&lt;="&amp;$D34))</f>
        <v/>
      </c>
      <c r="U34" s="70">
        <f>IF(OR(U$6="",$B34=""),"",SUMIFS('Hours used'!$C$5:$C$504,'Hours used'!$B$5:$B$504,U$6,'Hours used'!$A$5:$A$504,"&gt;="&amp;$C34,'Hours used'!$A$5:$A$504,"&lt;="&amp;$D34))</f>
        <v/>
      </c>
      <c r="V34" s="70">
        <f>IF(OR(V$6="",$B34=""),"",SUMIFS('Hours used'!$C$5:$C$504,'Hours used'!$B$5:$B$504,V$6,'Hours used'!$A$5:$A$504,"&gt;="&amp;$C34,'Hours used'!$A$5:$A$504,"&lt;="&amp;$D34))</f>
        <v/>
      </c>
      <c r="W34" s="70">
        <f>IF(OR(W$6="",$B34=""),"",SUMIFS('Hours used'!$C$5:$C$504,'Hours used'!$B$5:$B$504,W$6,'Hours used'!$A$5:$A$504,"&gt;="&amp;$C34,'Hours used'!$A$5:$A$504,"&lt;="&amp;$D34))</f>
        <v/>
      </c>
      <c r="X34" s="70">
        <f>IF(OR(X$6="",$B34=""),"",SUMIFS('Hours used'!$C$5:$C$504,'Hours used'!$B$5:$B$504,X$6,'Hours used'!$A$5:$A$504,"&gt;="&amp;$C34,'Hours used'!$A$5:$A$504,"&lt;="&amp;$D34))</f>
        <v/>
      </c>
      <c r="Y34" s="70">
        <f>IF(OR(Y$6="",$B34=""),"",SUMIFS('Hours used'!$C$5:$C$504,'Hours used'!$B$5:$B$504,Y$6,'Hours used'!$A$5:$A$504,"&gt;="&amp;$C34,'Hours used'!$A$5:$A$504,"&lt;="&amp;$D34))</f>
        <v/>
      </c>
      <c r="Z34" s="70">
        <f>IF(OR(Z$6="",$B34=""),"",SUMIFS('Hours used'!$C$5:$C$504,'Hours used'!$B$5:$B$504,Z$6,'Hours used'!$A$5:$A$504,"&gt;="&amp;$C34,'Hours used'!$A$5:$A$504,"&lt;="&amp;$D34))</f>
        <v/>
      </c>
      <c r="AA34" s="70">
        <f>IF(OR(AA$6="",$B34=""),"",SUMIFS('Hours used'!$C$5:$C$504,'Hours used'!$B$5:$B$504,AA$6,'Hours used'!$A$5:$A$504,"&gt;="&amp;$C34,'Hours used'!$A$5:$A$504,"&lt;="&amp;$D34))</f>
        <v/>
      </c>
      <c r="AB34" s="70">
        <f>IF(OR(AB$6="",$B34=""),"",SUMIFS('Hours used'!$C$5:$C$504,'Hours used'!$B$5:$B$504,AB$6,'Hours used'!$A$5:$A$504,"&gt;="&amp;$C34,'Hours used'!$A$5:$A$504,"&lt;="&amp;$D34))</f>
        <v/>
      </c>
      <c r="AC34" s="70">
        <f>IF(OR(AC$6="",$B34=""),"",SUMIFS('Hours used'!$C$5:$C$504,'Hours used'!$B$5:$B$504,AC$6,'Hours used'!$A$5:$A$504,"&gt;="&amp;$C34,'Hours used'!$A$5:$A$504,"&lt;="&amp;$D34))</f>
        <v/>
      </c>
      <c r="AD34" s="70">
        <f>IF(OR(AD$6="",$B34=""),"",SUMIFS('Hours used'!$C$5:$C$504,'Hours used'!$B$5:$B$504,AD$6,'Hours used'!$A$5:$A$504,"&gt;="&amp;$C34,'Hours used'!$A$5:$A$504,"&lt;="&amp;$D34))</f>
        <v/>
      </c>
      <c r="AE34" s="70">
        <f>IF(OR(AE$6="",$B34=""),"",SUMIFS('Hours used'!$C$5:$C$504,'Hours used'!$B$5:$B$504,AE$6,'Hours used'!$A$5:$A$504,"&gt;="&amp;$C34,'Hours used'!$A$5:$A$504,"&lt;="&amp;$D34))</f>
        <v/>
      </c>
      <c r="AF34" s="70">
        <f>IF(OR(AF$6="",$B34=""),"",SUMIFS('Hours used'!$C$5:$C$504,'Hours used'!$B$5:$B$504,AF$6,'Hours used'!$A$5:$A$504,"&gt;="&amp;$C34,'Hours used'!$A$5:$A$504,"&lt;="&amp;$D34))</f>
        <v/>
      </c>
      <c r="AG34" s="70">
        <f>IF(OR(AG$6="",$B34=""),"",SUMIFS('Hours used'!$C$5:$C$504,'Hours used'!$B$5:$B$504,AG$6,'Hours used'!$A$5:$A$504,"&gt;="&amp;$C34,'Hours used'!$A$5:$A$504,"&lt;="&amp;$D34))</f>
        <v/>
      </c>
      <c r="AH34" s="70">
        <f>IF(OR(AH$6="",$B34=""),"",SUMIFS('Hours used'!$C$5:$C$504,'Hours used'!$B$5:$B$504,AH$6,'Hours used'!$A$5:$A$504,"&gt;="&amp;$C34,'Hours used'!$A$5:$A$504,"&lt;="&amp;$D34))</f>
        <v/>
      </c>
    </row>
    <row r="35">
      <c r="A35" s="66">
        <f>IF('Balance by period'!A35="","",'Balance by period'!A35)</f>
        <v/>
      </c>
      <c r="B35" s="68">
        <f>IF('Balance by period'!B35="","",'Balance by period'!B35)</f>
        <v/>
      </c>
      <c r="C35" s="68">
        <f>IF('Balance by period'!C35="","",'Balance by period'!C35)</f>
        <v/>
      </c>
      <c r="D35" s="68">
        <f>IF('Balance by period'!D35="","",'Balance by period'!D35)</f>
        <v/>
      </c>
      <c r="E35" s="70">
        <f>IF(OR(E$6="",$B35=""),"",SUMIFS('Hours used'!$C$5:$C$504,'Hours used'!$B$5:$B$504,E$6,'Hours used'!$A$5:$A$504,"&gt;="&amp;$C35,'Hours used'!$A$5:$A$504,"&lt;="&amp;$D35))</f>
        <v/>
      </c>
      <c r="F35" s="70">
        <f>IF(OR(F$6="",$B35=""),"",SUMIFS('Hours used'!$C$5:$C$504,'Hours used'!$B$5:$B$504,F$6,'Hours used'!$A$5:$A$504,"&gt;="&amp;$C35,'Hours used'!$A$5:$A$504,"&lt;="&amp;$D35))</f>
        <v/>
      </c>
      <c r="G35" s="70">
        <f>IF(OR(G$6="",$B35=""),"",SUMIFS('Hours used'!$C$5:$C$504,'Hours used'!$B$5:$B$504,G$6,'Hours used'!$A$5:$A$504,"&gt;="&amp;$C35,'Hours used'!$A$5:$A$504,"&lt;="&amp;$D35))</f>
        <v/>
      </c>
      <c r="H35" s="70">
        <f>IF(OR(H$6="",$B35=""),"",SUMIFS('Hours used'!$C$5:$C$504,'Hours used'!$B$5:$B$504,H$6,'Hours used'!$A$5:$A$504,"&gt;="&amp;$C35,'Hours used'!$A$5:$A$504,"&lt;="&amp;$D35))</f>
        <v/>
      </c>
      <c r="I35" s="70">
        <f>IF(OR(I$6="",$B35=""),"",SUMIFS('Hours used'!$C$5:$C$504,'Hours used'!$B$5:$B$504,I$6,'Hours used'!$A$5:$A$504,"&gt;="&amp;$C35,'Hours used'!$A$5:$A$504,"&lt;="&amp;$D35))</f>
        <v/>
      </c>
      <c r="J35" s="70">
        <f>IF(OR(J$6="",$B35=""),"",SUMIFS('Hours used'!$C$5:$C$504,'Hours used'!$B$5:$B$504,J$6,'Hours used'!$A$5:$A$504,"&gt;="&amp;$C35,'Hours used'!$A$5:$A$504,"&lt;="&amp;$D35))</f>
        <v/>
      </c>
      <c r="K35" s="70">
        <f>IF(OR(K$6="",$B35=""),"",SUMIFS('Hours used'!$C$5:$C$504,'Hours used'!$B$5:$B$504,K$6,'Hours used'!$A$5:$A$504,"&gt;="&amp;$C35,'Hours used'!$A$5:$A$504,"&lt;="&amp;$D35))</f>
        <v/>
      </c>
      <c r="L35" s="70">
        <f>IF(OR(L$6="",$B35=""),"",SUMIFS('Hours used'!$C$5:$C$504,'Hours used'!$B$5:$B$504,L$6,'Hours used'!$A$5:$A$504,"&gt;="&amp;$C35,'Hours used'!$A$5:$A$504,"&lt;="&amp;$D35))</f>
        <v/>
      </c>
      <c r="M35" s="70">
        <f>IF(OR(M$6="",$B35=""),"",SUMIFS('Hours used'!$C$5:$C$504,'Hours used'!$B$5:$B$504,M$6,'Hours used'!$A$5:$A$504,"&gt;="&amp;$C35,'Hours used'!$A$5:$A$504,"&lt;="&amp;$D35))</f>
        <v/>
      </c>
      <c r="N35" s="70">
        <f>IF(OR(N$6="",$B35=""),"",SUMIFS('Hours used'!$C$5:$C$504,'Hours used'!$B$5:$B$504,N$6,'Hours used'!$A$5:$A$504,"&gt;="&amp;$C35,'Hours used'!$A$5:$A$504,"&lt;="&amp;$D35))</f>
        <v/>
      </c>
      <c r="O35" s="70">
        <f>IF(OR(O$6="",$B35=""),"",SUMIFS('Hours used'!$C$5:$C$504,'Hours used'!$B$5:$B$504,O$6,'Hours used'!$A$5:$A$504,"&gt;="&amp;$C35,'Hours used'!$A$5:$A$504,"&lt;="&amp;$D35))</f>
        <v/>
      </c>
      <c r="P35" s="70">
        <f>IF(OR(P$6="",$B35=""),"",SUMIFS('Hours used'!$C$5:$C$504,'Hours used'!$B$5:$B$504,P$6,'Hours used'!$A$5:$A$504,"&gt;="&amp;$C35,'Hours used'!$A$5:$A$504,"&lt;="&amp;$D35))</f>
        <v/>
      </c>
      <c r="Q35" s="70">
        <f>IF(OR(Q$6="",$B35=""),"",SUMIFS('Hours used'!$C$5:$C$504,'Hours used'!$B$5:$B$504,Q$6,'Hours used'!$A$5:$A$504,"&gt;="&amp;$C35,'Hours used'!$A$5:$A$504,"&lt;="&amp;$D35))</f>
        <v/>
      </c>
      <c r="R35" s="70">
        <f>IF(OR(R$6="",$B35=""),"",SUMIFS('Hours used'!$C$5:$C$504,'Hours used'!$B$5:$B$504,R$6,'Hours used'!$A$5:$A$504,"&gt;="&amp;$C35,'Hours used'!$A$5:$A$504,"&lt;="&amp;$D35))</f>
        <v/>
      </c>
      <c r="S35" s="70">
        <f>IF(OR(S$6="",$B35=""),"",SUMIFS('Hours used'!$C$5:$C$504,'Hours used'!$B$5:$B$504,S$6,'Hours used'!$A$5:$A$504,"&gt;="&amp;$C35,'Hours used'!$A$5:$A$504,"&lt;="&amp;$D35))</f>
        <v/>
      </c>
      <c r="T35" s="70">
        <f>IF(OR(T$6="",$B35=""),"",SUMIFS('Hours used'!$C$5:$C$504,'Hours used'!$B$5:$B$504,T$6,'Hours used'!$A$5:$A$504,"&gt;="&amp;$C35,'Hours used'!$A$5:$A$504,"&lt;="&amp;$D35))</f>
        <v/>
      </c>
      <c r="U35" s="70">
        <f>IF(OR(U$6="",$B35=""),"",SUMIFS('Hours used'!$C$5:$C$504,'Hours used'!$B$5:$B$504,U$6,'Hours used'!$A$5:$A$504,"&gt;="&amp;$C35,'Hours used'!$A$5:$A$504,"&lt;="&amp;$D35))</f>
        <v/>
      </c>
      <c r="V35" s="70">
        <f>IF(OR(V$6="",$B35=""),"",SUMIFS('Hours used'!$C$5:$C$504,'Hours used'!$B$5:$B$504,V$6,'Hours used'!$A$5:$A$504,"&gt;="&amp;$C35,'Hours used'!$A$5:$A$504,"&lt;="&amp;$D35))</f>
        <v/>
      </c>
      <c r="W35" s="70">
        <f>IF(OR(W$6="",$B35=""),"",SUMIFS('Hours used'!$C$5:$C$504,'Hours used'!$B$5:$B$504,W$6,'Hours used'!$A$5:$A$504,"&gt;="&amp;$C35,'Hours used'!$A$5:$A$504,"&lt;="&amp;$D35))</f>
        <v/>
      </c>
      <c r="X35" s="70">
        <f>IF(OR(X$6="",$B35=""),"",SUMIFS('Hours used'!$C$5:$C$504,'Hours used'!$B$5:$B$504,X$6,'Hours used'!$A$5:$A$504,"&gt;="&amp;$C35,'Hours used'!$A$5:$A$504,"&lt;="&amp;$D35))</f>
        <v/>
      </c>
      <c r="Y35" s="70">
        <f>IF(OR(Y$6="",$B35=""),"",SUMIFS('Hours used'!$C$5:$C$504,'Hours used'!$B$5:$B$504,Y$6,'Hours used'!$A$5:$A$504,"&gt;="&amp;$C35,'Hours used'!$A$5:$A$504,"&lt;="&amp;$D35))</f>
        <v/>
      </c>
      <c r="Z35" s="70">
        <f>IF(OR(Z$6="",$B35=""),"",SUMIFS('Hours used'!$C$5:$C$504,'Hours used'!$B$5:$B$504,Z$6,'Hours used'!$A$5:$A$504,"&gt;="&amp;$C35,'Hours used'!$A$5:$A$504,"&lt;="&amp;$D35))</f>
        <v/>
      </c>
      <c r="AA35" s="70">
        <f>IF(OR(AA$6="",$B35=""),"",SUMIFS('Hours used'!$C$5:$C$504,'Hours used'!$B$5:$B$504,AA$6,'Hours used'!$A$5:$A$504,"&gt;="&amp;$C35,'Hours used'!$A$5:$A$504,"&lt;="&amp;$D35))</f>
        <v/>
      </c>
      <c r="AB35" s="70">
        <f>IF(OR(AB$6="",$B35=""),"",SUMIFS('Hours used'!$C$5:$C$504,'Hours used'!$B$5:$B$504,AB$6,'Hours used'!$A$5:$A$504,"&gt;="&amp;$C35,'Hours used'!$A$5:$A$504,"&lt;="&amp;$D35))</f>
        <v/>
      </c>
      <c r="AC35" s="70">
        <f>IF(OR(AC$6="",$B35=""),"",SUMIFS('Hours used'!$C$5:$C$504,'Hours used'!$B$5:$B$504,AC$6,'Hours used'!$A$5:$A$504,"&gt;="&amp;$C35,'Hours used'!$A$5:$A$504,"&lt;="&amp;$D35))</f>
        <v/>
      </c>
      <c r="AD35" s="70">
        <f>IF(OR(AD$6="",$B35=""),"",SUMIFS('Hours used'!$C$5:$C$504,'Hours used'!$B$5:$B$504,AD$6,'Hours used'!$A$5:$A$504,"&gt;="&amp;$C35,'Hours used'!$A$5:$A$504,"&lt;="&amp;$D35))</f>
        <v/>
      </c>
      <c r="AE35" s="70">
        <f>IF(OR(AE$6="",$B35=""),"",SUMIFS('Hours used'!$C$5:$C$504,'Hours used'!$B$5:$B$504,AE$6,'Hours used'!$A$5:$A$504,"&gt;="&amp;$C35,'Hours used'!$A$5:$A$504,"&lt;="&amp;$D35))</f>
        <v/>
      </c>
      <c r="AF35" s="70">
        <f>IF(OR(AF$6="",$B35=""),"",SUMIFS('Hours used'!$C$5:$C$504,'Hours used'!$B$5:$B$504,AF$6,'Hours used'!$A$5:$A$504,"&gt;="&amp;$C35,'Hours used'!$A$5:$A$504,"&lt;="&amp;$D35))</f>
        <v/>
      </c>
      <c r="AG35" s="70">
        <f>IF(OR(AG$6="",$B35=""),"",SUMIFS('Hours used'!$C$5:$C$504,'Hours used'!$B$5:$B$504,AG$6,'Hours used'!$A$5:$A$504,"&gt;="&amp;$C35,'Hours used'!$A$5:$A$504,"&lt;="&amp;$D35))</f>
        <v/>
      </c>
      <c r="AH35" s="70">
        <f>IF(OR(AH$6="",$B35=""),"",SUMIFS('Hours used'!$C$5:$C$504,'Hours used'!$B$5:$B$504,AH$6,'Hours used'!$A$5:$A$504,"&gt;="&amp;$C35,'Hours used'!$A$5:$A$504,"&lt;="&amp;$D35))</f>
        <v/>
      </c>
    </row>
    <row r="36">
      <c r="A36" s="66">
        <f>IF('Balance by period'!A36="","",'Balance by period'!A36)</f>
        <v/>
      </c>
      <c r="B36" s="68">
        <f>IF('Balance by period'!B36="","",'Balance by period'!B36)</f>
        <v/>
      </c>
      <c r="C36" s="68">
        <f>IF('Balance by period'!C36="","",'Balance by period'!C36)</f>
        <v/>
      </c>
      <c r="D36" s="68">
        <f>IF('Balance by period'!D36="","",'Balance by period'!D36)</f>
        <v/>
      </c>
      <c r="E36" s="70">
        <f>IF(OR(E$6="",$B36=""),"",SUMIFS('Hours used'!$C$5:$C$504,'Hours used'!$B$5:$B$504,E$6,'Hours used'!$A$5:$A$504,"&gt;="&amp;$C36,'Hours used'!$A$5:$A$504,"&lt;="&amp;$D36))</f>
        <v/>
      </c>
      <c r="F36" s="70">
        <f>IF(OR(F$6="",$B36=""),"",SUMIFS('Hours used'!$C$5:$C$504,'Hours used'!$B$5:$B$504,F$6,'Hours used'!$A$5:$A$504,"&gt;="&amp;$C36,'Hours used'!$A$5:$A$504,"&lt;="&amp;$D36))</f>
        <v/>
      </c>
      <c r="G36" s="70">
        <f>IF(OR(G$6="",$B36=""),"",SUMIFS('Hours used'!$C$5:$C$504,'Hours used'!$B$5:$B$504,G$6,'Hours used'!$A$5:$A$504,"&gt;="&amp;$C36,'Hours used'!$A$5:$A$504,"&lt;="&amp;$D36))</f>
        <v/>
      </c>
      <c r="H36" s="70">
        <f>IF(OR(H$6="",$B36=""),"",SUMIFS('Hours used'!$C$5:$C$504,'Hours used'!$B$5:$B$504,H$6,'Hours used'!$A$5:$A$504,"&gt;="&amp;$C36,'Hours used'!$A$5:$A$504,"&lt;="&amp;$D36))</f>
        <v/>
      </c>
      <c r="I36" s="70">
        <f>IF(OR(I$6="",$B36=""),"",SUMIFS('Hours used'!$C$5:$C$504,'Hours used'!$B$5:$B$504,I$6,'Hours used'!$A$5:$A$504,"&gt;="&amp;$C36,'Hours used'!$A$5:$A$504,"&lt;="&amp;$D36))</f>
        <v/>
      </c>
      <c r="J36" s="70">
        <f>IF(OR(J$6="",$B36=""),"",SUMIFS('Hours used'!$C$5:$C$504,'Hours used'!$B$5:$B$504,J$6,'Hours used'!$A$5:$A$504,"&gt;="&amp;$C36,'Hours used'!$A$5:$A$504,"&lt;="&amp;$D36))</f>
        <v/>
      </c>
      <c r="K36" s="70">
        <f>IF(OR(K$6="",$B36=""),"",SUMIFS('Hours used'!$C$5:$C$504,'Hours used'!$B$5:$B$504,K$6,'Hours used'!$A$5:$A$504,"&gt;="&amp;$C36,'Hours used'!$A$5:$A$504,"&lt;="&amp;$D36))</f>
        <v/>
      </c>
      <c r="L36" s="70">
        <f>IF(OR(L$6="",$B36=""),"",SUMIFS('Hours used'!$C$5:$C$504,'Hours used'!$B$5:$B$504,L$6,'Hours used'!$A$5:$A$504,"&gt;="&amp;$C36,'Hours used'!$A$5:$A$504,"&lt;="&amp;$D36))</f>
        <v/>
      </c>
      <c r="M36" s="70">
        <f>IF(OR(M$6="",$B36=""),"",SUMIFS('Hours used'!$C$5:$C$504,'Hours used'!$B$5:$B$504,M$6,'Hours used'!$A$5:$A$504,"&gt;="&amp;$C36,'Hours used'!$A$5:$A$504,"&lt;="&amp;$D36))</f>
        <v/>
      </c>
      <c r="N36" s="70">
        <f>IF(OR(N$6="",$B36=""),"",SUMIFS('Hours used'!$C$5:$C$504,'Hours used'!$B$5:$B$504,N$6,'Hours used'!$A$5:$A$504,"&gt;="&amp;$C36,'Hours used'!$A$5:$A$504,"&lt;="&amp;$D36))</f>
        <v/>
      </c>
      <c r="O36" s="70">
        <f>IF(OR(O$6="",$B36=""),"",SUMIFS('Hours used'!$C$5:$C$504,'Hours used'!$B$5:$B$504,O$6,'Hours used'!$A$5:$A$504,"&gt;="&amp;$C36,'Hours used'!$A$5:$A$504,"&lt;="&amp;$D36))</f>
        <v/>
      </c>
      <c r="P36" s="70">
        <f>IF(OR(P$6="",$B36=""),"",SUMIFS('Hours used'!$C$5:$C$504,'Hours used'!$B$5:$B$504,P$6,'Hours used'!$A$5:$A$504,"&gt;="&amp;$C36,'Hours used'!$A$5:$A$504,"&lt;="&amp;$D36))</f>
        <v/>
      </c>
      <c r="Q36" s="70">
        <f>IF(OR(Q$6="",$B36=""),"",SUMIFS('Hours used'!$C$5:$C$504,'Hours used'!$B$5:$B$504,Q$6,'Hours used'!$A$5:$A$504,"&gt;="&amp;$C36,'Hours used'!$A$5:$A$504,"&lt;="&amp;$D36))</f>
        <v/>
      </c>
      <c r="R36" s="70">
        <f>IF(OR(R$6="",$B36=""),"",SUMIFS('Hours used'!$C$5:$C$504,'Hours used'!$B$5:$B$504,R$6,'Hours used'!$A$5:$A$504,"&gt;="&amp;$C36,'Hours used'!$A$5:$A$504,"&lt;="&amp;$D36))</f>
        <v/>
      </c>
      <c r="S36" s="70">
        <f>IF(OR(S$6="",$B36=""),"",SUMIFS('Hours used'!$C$5:$C$504,'Hours used'!$B$5:$B$504,S$6,'Hours used'!$A$5:$A$504,"&gt;="&amp;$C36,'Hours used'!$A$5:$A$504,"&lt;="&amp;$D36))</f>
        <v/>
      </c>
      <c r="T36" s="70">
        <f>IF(OR(T$6="",$B36=""),"",SUMIFS('Hours used'!$C$5:$C$504,'Hours used'!$B$5:$B$504,T$6,'Hours used'!$A$5:$A$504,"&gt;="&amp;$C36,'Hours used'!$A$5:$A$504,"&lt;="&amp;$D36))</f>
        <v/>
      </c>
      <c r="U36" s="70">
        <f>IF(OR(U$6="",$B36=""),"",SUMIFS('Hours used'!$C$5:$C$504,'Hours used'!$B$5:$B$504,U$6,'Hours used'!$A$5:$A$504,"&gt;="&amp;$C36,'Hours used'!$A$5:$A$504,"&lt;="&amp;$D36))</f>
        <v/>
      </c>
      <c r="V36" s="70">
        <f>IF(OR(V$6="",$B36=""),"",SUMIFS('Hours used'!$C$5:$C$504,'Hours used'!$B$5:$B$504,V$6,'Hours used'!$A$5:$A$504,"&gt;="&amp;$C36,'Hours used'!$A$5:$A$504,"&lt;="&amp;$D36))</f>
        <v/>
      </c>
      <c r="W36" s="70">
        <f>IF(OR(W$6="",$B36=""),"",SUMIFS('Hours used'!$C$5:$C$504,'Hours used'!$B$5:$B$504,W$6,'Hours used'!$A$5:$A$504,"&gt;="&amp;$C36,'Hours used'!$A$5:$A$504,"&lt;="&amp;$D36))</f>
        <v/>
      </c>
      <c r="X36" s="70">
        <f>IF(OR(X$6="",$B36=""),"",SUMIFS('Hours used'!$C$5:$C$504,'Hours used'!$B$5:$B$504,X$6,'Hours used'!$A$5:$A$504,"&gt;="&amp;$C36,'Hours used'!$A$5:$A$504,"&lt;="&amp;$D36))</f>
        <v/>
      </c>
      <c r="Y36" s="70">
        <f>IF(OR(Y$6="",$B36=""),"",SUMIFS('Hours used'!$C$5:$C$504,'Hours used'!$B$5:$B$504,Y$6,'Hours used'!$A$5:$A$504,"&gt;="&amp;$C36,'Hours used'!$A$5:$A$504,"&lt;="&amp;$D36))</f>
        <v/>
      </c>
      <c r="Z36" s="70">
        <f>IF(OR(Z$6="",$B36=""),"",SUMIFS('Hours used'!$C$5:$C$504,'Hours used'!$B$5:$B$504,Z$6,'Hours used'!$A$5:$A$504,"&gt;="&amp;$C36,'Hours used'!$A$5:$A$504,"&lt;="&amp;$D36))</f>
        <v/>
      </c>
      <c r="AA36" s="70">
        <f>IF(OR(AA$6="",$B36=""),"",SUMIFS('Hours used'!$C$5:$C$504,'Hours used'!$B$5:$B$504,AA$6,'Hours used'!$A$5:$A$504,"&gt;="&amp;$C36,'Hours used'!$A$5:$A$504,"&lt;="&amp;$D36))</f>
        <v/>
      </c>
      <c r="AB36" s="70">
        <f>IF(OR(AB$6="",$B36=""),"",SUMIFS('Hours used'!$C$5:$C$504,'Hours used'!$B$5:$B$504,AB$6,'Hours used'!$A$5:$A$504,"&gt;="&amp;$C36,'Hours used'!$A$5:$A$504,"&lt;="&amp;$D36))</f>
        <v/>
      </c>
      <c r="AC36" s="70">
        <f>IF(OR(AC$6="",$B36=""),"",SUMIFS('Hours used'!$C$5:$C$504,'Hours used'!$B$5:$B$504,AC$6,'Hours used'!$A$5:$A$504,"&gt;="&amp;$C36,'Hours used'!$A$5:$A$504,"&lt;="&amp;$D36))</f>
        <v/>
      </c>
      <c r="AD36" s="70">
        <f>IF(OR(AD$6="",$B36=""),"",SUMIFS('Hours used'!$C$5:$C$504,'Hours used'!$B$5:$B$504,AD$6,'Hours used'!$A$5:$A$504,"&gt;="&amp;$C36,'Hours used'!$A$5:$A$504,"&lt;="&amp;$D36))</f>
        <v/>
      </c>
      <c r="AE36" s="70">
        <f>IF(OR(AE$6="",$B36=""),"",SUMIFS('Hours used'!$C$5:$C$504,'Hours used'!$B$5:$B$504,AE$6,'Hours used'!$A$5:$A$504,"&gt;="&amp;$C36,'Hours used'!$A$5:$A$504,"&lt;="&amp;$D36))</f>
        <v/>
      </c>
      <c r="AF36" s="70">
        <f>IF(OR(AF$6="",$B36=""),"",SUMIFS('Hours used'!$C$5:$C$504,'Hours used'!$B$5:$B$504,AF$6,'Hours used'!$A$5:$A$504,"&gt;="&amp;$C36,'Hours used'!$A$5:$A$504,"&lt;="&amp;$D36))</f>
        <v/>
      </c>
      <c r="AG36" s="70">
        <f>IF(OR(AG$6="",$B36=""),"",SUMIFS('Hours used'!$C$5:$C$504,'Hours used'!$B$5:$B$504,AG$6,'Hours used'!$A$5:$A$504,"&gt;="&amp;$C36,'Hours used'!$A$5:$A$504,"&lt;="&amp;$D36))</f>
        <v/>
      </c>
      <c r="AH36" s="70">
        <f>IF(OR(AH$6="",$B36=""),"",SUMIFS('Hours used'!$C$5:$C$504,'Hours used'!$B$5:$B$504,AH$6,'Hours used'!$A$5:$A$504,"&gt;="&amp;$C36,'Hours used'!$A$5:$A$504,"&lt;="&amp;$D36))</f>
        <v/>
      </c>
    </row>
    <row r="37">
      <c r="A37" s="66">
        <f>IF('Balance by period'!A37="","",'Balance by period'!A37)</f>
        <v/>
      </c>
      <c r="B37" s="68">
        <f>IF('Balance by period'!B37="","",'Balance by period'!B37)</f>
        <v/>
      </c>
      <c r="C37" s="68">
        <f>IF('Balance by period'!C37="","",'Balance by period'!C37)</f>
        <v/>
      </c>
      <c r="D37" s="68">
        <f>IF('Balance by period'!D37="","",'Balance by period'!D37)</f>
        <v/>
      </c>
      <c r="E37" s="70">
        <f>IF(OR(E$6="",$B37=""),"",SUMIFS('Hours used'!$C$5:$C$504,'Hours used'!$B$5:$B$504,E$6,'Hours used'!$A$5:$A$504,"&gt;="&amp;$C37,'Hours used'!$A$5:$A$504,"&lt;="&amp;$D37))</f>
        <v/>
      </c>
      <c r="F37" s="70">
        <f>IF(OR(F$6="",$B37=""),"",SUMIFS('Hours used'!$C$5:$C$504,'Hours used'!$B$5:$B$504,F$6,'Hours used'!$A$5:$A$504,"&gt;="&amp;$C37,'Hours used'!$A$5:$A$504,"&lt;="&amp;$D37))</f>
        <v/>
      </c>
      <c r="G37" s="70">
        <f>IF(OR(G$6="",$B37=""),"",SUMIFS('Hours used'!$C$5:$C$504,'Hours used'!$B$5:$B$504,G$6,'Hours used'!$A$5:$A$504,"&gt;="&amp;$C37,'Hours used'!$A$5:$A$504,"&lt;="&amp;$D37))</f>
        <v/>
      </c>
      <c r="H37" s="70">
        <f>IF(OR(H$6="",$B37=""),"",SUMIFS('Hours used'!$C$5:$C$504,'Hours used'!$B$5:$B$504,H$6,'Hours used'!$A$5:$A$504,"&gt;="&amp;$C37,'Hours used'!$A$5:$A$504,"&lt;="&amp;$D37))</f>
        <v/>
      </c>
      <c r="I37" s="70">
        <f>IF(OR(I$6="",$B37=""),"",SUMIFS('Hours used'!$C$5:$C$504,'Hours used'!$B$5:$B$504,I$6,'Hours used'!$A$5:$A$504,"&gt;="&amp;$C37,'Hours used'!$A$5:$A$504,"&lt;="&amp;$D37))</f>
        <v/>
      </c>
      <c r="J37" s="70">
        <f>IF(OR(J$6="",$B37=""),"",SUMIFS('Hours used'!$C$5:$C$504,'Hours used'!$B$5:$B$504,J$6,'Hours used'!$A$5:$A$504,"&gt;="&amp;$C37,'Hours used'!$A$5:$A$504,"&lt;="&amp;$D37))</f>
        <v/>
      </c>
      <c r="K37" s="70">
        <f>IF(OR(K$6="",$B37=""),"",SUMIFS('Hours used'!$C$5:$C$504,'Hours used'!$B$5:$B$504,K$6,'Hours used'!$A$5:$A$504,"&gt;="&amp;$C37,'Hours used'!$A$5:$A$504,"&lt;="&amp;$D37))</f>
        <v/>
      </c>
      <c r="L37" s="70">
        <f>IF(OR(L$6="",$B37=""),"",SUMIFS('Hours used'!$C$5:$C$504,'Hours used'!$B$5:$B$504,L$6,'Hours used'!$A$5:$A$504,"&gt;="&amp;$C37,'Hours used'!$A$5:$A$504,"&lt;="&amp;$D37))</f>
        <v/>
      </c>
      <c r="M37" s="70">
        <f>IF(OR(M$6="",$B37=""),"",SUMIFS('Hours used'!$C$5:$C$504,'Hours used'!$B$5:$B$504,M$6,'Hours used'!$A$5:$A$504,"&gt;="&amp;$C37,'Hours used'!$A$5:$A$504,"&lt;="&amp;$D37))</f>
        <v/>
      </c>
      <c r="N37" s="70">
        <f>IF(OR(N$6="",$B37=""),"",SUMIFS('Hours used'!$C$5:$C$504,'Hours used'!$B$5:$B$504,N$6,'Hours used'!$A$5:$A$504,"&gt;="&amp;$C37,'Hours used'!$A$5:$A$504,"&lt;="&amp;$D37))</f>
        <v/>
      </c>
      <c r="O37" s="70">
        <f>IF(OR(O$6="",$B37=""),"",SUMIFS('Hours used'!$C$5:$C$504,'Hours used'!$B$5:$B$504,O$6,'Hours used'!$A$5:$A$504,"&gt;="&amp;$C37,'Hours used'!$A$5:$A$504,"&lt;="&amp;$D37))</f>
        <v/>
      </c>
      <c r="P37" s="70">
        <f>IF(OR(P$6="",$B37=""),"",SUMIFS('Hours used'!$C$5:$C$504,'Hours used'!$B$5:$B$504,P$6,'Hours used'!$A$5:$A$504,"&gt;="&amp;$C37,'Hours used'!$A$5:$A$504,"&lt;="&amp;$D37))</f>
        <v/>
      </c>
      <c r="Q37" s="70">
        <f>IF(OR(Q$6="",$B37=""),"",SUMIFS('Hours used'!$C$5:$C$504,'Hours used'!$B$5:$B$504,Q$6,'Hours used'!$A$5:$A$504,"&gt;="&amp;$C37,'Hours used'!$A$5:$A$504,"&lt;="&amp;$D37))</f>
        <v/>
      </c>
      <c r="R37" s="70">
        <f>IF(OR(R$6="",$B37=""),"",SUMIFS('Hours used'!$C$5:$C$504,'Hours used'!$B$5:$B$504,R$6,'Hours used'!$A$5:$A$504,"&gt;="&amp;$C37,'Hours used'!$A$5:$A$504,"&lt;="&amp;$D37))</f>
        <v/>
      </c>
      <c r="S37" s="70">
        <f>IF(OR(S$6="",$B37=""),"",SUMIFS('Hours used'!$C$5:$C$504,'Hours used'!$B$5:$B$504,S$6,'Hours used'!$A$5:$A$504,"&gt;="&amp;$C37,'Hours used'!$A$5:$A$504,"&lt;="&amp;$D37))</f>
        <v/>
      </c>
      <c r="T37" s="70">
        <f>IF(OR(T$6="",$B37=""),"",SUMIFS('Hours used'!$C$5:$C$504,'Hours used'!$B$5:$B$504,T$6,'Hours used'!$A$5:$A$504,"&gt;="&amp;$C37,'Hours used'!$A$5:$A$504,"&lt;="&amp;$D37))</f>
        <v/>
      </c>
      <c r="U37" s="70">
        <f>IF(OR(U$6="",$B37=""),"",SUMIFS('Hours used'!$C$5:$C$504,'Hours used'!$B$5:$B$504,U$6,'Hours used'!$A$5:$A$504,"&gt;="&amp;$C37,'Hours used'!$A$5:$A$504,"&lt;="&amp;$D37))</f>
        <v/>
      </c>
      <c r="V37" s="70">
        <f>IF(OR(V$6="",$B37=""),"",SUMIFS('Hours used'!$C$5:$C$504,'Hours used'!$B$5:$B$504,V$6,'Hours used'!$A$5:$A$504,"&gt;="&amp;$C37,'Hours used'!$A$5:$A$504,"&lt;="&amp;$D37))</f>
        <v/>
      </c>
      <c r="W37" s="70">
        <f>IF(OR(W$6="",$B37=""),"",SUMIFS('Hours used'!$C$5:$C$504,'Hours used'!$B$5:$B$504,W$6,'Hours used'!$A$5:$A$504,"&gt;="&amp;$C37,'Hours used'!$A$5:$A$504,"&lt;="&amp;$D37))</f>
        <v/>
      </c>
      <c r="X37" s="70">
        <f>IF(OR(X$6="",$B37=""),"",SUMIFS('Hours used'!$C$5:$C$504,'Hours used'!$B$5:$B$504,X$6,'Hours used'!$A$5:$A$504,"&gt;="&amp;$C37,'Hours used'!$A$5:$A$504,"&lt;="&amp;$D37))</f>
        <v/>
      </c>
      <c r="Y37" s="70">
        <f>IF(OR(Y$6="",$B37=""),"",SUMIFS('Hours used'!$C$5:$C$504,'Hours used'!$B$5:$B$504,Y$6,'Hours used'!$A$5:$A$504,"&gt;="&amp;$C37,'Hours used'!$A$5:$A$504,"&lt;="&amp;$D37))</f>
        <v/>
      </c>
      <c r="Z37" s="70">
        <f>IF(OR(Z$6="",$B37=""),"",SUMIFS('Hours used'!$C$5:$C$504,'Hours used'!$B$5:$B$504,Z$6,'Hours used'!$A$5:$A$504,"&gt;="&amp;$C37,'Hours used'!$A$5:$A$504,"&lt;="&amp;$D37))</f>
        <v/>
      </c>
      <c r="AA37" s="70">
        <f>IF(OR(AA$6="",$B37=""),"",SUMIFS('Hours used'!$C$5:$C$504,'Hours used'!$B$5:$B$504,AA$6,'Hours used'!$A$5:$A$504,"&gt;="&amp;$C37,'Hours used'!$A$5:$A$504,"&lt;="&amp;$D37))</f>
        <v/>
      </c>
      <c r="AB37" s="70">
        <f>IF(OR(AB$6="",$B37=""),"",SUMIFS('Hours used'!$C$5:$C$504,'Hours used'!$B$5:$B$504,AB$6,'Hours used'!$A$5:$A$504,"&gt;="&amp;$C37,'Hours used'!$A$5:$A$504,"&lt;="&amp;$D37))</f>
        <v/>
      </c>
      <c r="AC37" s="70">
        <f>IF(OR(AC$6="",$B37=""),"",SUMIFS('Hours used'!$C$5:$C$504,'Hours used'!$B$5:$B$504,AC$6,'Hours used'!$A$5:$A$504,"&gt;="&amp;$C37,'Hours used'!$A$5:$A$504,"&lt;="&amp;$D37))</f>
        <v/>
      </c>
      <c r="AD37" s="70">
        <f>IF(OR(AD$6="",$B37=""),"",SUMIFS('Hours used'!$C$5:$C$504,'Hours used'!$B$5:$B$504,AD$6,'Hours used'!$A$5:$A$504,"&gt;="&amp;$C37,'Hours used'!$A$5:$A$504,"&lt;="&amp;$D37))</f>
        <v/>
      </c>
      <c r="AE37" s="70">
        <f>IF(OR(AE$6="",$B37=""),"",SUMIFS('Hours used'!$C$5:$C$504,'Hours used'!$B$5:$B$504,AE$6,'Hours used'!$A$5:$A$504,"&gt;="&amp;$C37,'Hours used'!$A$5:$A$504,"&lt;="&amp;$D37))</f>
        <v/>
      </c>
      <c r="AF37" s="70">
        <f>IF(OR(AF$6="",$B37=""),"",SUMIFS('Hours used'!$C$5:$C$504,'Hours used'!$B$5:$B$504,AF$6,'Hours used'!$A$5:$A$504,"&gt;="&amp;$C37,'Hours used'!$A$5:$A$504,"&lt;="&amp;$D37))</f>
        <v/>
      </c>
      <c r="AG37" s="70">
        <f>IF(OR(AG$6="",$B37=""),"",SUMIFS('Hours used'!$C$5:$C$504,'Hours used'!$B$5:$B$504,AG$6,'Hours used'!$A$5:$A$504,"&gt;="&amp;$C37,'Hours used'!$A$5:$A$504,"&lt;="&amp;$D37))</f>
        <v/>
      </c>
      <c r="AH37" s="70">
        <f>IF(OR(AH$6="",$B37=""),"",SUMIFS('Hours used'!$C$5:$C$504,'Hours used'!$B$5:$B$504,AH$6,'Hours used'!$A$5:$A$504,"&gt;="&amp;$C37,'Hours used'!$A$5:$A$504,"&lt;="&amp;$D37))</f>
        <v/>
      </c>
    </row>
    <row r="38">
      <c r="A38" s="66">
        <f>IF('Balance by period'!A38="","",'Balance by period'!A38)</f>
        <v/>
      </c>
      <c r="B38" s="68">
        <f>IF('Balance by period'!B38="","",'Balance by period'!B38)</f>
        <v/>
      </c>
      <c r="C38" s="68">
        <f>IF('Balance by period'!C38="","",'Balance by period'!C38)</f>
        <v/>
      </c>
      <c r="D38" s="68">
        <f>IF('Balance by period'!D38="","",'Balance by period'!D38)</f>
        <v/>
      </c>
      <c r="E38" s="70">
        <f>IF(OR(E$6="",$B38=""),"",SUMIFS('Hours used'!$C$5:$C$504,'Hours used'!$B$5:$B$504,E$6,'Hours used'!$A$5:$A$504,"&gt;="&amp;$C38,'Hours used'!$A$5:$A$504,"&lt;="&amp;$D38))</f>
        <v/>
      </c>
      <c r="F38" s="70">
        <f>IF(OR(F$6="",$B38=""),"",SUMIFS('Hours used'!$C$5:$C$504,'Hours used'!$B$5:$B$504,F$6,'Hours used'!$A$5:$A$504,"&gt;="&amp;$C38,'Hours used'!$A$5:$A$504,"&lt;="&amp;$D38))</f>
        <v/>
      </c>
      <c r="G38" s="70">
        <f>IF(OR(G$6="",$B38=""),"",SUMIFS('Hours used'!$C$5:$C$504,'Hours used'!$B$5:$B$504,G$6,'Hours used'!$A$5:$A$504,"&gt;="&amp;$C38,'Hours used'!$A$5:$A$504,"&lt;="&amp;$D38))</f>
        <v/>
      </c>
      <c r="H38" s="70">
        <f>IF(OR(H$6="",$B38=""),"",SUMIFS('Hours used'!$C$5:$C$504,'Hours used'!$B$5:$B$504,H$6,'Hours used'!$A$5:$A$504,"&gt;="&amp;$C38,'Hours used'!$A$5:$A$504,"&lt;="&amp;$D38))</f>
        <v/>
      </c>
      <c r="I38" s="70">
        <f>IF(OR(I$6="",$B38=""),"",SUMIFS('Hours used'!$C$5:$C$504,'Hours used'!$B$5:$B$504,I$6,'Hours used'!$A$5:$A$504,"&gt;="&amp;$C38,'Hours used'!$A$5:$A$504,"&lt;="&amp;$D38))</f>
        <v/>
      </c>
      <c r="J38" s="70">
        <f>IF(OR(J$6="",$B38=""),"",SUMIFS('Hours used'!$C$5:$C$504,'Hours used'!$B$5:$B$504,J$6,'Hours used'!$A$5:$A$504,"&gt;="&amp;$C38,'Hours used'!$A$5:$A$504,"&lt;="&amp;$D38))</f>
        <v/>
      </c>
      <c r="K38" s="70">
        <f>IF(OR(K$6="",$B38=""),"",SUMIFS('Hours used'!$C$5:$C$504,'Hours used'!$B$5:$B$504,K$6,'Hours used'!$A$5:$A$504,"&gt;="&amp;$C38,'Hours used'!$A$5:$A$504,"&lt;="&amp;$D38))</f>
        <v/>
      </c>
      <c r="L38" s="70">
        <f>IF(OR(L$6="",$B38=""),"",SUMIFS('Hours used'!$C$5:$C$504,'Hours used'!$B$5:$B$504,L$6,'Hours used'!$A$5:$A$504,"&gt;="&amp;$C38,'Hours used'!$A$5:$A$504,"&lt;="&amp;$D38))</f>
        <v/>
      </c>
      <c r="M38" s="70">
        <f>IF(OR(M$6="",$B38=""),"",SUMIFS('Hours used'!$C$5:$C$504,'Hours used'!$B$5:$B$504,M$6,'Hours used'!$A$5:$A$504,"&gt;="&amp;$C38,'Hours used'!$A$5:$A$504,"&lt;="&amp;$D38))</f>
        <v/>
      </c>
      <c r="N38" s="70">
        <f>IF(OR(N$6="",$B38=""),"",SUMIFS('Hours used'!$C$5:$C$504,'Hours used'!$B$5:$B$504,N$6,'Hours used'!$A$5:$A$504,"&gt;="&amp;$C38,'Hours used'!$A$5:$A$504,"&lt;="&amp;$D38))</f>
        <v/>
      </c>
      <c r="O38" s="70">
        <f>IF(OR(O$6="",$B38=""),"",SUMIFS('Hours used'!$C$5:$C$504,'Hours used'!$B$5:$B$504,O$6,'Hours used'!$A$5:$A$504,"&gt;="&amp;$C38,'Hours used'!$A$5:$A$504,"&lt;="&amp;$D38))</f>
        <v/>
      </c>
      <c r="P38" s="70">
        <f>IF(OR(P$6="",$B38=""),"",SUMIFS('Hours used'!$C$5:$C$504,'Hours used'!$B$5:$B$504,P$6,'Hours used'!$A$5:$A$504,"&gt;="&amp;$C38,'Hours used'!$A$5:$A$504,"&lt;="&amp;$D38))</f>
        <v/>
      </c>
      <c r="Q38" s="70">
        <f>IF(OR(Q$6="",$B38=""),"",SUMIFS('Hours used'!$C$5:$C$504,'Hours used'!$B$5:$B$504,Q$6,'Hours used'!$A$5:$A$504,"&gt;="&amp;$C38,'Hours used'!$A$5:$A$504,"&lt;="&amp;$D38))</f>
        <v/>
      </c>
      <c r="R38" s="70">
        <f>IF(OR(R$6="",$B38=""),"",SUMIFS('Hours used'!$C$5:$C$504,'Hours used'!$B$5:$B$504,R$6,'Hours used'!$A$5:$A$504,"&gt;="&amp;$C38,'Hours used'!$A$5:$A$504,"&lt;="&amp;$D38))</f>
        <v/>
      </c>
      <c r="S38" s="70">
        <f>IF(OR(S$6="",$B38=""),"",SUMIFS('Hours used'!$C$5:$C$504,'Hours used'!$B$5:$B$504,S$6,'Hours used'!$A$5:$A$504,"&gt;="&amp;$C38,'Hours used'!$A$5:$A$504,"&lt;="&amp;$D38))</f>
        <v/>
      </c>
      <c r="T38" s="70">
        <f>IF(OR(T$6="",$B38=""),"",SUMIFS('Hours used'!$C$5:$C$504,'Hours used'!$B$5:$B$504,T$6,'Hours used'!$A$5:$A$504,"&gt;="&amp;$C38,'Hours used'!$A$5:$A$504,"&lt;="&amp;$D38))</f>
        <v/>
      </c>
      <c r="U38" s="70">
        <f>IF(OR(U$6="",$B38=""),"",SUMIFS('Hours used'!$C$5:$C$504,'Hours used'!$B$5:$B$504,U$6,'Hours used'!$A$5:$A$504,"&gt;="&amp;$C38,'Hours used'!$A$5:$A$504,"&lt;="&amp;$D38))</f>
        <v/>
      </c>
      <c r="V38" s="70">
        <f>IF(OR(V$6="",$B38=""),"",SUMIFS('Hours used'!$C$5:$C$504,'Hours used'!$B$5:$B$504,V$6,'Hours used'!$A$5:$A$504,"&gt;="&amp;$C38,'Hours used'!$A$5:$A$504,"&lt;="&amp;$D38))</f>
        <v/>
      </c>
      <c r="W38" s="70">
        <f>IF(OR(W$6="",$B38=""),"",SUMIFS('Hours used'!$C$5:$C$504,'Hours used'!$B$5:$B$504,W$6,'Hours used'!$A$5:$A$504,"&gt;="&amp;$C38,'Hours used'!$A$5:$A$504,"&lt;="&amp;$D38))</f>
        <v/>
      </c>
      <c r="X38" s="70">
        <f>IF(OR(X$6="",$B38=""),"",SUMIFS('Hours used'!$C$5:$C$504,'Hours used'!$B$5:$B$504,X$6,'Hours used'!$A$5:$A$504,"&gt;="&amp;$C38,'Hours used'!$A$5:$A$504,"&lt;="&amp;$D38))</f>
        <v/>
      </c>
      <c r="Y38" s="70">
        <f>IF(OR(Y$6="",$B38=""),"",SUMIFS('Hours used'!$C$5:$C$504,'Hours used'!$B$5:$B$504,Y$6,'Hours used'!$A$5:$A$504,"&gt;="&amp;$C38,'Hours used'!$A$5:$A$504,"&lt;="&amp;$D38))</f>
        <v/>
      </c>
      <c r="Z38" s="70">
        <f>IF(OR(Z$6="",$B38=""),"",SUMIFS('Hours used'!$C$5:$C$504,'Hours used'!$B$5:$B$504,Z$6,'Hours used'!$A$5:$A$504,"&gt;="&amp;$C38,'Hours used'!$A$5:$A$504,"&lt;="&amp;$D38))</f>
        <v/>
      </c>
      <c r="AA38" s="70">
        <f>IF(OR(AA$6="",$B38=""),"",SUMIFS('Hours used'!$C$5:$C$504,'Hours used'!$B$5:$B$504,AA$6,'Hours used'!$A$5:$A$504,"&gt;="&amp;$C38,'Hours used'!$A$5:$A$504,"&lt;="&amp;$D38))</f>
        <v/>
      </c>
      <c r="AB38" s="70">
        <f>IF(OR(AB$6="",$B38=""),"",SUMIFS('Hours used'!$C$5:$C$504,'Hours used'!$B$5:$B$504,AB$6,'Hours used'!$A$5:$A$504,"&gt;="&amp;$C38,'Hours used'!$A$5:$A$504,"&lt;="&amp;$D38))</f>
        <v/>
      </c>
      <c r="AC38" s="70">
        <f>IF(OR(AC$6="",$B38=""),"",SUMIFS('Hours used'!$C$5:$C$504,'Hours used'!$B$5:$B$504,AC$6,'Hours used'!$A$5:$A$504,"&gt;="&amp;$C38,'Hours used'!$A$5:$A$504,"&lt;="&amp;$D38))</f>
        <v/>
      </c>
      <c r="AD38" s="70">
        <f>IF(OR(AD$6="",$B38=""),"",SUMIFS('Hours used'!$C$5:$C$504,'Hours used'!$B$5:$B$504,AD$6,'Hours used'!$A$5:$A$504,"&gt;="&amp;$C38,'Hours used'!$A$5:$A$504,"&lt;="&amp;$D38))</f>
        <v/>
      </c>
      <c r="AE38" s="70">
        <f>IF(OR(AE$6="",$B38=""),"",SUMIFS('Hours used'!$C$5:$C$504,'Hours used'!$B$5:$B$504,AE$6,'Hours used'!$A$5:$A$504,"&gt;="&amp;$C38,'Hours used'!$A$5:$A$504,"&lt;="&amp;$D38))</f>
        <v/>
      </c>
      <c r="AF38" s="70">
        <f>IF(OR(AF$6="",$B38=""),"",SUMIFS('Hours used'!$C$5:$C$504,'Hours used'!$B$5:$B$504,AF$6,'Hours used'!$A$5:$A$504,"&gt;="&amp;$C38,'Hours used'!$A$5:$A$504,"&lt;="&amp;$D38))</f>
        <v/>
      </c>
      <c r="AG38" s="70">
        <f>IF(OR(AG$6="",$B38=""),"",SUMIFS('Hours used'!$C$5:$C$504,'Hours used'!$B$5:$B$504,AG$6,'Hours used'!$A$5:$A$504,"&gt;="&amp;$C38,'Hours used'!$A$5:$A$504,"&lt;="&amp;$D38))</f>
        <v/>
      </c>
      <c r="AH38" s="70">
        <f>IF(OR(AH$6="",$B38=""),"",SUMIFS('Hours used'!$C$5:$C$504,'Hours used'!$B$5:$B$504,AH$6,'Hours used'!$A$5:$A$504,"&gt;="&amp;$C38,'Hours used'!$A$5:$A$504,"&lt;="&amp;$D38))</f>
        <v/>
      </c>
    </row>
    <row r="39">
      <c r="A39" s="66">
        <f>IF('Balance by period'!A39="","",'Balance by period'!A39)</f>
        <v/>
      </c>
      <c r="B39" s="68">
        <f>IF('Balance by period'!B39="","",'Balance by period'!B39)</f>
        <v/>
      </c>
      <c r="C39" s="68">
        <f>IF('Balance by period'!C39="","",'Balance by period'!C39)</f>
        <v/>
      </c>
      <c r="D39" s="68">
        <f>IF('Balance by period'!D39="","",'Balance by period'!D39)</f>
        <v/>
      </c>
      <c r="E39" s="70">
        <f>IF(OR(E$6="",$B39=""),"",SUMIFS('Hours used'!$C$5:$C$504,'Hours used'!$B$5:$B$504,E$6,'Hours used'!$A$5:$A$504,"&gt;="&amp;$C39,'Hours used'!$A$5:$A$504,"&lt;="&amp;$D39))</f>
        <v/>
      </c>
      <c r="F39" s="70">
        <f>IF(OR(F$6="",$B39=""),"",SUMIFS('Hours used'!$C$5:$C$504,'Hours used'!$B$5:$B$504,F$6,'Hours used'!$A$5:$A$504,"&gt;="&amp;$C39,'Hours used'!$A$5:$A$504,"&lt;="&amp;$D39))</f>
        <v/>
      </c>
      <c r="G39" s="70">
        <f>IF(OR(G$6="",$B39=""),"",SUMIFS('Hours used'!$C$5:$C$504,'Hours used'!$B$5:$B$504,G$6,'Hours used'!$A$5:$A$504,"&gt;="&amp;$C39,'Hours used'!$A$5:$A$504,"&lt;="&amp;$D39))</f>
        <v/>
      </c>
      <c r="H39" s="70">
        <f>IF(OR(H$6="",$B39=""),"",SUMIFS('Hours used'!$C$5:$C$504,'Hours used'!$B$5:$B$504,H$6,'Hours used'!$A$5:$A$504,"&gt;="&amp;$C39,'Hours used'!$A$5:$A$504,"&lt;="&amp;$D39))</f>
        <v/>
      </c>
      <c r="I39" s="70">
        <f>IF(OR(I$6="",$B39=""),"",SUMIFS('Hours used'!$C$5:$C$504,'Hours used'!$B$5:$B$504,I$6,'Hours used'!$A$5:$A$504,"&gt;="&amp;$C39,'Hours used'!$A$5:$A$504,"&lt;="&amp;$D39))</f>
        <v/>
      </c>
      <c r="J39" s="70">
        <f>IF(OR(J$6="",$B39=""),"",SUMIFS('Hours used'!$C$5:$C$504,'Hours used'!$B$5:$B$504,J$6,'Hours used'!$A$5:$A$504,"&gt;="&amp;$C39,'Hours used'!$A$5:$A$504,"&lt;="&amp;$D39))</f>
        <v/>
      </c>
      <c r="K39" s="70">
        <f>IF(OR(K$6="",$B39=""),"",SUMIFS('Hours used'!$C$5:$C$504,'Hours used'!$B$5:$B$504,K$6,'Hours used'!$A$5:$A$504,"&gt;="&amp;$C39,'Hours used'!$A$5:$A$504,"&lt;="&amp;$D39))</f>
        <v/>
      </c>
      <c r="L39" s="70">
        <f>IF(OR(L$6="",$B39=""),"",SUMIFS('Hours used'!$C$5:$C$504,'Hours used'!$B$5:$B$504,L$6,'Hours used'!$A$5:$A$504,"&gt;="&amp;$C39,'Hours used'!$A$5:$A$504,"&lt;="&amp;$D39))</f>
        <v/>
      </c>
      <c r="M39" s="70">
        <f>IF(OR(M$6="",$B39=""),"",SUMIFS('Hours used'!$C$5:$C$504,'Hours used'!$B$5:$B$504,M$6,'Hours used'!$A$5:$A$504,"&gt;="&amp;$C39,'Hours used'!$A$5:$A$504,"&lt;="&amp;$D39))</f>
        <v/>
      </c>
      <c r="N39" s="70">
        <f>IF(OR(N$6="",$B39=""),"",SUMIFS('Hours used'!$C$5:$C$504,'Hours used'!$B$5:$B$504,N$6,'Hours used'!$A$5:$A$504,"&gt;="&amp;$C39,'Hours used'!$A$5:$A$504,"&lt;="&amp;$D39))</f>
        <v/>
      </c>
      <c r="O39" s="70">
        <f>IF(OR(O$6="",$B39=""),"",SUMIFS('Hours used'!$C$5:$C$504,'Hours used'!$B$5:$B$504,O$6,'Hours used'!$A$5:$A$504,"&gt;="&amp;$C39,'Hours used'!$A$5:$A$504,"&lt;="&amp;$D39))</f>
        <v/>
      </c>
      <c r="P39" s="70">
        <f>IF(OR(P$6="",$B39=""),"",SUMIFS('Hours used'!$C$5:$C$504,'Hours used'!$B$5:$B$504,P$6,'Hours used'!$A$5:$A$504,"&gt;="&amp;$C39,'Hours used'!$A$5:$A$504,"&lt;="&amp;$D39))</f>
        <v/>
      </c>
      <c r="Q39" s="70">
        <f>IF(OR(Q$6="",$B39=""),"",SUMIFS('Hours used'!$C$5:$C$504,'Hours used'!$B$5:$B$504,Q$6,'Hours used'!$A$5:$A$504,"&gt;="&amp;$C39,'Hours used'!$A$5:$A$504,"&lt;="&amp;$D39))</f>
        <v/>
      </c>
      <c r="R39" s="70">
        <f>IF(OR(R$6="",$B39=""),"",SUMIFS('Hours used'!$C$5:$C$504,'Hours used'!$B$5:$B$504,R$6,'Hours used'!$A$5:$A$504,"&gt;="&amp;$C39,'Hours used'!$A$5:$A$504,"&lt;="&amp;$D39))</f>
        <v/>
      </c>
      <c r="S39" s="70">
        <f>IF(OR(S$6="",$B39=""),"",SUMIFS('Hours used'!$C$5:$C$504,'Hours used'!$B$5:$B$504,S$6,'Hours used'!$A$5:$A$504,"&gt;="&amp;$C39,'Hours used'!$A$5:$A$504,"&lt;="&amp;$D39))</f>
        <v/>
      </c>
      <c r="T39" s="70">
        <f>IF(OR(T$6="",$B39=""),"",SUMIFS('Hours used'!$C$5:$C$504,'Hours used'!$B$5:$B$504,T$6,'Hours used'!$A$5:$A$504,"&gt;="&amp;$C39,'Hours used'!$A$5:$A$504,"&lt;="&amp;$D39))</f>
        <v/>
      </c>
      <c r="U39" s="70">
        <f>IF(OR(U$6="",$B39=""),"",SUMIFS('Hours used'!$C$5:$C$504,'Hours used'!$B$5:$B$504,U$6,'Hours used'!$A$5:$A$504,"&gt;="&amp;$C39,'Hours used'!$A$5:$A$504,"&lt;="&amp;$D39))</f>
        <v/>
      </c>
      <c r="V39" s="70">
        <f>IF(OR(V$6="",$B39=""),"",SUMIFS('Hours used'!$C$5:$C$504,'Hours used'!$B$5:$B$504,V$6,'Hours used'!$A$5:$A$504,"&gt;="&amp;$C39,'Hours used'!$A$5:$A$504,"&lt;="&amp;$D39))</f>
        <v/>
      </c>
      <c r="W39" s="70">
        <f>IF(OR(W$6="",$B39=""),"",SUMIFS('Hours used'!$C$5:$C$504,'Hours used'!$B$5:$B$504,W$6,'Hours used'!$A$5:$A$504,"&gt;="&amp;$C39,'Hours used'!$A$5:$A$504,"&lt;="&amp;$D39))</f>
        <v/>
      </c>
      <c r="X39" s="70">
        <f>IF(OR(X$6="",$B39=""),"",SUMIFS('Hours used'!$C$5:$C$504,'Hours used'!$B$5:$B$504,X$6,'Hours used'!$A$5:$A$504,"&gt;="&amp;$C39,'Hours used'!$A$5:$A$504,"&lt;="&amp;$D39))</f>
        <v/>
      </c>
      <c r="Y39" s="70">
        <f>IF(OR(Y$6="",$B39=""),"",SUMIFS('Hours used'!$C$5:$C$504,'Hours used'!$B$5:$B$504,Y$6,'Hours used'!$A$5:$A$504,"&gt;="&amp;$C39,'Hours used'!$A$5:$A$504,"&lt;="&amp;$D39))</f>
        <v/>
      </c>
      <c r="Z39" s="70">
        <f>IF(OR(Z$6="",$B39=""),"",SUMIFS('Hours used'!$C$5:$C$504,'Hours used'!$B$5:$B$504,Z$6,'Hours used'!$A$5:$A$504,"&gt;="&amp;$C39,'Hours used'!$A$5:$A$504,"&lt;="&amp;$D39))</f>
        <v/>
      </c>
      <c r="AA39" s="70">
        <f>IF(OR(AA$6="",$B39=""),"",SUMIFS('Hours used'!$C$5:$C$504,'Hours used'!$B$5:$B$504,AA$6,'Hours used'!$A$5:$A$504,"&gt;="&amp;$C39,'Hours used'!$A$5:$A$504,"&lt;="&amp;$D39))</f>
        <v/>
      </c>
      <c r="AB39" s="70">
        <f>IF(OR(AB$6="",$B39=""),"",SUMIFS('Hours used'!$C$5:$C$504,'Hours used'!$B$5:$B$504,AB$6,'Hours used'!$A$5:$A$504,"&gt;="&amp;$C39,'Hours used'!$A$5:$A$504,"&lt;="&amp;$D39))</f>
        <v/>
      </c>
      <c r="AC39" s="70">
        <f>IF(OR(AC$6="",$B39=""),"",SUMIFS('Hours used'!$C$5:$C$504,'Hours used'!$B$5:$B$504,AC$6,'Hours used'!$A$5:$A$504,"&gt;="&amp;$C39,'Hours used'!$A$5:$A$504,"&lt;="&amp;$D39))</f>
        <v/>
      </c>
      <c r="AD39" s="70">
        <f>IF(OR(AD$6="",$B39=""),"",SUMIFS('Hours used'!$C$5:$C$504,'Hours used'!$B$5:$B$504,AD$6,'Hours used'!$A$5:$A$504,"&gt;="&amp;$C39,'Hours used'!$A$5:$A$504,"&lt;="&amp;$D39))</f>
        <v/>
      </c>
      <c r="AE39" s="70">
        <f>IF(OR(AE$6="",$B39=""),"",SUMIFS('Hours used'!$C$5:$C$504,'Hours used'!$B$5:$B$504,AE$6,'Hours used'!$A$5:$A$504,"&gt;="&amp;$C39,'Hours used'!$A$5:$A$504,"&lt;="&amp;$D39))</f>
        <v/>
      </c>
      <c r="AF39" s="70">
        <f>IF(OR(AF$6="",$B39=""),"",SUMIFS('Hours used'!$C$5:$C$504,'Hours used'!$B$5:$B$504,AF$6,'Hours used'!$A$5:$A$504,"&gt;="&amp;$C39,'Hours used'!$A$5:$A$504,"&lt;="&amp;$D39))</f>
        <v/>
      </c>
      <c r="AG39" s="70">
        <f>IF(OR(AG$6="",$B39=""),"",SUMIFS('Hours used'!$C$5:$C$504,'Hours used'!$B$5:$B$504,AG$6,'Hours used'!$A$5:$A$504,"&gt;="&amp;$C39,'Hours used'!$A$5:$A$504,"&lt;="&amp;$D39))</f>
        <v/>
      </c>
      <c r="AH39" s="70">
        <f>IF(OR(AH$6="",$B39=""),"",SUMIFS('Hours used'!$C$5:$C$504,'Hours used'!$B$5:$B$504,AH$6,'Hours used'!$A$5:$A$504,"&gt;="&amp;$C39,'Hours used'!$A$5:$A$504,"&lt;="&amp;$D39))</f>
        <v/>
      </c>
    </row>
    <row r="40">
      <c r="A40" s="66">
        <f>IF('Balance by period'!A40="","",'Balance by period'!A40)</f>
        <v/>
      </c>
      <c r="B40" s="68">
        <f>IF('Balance by period'!B40="","",'Balance by period'!B40)</f>
        <v/>
      </c>
      <c r="C40" s="68">
        <f>IF('Balance by period'!C40="","",'Balance by period'!C40)</f>
        <v/>
      </c>
      <c r="D40" s="68">
        <f>IF('Balance by period'!D40="","",'Balance by period'!D40)</f>
        <v/>
      </c>
      <c r="E40" s="70">
        <f>IF(OR(E$6="",$B40=""),"",SUMIFS('Hours used'!$C$5:$C$504,'Hours used'!$B$5:$B$504,E$6,'Hours used'!$A$5:$A$504,"&gt;="&amp;$C40,'Hours used'!$A$5:$A$504,"&lt;="&amp;$D40))</f>
        <v/>
      </c>
      <c r="F40" s="70">
        <f>IF(OR(F$6="",$B40=""),"",SUMIFS('Hours used'!$C$5:$C$504,'Hours used'!$B$5:$B$504,F$6,'Hours used'!$A$5:$A$504,"&gt;="&amp;$C40,'Hours used'!$A$5:$A$504,"&lt;="&amp;$D40))</f>
        <v/>
      </c>
      <c r="G40" s="70">
        <f>IF(OR(G$6="",$B40=""),"",SUMIFS('Hours used'!$C$5:$C$504,'Hours used'!$B$5:$B$504,G$6,'Hours used'!$A$5:$A$504,"&gt;="&amp;$C40,'Hours used'!$A$5:$A$504,"&lt;="&amp;$D40))</f>
        <v/>
      </c>
      <c r="H40" s="70">
        <f>IF(OR(H$6="",$B40=""),"",SUMIFS('Hours used'!$C$5:$C$504,'Hours used'!$B$5:$B$504,H$6,'Hours used'!$A$5:$A$504,"&gt;="&amp;$C40,'Hours used'!$A$5:$A$504,"&lt;="&amp;$D40))</f>
        <v/>
      </c>
      <c r="I40" s="70">
        <f>IF(OR(I$6="",$B40=""),"",SUMIFS('Hours used'!$C$5:$C$504,'Hours used'!$B$5:$B$504,I$6,'Hours used'!$A$5:$A$504,"&gt;="&amp;$C40,'Hours used'!$A$5:$A$504,"&lt;="&amp;$D40))</f>
        <v/>
      </c>
      <c r="J40" s="70">
        <f>IF(OR(J$6="",$B40=""),"",SUMIFS('Hours used'!$C$5:$C$504,'Hours used'!$B$5:$B$504,J$6,'Hours used'!$A$5:$A$504,"&gt;="&amp;$C40,'Hours used'!$A$5:$A$504,"&lt;="&amp;$D40))</f>
        <v/>
      </c>
      <c r="K40" s="70">
        <f>IF(OR(K$6="",$B40=""),"",SUMIFS('Hours used'!$C$5:$C$504,'Hours used'!$B$5:$B$504,K$6,'Hours used'!$A$5:$A$504,"&gt;="&amp;$C40,'Hours used'!$A$5:$A$504,"&lt;="&amp;$D40))</f>
        <v/>
      </c>
      <c r="L40" s="70">
        <f>IF(OR(L$6="",$B40=""),"",SUMIFS('Hours used'!$C$5:$C$504,'Hours used'!$B$5:$B$504,L$6,'Hours used'!$A$5:$A$504,"&gt;="&amp;$C40,'Hours used'!$A$5:$A$504,"&lt;="&amp;$D40))</f>
        <v/>
      </c>
      <c r="M40" s="70">
        <f>IF(OR(M$6="",$B40=""),"",SUMIFS('Hours used'!$C$5:$C$504,'Hours used'!$B$5:$B$504,M$6,'Hours used'!$A$5:$A$504,"&gt;="&amp;$C40,'Hours used'!$A$5:$A$504,"&lt;="&amp;$D40))</f>
        <v/>
      </c>
      <c r="N40" s="70">
        <f>IF(OR(N$6="",$B40=""),"",SUMIFS('Hours used'!$C$5:$C$504,'Hours used'!$B$5:$B$504,N$6,'Hours used'!$A$5:$A$504,"&gt;="&amp;$C40,'Hours used'!$A$5:$A$504,"&lt;="&amp;$D40))</f>
        <v/>
      </c>
      <c r="O40" s="70">
        <f>IF(OR(O$6="",$B40=""),"",SUMIFS('Hours used'!$C$5:$C$504,'Hours used'!$B$5:$B$504,O$6,'Hours used'!$A$5:$A$504,"&gt;="&amp;$C40,'Hours used'!$A$5:$A$504,"&lt;="&amp;$D40))</f>
        <v/>
      </c>
      <c r="P40" s="70">
        <f>IF(OR(P$6="",$B40=""),"",SUMIFS('Hours used'!$C$5:$C$504,'Hours used'!$B$5:$B$504,P$6,'Hours used'!$A$5:$A$504,"&gt;="&amp;$C40,'Hours used'!$A$5:$A$504,"&lt;="&amp;$D40))</f>
        <v/>
      </c>
      <c r="Q40" s="70">
        <f>IF(OR(Q$6="",$B40=""),"",SUMIFS('Hours used'!$C$5:$C$504,'Hours used'!$B$5:$B$504,Q$6,'Hours used'!$A$5:$A$504,"&gt;="&amp;$C40,'Hours used'!$A$5:$A$504,"&lt;="&amp;$D40))</f>
        <v/>
      </c>
      <c r="R40" s="70">
        <f>IF(OR(R$6="",$B40=""),"",SUMIFS('Hours used'!$C$5:$C$504,'Hours used'!$B$5:$B$504,R$6,'Hours used'!$A$5:$A$504,"&gt;="&amp;$C40,'Hours used'!$A$5:$A$504,"&lt;="&amp;$D40))</f>
        <v/>
      </c>
      <c r="S40" s="70">
        <f>IF(OR(S$6="",$B40=""),"",SUMIFS('Hours used'!$C$5:$C$504,'Hours used'!$B$5:$B$504,S$6,'Hours used'!$A$5:$A$504,"&gt;="&amp;$C40,'Hours used'!$A$5:$A$504,"&lt;="&amp;$D40))</f>
        <v/>
      </c>
      <c r="T40" s="70">
        <f>IF(OR(T$6="",$B40=""),"",SUMIFS('Hours used'!$C$5:$C$504,'Hours used'!$B$5:$B$504,T$6,'Hours used'!$A$5:$A$504,"&gt;="&amp;$C40,'Hours used'!$A$5:$A$504,"&lt;="&amp;$D40))</f>
        <v/>
      </c>
      <c r="U40" s="70">
        <f>IF(OR(U$6="",$B40=""),"",SUMIFS('Hours used'!$C$5:$C$504,'Hours used'!$B$5:$B$504,U$6,'Hours used'!$A$5:$A$504,"&gt;="&amp;$C40,'Hours used'!$A$5:$A$504,"&lt;="&amp;$D40))</f>
        <v/>
      </c>
      <c r="V40" s="70">
        <f>IF(OR(V$6="",$B40=""),"",SUMIFS('Hours used'!$C$5:$C$504,'Hours used'!$B$5:$B$504,V$6,'Hours used'!$A$5:$A$504,"&gt;="&amp;$C40,'Hours used'!$A$5:$A$504,"&lt;="&amp;$D40))</f>
        <v/>
      </c>
      <c r="W40" s="70">
        <f>IF(OR(W$6="",$B40=""),"",SUMIFS('Hours used'!$C$5:$C$504,'Hours used'!$B$5:$B$504,W$6,'Hours used'!$A$5:$A$504,"&gt;="&amp;$C40,'Hours used'!$A$5:$A$504,"&lt;="&amp;$D40))</f>
        <v/>
      </c>
      <c r="X40" s="70">
        <f>IF(OR(X$6="",$B40=""),"",SUMIFS('Hours used'!$C$5:$C$504,'Hours used'!$B$5:$B$504,X$6,'Hours used'!$A$5:$A$504,"&gt;="&amp;$C40,'Hours used'!$A$5:$A$504,"&lt;="&amp;$D40))</f>
        <v/>
      </c>
      <c r="Y40" s="70">
        <f>IF(OR(Y$6="",$B40=""),"",SUMIFS('Hours used'!$C$5:$C$504,'Hours used'!$B$5:$B$504,Y$6,'Hours used'!$A$5:$A$504,"&gt;="&amp;$C40,'Hours used'!$A$5:$A$504,"&lt;="&amp;$D40))</f>
        <v/>
      </c>
      <c r="Z40" s="70">
        <f>IF(OR(Z$6="",$B40=""),"",SUMIFS('Hours used'!$C$5:$C$504,'Hours used'!$B$5:$B$504,Z$6,'Hours used'!$A$5:$A$504,"&gt;="&amp;$C40,'Hours used'!$A$5:$A$504,"&lt;="&amp;$D40))</f>
        <v/>
      </c>
      <c r="AA40" s="70">
        <f>IF(OR(AA$6="",$B40=""),"",SUMIFS('Hours used'!$C$5:$C$504,'Hours used'!$B$5:$B$504,AA$6,'Hours used'!$A$5:$A$504,"&gt;="&amp;$C40,'Hours used'!$A$5:$A$504,"&lt;="&amp;$D40))</f>
        <v/>
      </c>
      <c r="AB40" s="70">
        <f>IF(OR(AB$6="",$B40=""),"",SUMIFS('Hours used'!$C$5:$C$504,'Hours used'!$B$5:$B$504,AB$6,'Hours used'!$A$5:$A$504,"&gt;="&amp;$C40,'Hours used'!$A$5:$A$504,"&lt;="&amp;$D40))</f>
        <v/>
      </c>
      <c r="AC40" s="70">
        <f>IF(OR(AC$6="",$B40=""),"",SUMIFS('Hours used'!$C$5:$C$504,'Hours used'!$B$5:$B$504,AC$6,'Hours used'!$A$5:$A$504,"&gt;="&amp;$C40,'Hours used'!$A$5:$A$504,"&lt;="&amp;$D40))</f>
        <v/>
      </c>
      <c r="AD40" s="70">
        <f>IF(OR(AD$6="",$B40=""),"",SUMIFS('Hours used'!$C$5:$C$504,'Hours used'!$B$5:$B$504,AD$6,'Hours used'!$A$5:$A$504,"&gt;="&amp;$C40,'Hours used'!$A$5:$A$504,"&lt;="&amp;$D40))</f>
        <v/>
      </c>
      <c r="AE40" s="70">
        <f>IF(OR(AE$6="",$B40=""),"",SUMIFS('Hours used'!$C$5:$C$504,'Hours used'!$B$5:$B$504,AE$6,'Hours used'!$A$5:$A$504,"&gt;="&amp;$C40,'Hours used'!$A$5:$A$504,"&lt;="&amp;$D40))</f>
        <v/>
      </c>
      <c r="AF40" s="70">
        <f>IF(OR(AF$6="",$B40=""),"",SUMIFS('Hours used'!$C$5:$C$504,'Hours used'!$B$5:$B$504,AF$6,'Hours used'!$A$5:$A$504,"&gt;="&amp;$C40,'Hours used'!$A$5:$A$504,"&lt;="&amp;$D40))</f>
        <v/>
      </c>
      <c r="AG40" s="70">
        <f>IF(OR(AG$6="",$B40=""),"",SUMIFS('Hours used'!$C$5:$C$504,'Hours used'!$B$5:$B$504,AG$6,'Hours used'!$A$5:$A$504,"&gt;="&amp;$C40,'Hours used'!$A$5:$A$504,"&lt;="&amp;$D40))</f>
        <v/>
      </c>
      <c r="AH40" s="70">
        <f>IF(OR(AH$6="",$B40=""),"",SUMIFS('Hours used'!$C$5:$C$504,'Hours used'!$B$5:$B$504,AH$6,'Hours used'!$A$5:$A$504,"&gt;="&amp;$C40,'Hours used'!$A$5:$A$504,"&lt;="&amp;$D40))</f>
        <v/>
      </c>
    </row>
    <row r="41">
      <c r="A41" s="66">
        <f>IF('Balance by period'!A41="","",'Balance by period'!A41)</f>
        <v/>
      </c>
      <c r="B41" s="68">
        <f>IF('Balance by period'!B41="","",'Balance by period'!B41)</f>
        <v/>
      </c>
      <c r="C41" s="68">
        <f>IF('Balance by period'!C41="","",'Balance by period'!C41)</f>
        <v/>
      </c>
      <c r="D41" s="68">
        <f>IF('Balance by period'!D41="","",'Balance by period'!D41)</f>
        <v/>
      </c>
      <c r="E41" s="70">
        <f>IF(OR(E$6="",$B41=""),"",SUMIFS('Hours used'!$C$5:$C$504,'Hours used'!$B$5:$B$504,E$6,'Hours used'!$A$5:$A$504,"&gt;="&amp;$C41,'Hours used'!$A$5:$A$504,"&lt;="&amp;$D41))</f>
        <v/>
      </c>
      <c r="F41" s="70">
        <f>IF(OR(F$6="",$B41=""),"",SUMIFS('Hours used'!$C$5:$C$504,'Hours used'!$B$5:$B$504,F$6,'Hours used'!$A$5:$A$504,"&gt;="&amp;$C41,'Hours used'!$A$5:$A$504,"&lt;="&amp;$D41))</f>
        <v/>
      </c>
      <c r="G41" s="70">
        <f>IF(OR(G$6="",$B41=""),"",SUMIFS('Hours used'!$C$5:$C$504,'Hours used'!$B$5:$B$504,G$6,'Hours used'!$A$5:$A$504,"&gt;="&amp;$C41,'Hours used'!$A$5:$A$504,"&lt;="&amp;$D41))</f>
        <v/>
      </c>
      <c r="H41" s="70">
        <f>IF(OR(H$6="",$B41=""),"",SUMIFS('Hours used'!$C$5:$C$504,'Hours used'!$B$5:$B$504,H$6,'Hours used'!$A$5:$A$504,"&gt;="&amp;$C41,'Hours used'!$A$5:$A$504,"&lt;="&amp;$D41))</f>
        <v/>
      </c>
      <c r="I41" s="70">
        <f>IF(OR(I$6="",$B41=""),"",SUMIFS('Hours used'!$C$5:$C$504,'Hours used'!$B$5:$B$504,I$6,'Hours used'!$A$5:$A$504,"&gt;="&amp;$C41,'Hours used'!$A$5:$A$504,"&lt;="&amp;$D41))</f>
        <v/>
      </c>
      <c r="J41" s="70">
        <f>IF(OR(J$6="",$B41=""),"",SUMIFS('Hours used'!$C$5:$C$504,'Hours used'!$B$5:$B$504,J$6,'Hours used'!$A$5:$A$504,"&gt;="&amp;$C41,'Hours used'!$A$5:$A$504,"&lt;="&amp;$D41))</f>
        <v/>
      </c>
      <c r="K41" s="70">
        <f>IF(OR(K$6="",$B41=""),"",SUMIFS('Hours used'!$C$5:$C$504,'Hours used'!$B$5:$B$504,K$6,'Hours used'!$A$5:$A$504,"&gt;="&amp;$C41,'Hours used'!$A$5:$A$504,"&lt;="&amp;$D41))</f>
        <v/>
      </c>
      <c r="L41" s="70">
        <f>IF(OR(L$6="",$B41=""),"",SUMIFS('Hours used'!$C$5:$C$504,'Hours used'!$B$5:$B$504,L$6,'Hours used'!$A$5:$A$504,"&gt;="&amp;$C41,'Hours used'!$A$5:$A$504,"&lt;="&amp;$D41))</f>
        <v/>
      </c>
      <c r="M41" s="70">
        <f>IF(OR(M$6="",$B41=""),"",SUMIFS('Hours used'!$C$5:$C$504,'Hours used'!$B$5:$B$504,M$6,'Hours used'!$A$5:$A$504,"&gt;="&amp;$C41,'Hours used'!$A$5:$A$504,"&lt;="&amp;$D41))</f>
        <v/>
      </c>
      <c r="N41" s="70">
        <f>IF(OR(N$6="",$B41=""),"",SUMIFS('Hours used'!$C$5:$C$504,'Hours used'!$B$5:$B$504,N$6,'Hours used'!$A$5:$A$504,"&gt;="&amp;$C41,'Hours used'!$A$5:$A$504,"&lt;="&amp;$D41))</f>
        <v/>
      </c>
      <c r="O41" s="70">
        <f>IF(OR(O$6="",$B41=""),"",SUMIFS('Hours used'!$C$5:$C$504,'Hours used'!$B$5:$B$504,O$6,'Hours used'!$A$5:$A$504,"&gt;="&amp;$C41,'Hours used'!$A$5:$A$504,"&lt;="&amp;$D41))</f>
        <v/>
      </c>
      <c r="P41" s="70">
        <f>IF(OR(P$6="",$B41=""),"",SUMIFS('Hours used'!$C$5:$C$504,'Hours used'!$B$5:$B$504,P$6,'Hours used'!$A$5:$A$504,"&gt;="&amp;$C41,'Hours used'!$A$5:$A$504,"&lt;="&amp;$D41))</f>
        <v/>
      </c>
      <c r="Q41" s="70">
        <f>IF(OR(Q$6="",$B41=""),"",SUMIFS('Hours used'!$C$5:$C$504,'Hours used'!$B$5:$B$504,Q$6,'Hours used'!$A$5:$A$504,"&gt;="&amp;$C41,'Hours used'!$A$5:$A$504,"&lt;="&amp;$D41))</f>
        <v/>
      </c>
      <c r="R41" s="70">
        <f>IF(OR(R$6="",$B41=""),"",SUMIFS('Hours used'!$C$5:$C$504,'Hours used'!$B$5:$B$504,R$6,'Hours used'!$A$5:$A$504,"&gt;="&amp;$C41,'Hours used'!$A$5:$A$504,"&lt;="&amp;$D41))</f>
        <v/>
      </c>
      <c r="S41" s="70">
        <f>IF(OR(S$6="",$B41=""),"",SUMIFS('Hours used'!$C$5:$C$504,'Hours used'!$B$5:$B$504,S$6,'Hours used'!$A$5:$A$504,"&gt;="&amp;$C41,'Hours used'!$A$5:$A$504,"&lt;="&amp;$D41))</f>
        <v/>
      </c>
      <c r="T41" s="70">
        <f>IF(OR(T$6="",$B41=""),"",SUMIFS('Hours used'!$C$5:$C$504,'Hours used'!$B$5:$B$504,T$6,'Hours used'!$A$5:$A$504,"&gt;="&amp;$C41,'Hours used'!$A$5:$A$504,"&lt;="&amp;$D41))</f>
        <v/>
      </c>
      <c r="U41" s="70">
        <f>IF(OR(U$6="",$B41=""),"",SUMIFS('Hours used'!$C$5:$C$504,'Hours used'!$B$5:$B$504,U$6,'Hours used'!$A$5:$A$504,"&gt;="&amp;$C41,'Hours used'!$A$5:$A$504,"&lt;="&amp;$D41))</f>
        <v/>
      </c>
      <c r="V41" s="70">
        <f>IF(OR(V$6="",$B41=""),"",SUMIFS('Hours used'!$C$5:$C$504,'Hours used'!$B$5:$B$504,V$6,'Hours used'!$A$5:$A$504,"&gt;="&amp;$C41,'Hours used'!$A$5:$A$504,"&lt;="&amp;$D41))</f>
        <v/>
      </c>
      <c r="W41" s="70">
        <f>IF(OR(W$6="",$B41=""),"",SUMIFS('Hours used'!$C$5:$C$504,'Hours used'!$B$5:$B$504,W$6,'Hours used'!$A$5:$A$504,"&gt;="&amp;$C41,'Hours used'!$A$5:$A$504,"&lt;="&amp;$D41))</f>
        <v/>
      </c>
      <c r="X41" s="70">
        <f>IF(OR(X$6="",$B41=""),"",SUMIFS('Hours used'!$C$5:$C$504,'Hours used'!$B$5:$B$504,X$6,'Hours used'!$A$5:$A$504,"&gt;="&amp;$C41,'Hours used'!$A$5:$A$504,"&lt;="&amp;$D41))</f>
        <v/>
      </c>
      <c r="Y41" s="70">
        <f>IF(OR(Y$6="",$B41=""),"",SUMIFS('Hours used'!$C$5:$C$504,'Hours used'!$B$5:$B$504,Y$6,'Hours used'!$A$5:$A$504,"&gt;="&amp;$C41,'Hours used'!$A$5:$A$504,"&lt;="&amp;$D41))</f>
        <v/>
      </c>
      <c r="Z41" s="70">
        <f>IF(OR(Z$6="",$B41=""),"",SUMIFS('Hours used'!$C$5:$C$504,'Hours used'!$B$5:$B$504,Z$6,'Hours used'!$A$5:$A$504,"&gt;="&amp;$C41,'Hours used'!$A$5:$A$504,"&lt;="&amp;$D41))</f>
        <v/>
      </c>
      <c r="AA41" s="70">
        <f>IF(OR(AA$6="",$B41=""),"",SUMIFS('Hours used'!$C$5:$C$504,'Hours used'!$B$5:$B$504,AA$6,'Hours used'!$A$5:$A$504,"&gt;="&amp;$C41,'Hours used'!$A$5:$A$504,"&lt;="&amp;$D41))</f>
        <v/>
      </c>
      <c r="AB41" s="70">
        <f>IF(OR(AB$6="",$B41=""),"",SUMIFS('Hours used'!$C$5:$C$504,'Hours used'!$B$5:$B$504,AB$6,'Hours used'!$A$5:$A$504,"&gt;="&amp;$C41,'Hours used'!$A$5:$A$504,"&lt;="&amp;$D41))</f>
        <v/>
      </c>
      <c r="AC41" s="70">
        <f>IF(OR(AC$6="",$B41=""),"",SUMIFS('Hours used'!$C$5:$C$504,'Hours used'!$B$5:$B$504,AC$6,'Hours used'!$A$5:$A$504,"&gt;="&amp;$C41,'Hours used'!$A$5:$A$504,"&lt;="&amp;$D41))</f>
        <v/>
      </c>
      <c r="AD41" s="70">
        <f>IF(OR(AD$6="",$B41=""),"",SUMIFS('Hours used'!$C$5:$C$504,'Hours used'!$B$5:$B$504,AD$6,'Hours used'!$A$5:$A$504,"&gt;="&amp;$C41,'Hours used'!$A$5:$A$504,"&lt;="&amp;$D41))</f>
        <v/>
      </c>
      <c r="AE41" s="70">
        <f>IF(OR(AE$6="",$B41=""),"",SUMIFS('Hours used'!$C$5:$C$504,'Hours used'!$B$5:$B$504,AE$6,'Hours used'!$A$5:$A$504,"&gt;="&amp;$C41,'Hours used'!$A$5:$A$504,"&lt;="&amp;$D41))</f>
        <v/>
      </c>
      <c r="AF41" s="70">
        <f>IF(OR(AF$6="",$B41=""),"",SUMIFS('Hours used'!$C$5:$C$504,'Hours used'!$B$5:$B$504,AF$6,'Hours used'!$A$5:$A$504,"&gt;="&amp;$C41,'Hours used'!$A$5:$A$504,"&lt;="&amp;$D41))</f>
        <v/>
      </c>
      <c r="AG41" s="70">
        <f>IF(OR(AG$6="",$B41=""),"",SUMIFS('Hours used'!$C$5:$C$504,'Hours used'!$B$5:$B$504,AG$6,'Hours used'!$A$5:$A$504,"&gt;="&amp;$C41,'Hours used'!$A$5:$A$504,"&lt;="&amp;$D41))</f>
        <v/>
      </c>
      <c r="AH41" s="70">
        <f>IF(OR(AH$6="",$B41=""),"",SUMIFS('Hours used'!$C$5:$C$504,'Hours used'!$B$5:$B$504,AH$6,'Hours used'!$A$5:$A$504,"&gt;="&amp;$C41,'Hours used'!$A$5:$A$504,"&lt;="&amp;$D41))</f>
        <v/>
      </c>
    </row>
    <row r="42">
      <c r="A42" s="66">
        <f>IF('Balance by period'!A42="","",'Balance by period'!A42)</f>
        <v/>
      </c>
      <c r="B42" s="68">
        <f>IF('Balance by period'!B42="","",'Balance by period'!B42)</f>
        <v/>
      </c>
      <c r="C42" s="68">
        <f>IF('Balance by period'!C42="","",'Balance by period'!C42)</f>
        <v/>
      </c>
      <c r="D42" s="68">
        <f>IF('Balance by period'!D42="","",'Balance by period'!D42)</f>
        <v/>
      </c>
      <c r="E42" s="70">
        <f>IF(OR(E$6="",$B42=""),"",SUMIFS('Hours used'!$C$5:$C$504,'Hours used'!$B$5:$B$504,E$6,'Hours used'!$A$5:$A$504,"&gt;="&amp;$C42,'Hours used'!$A$5:$A$504,"&lt;="&amp;$D42))</f>
        <v/>
      </c>
      <c r="F42" s="70">
        <f>IF(OR(F$6="",$B42=""),"",SUMIFS('Hours used'!$C$5:$C$504,'Hours used'!$B$5:$B$504,F$6,'Hours used'!$A$5:$A$504,"&gt;="&amp;$C42,'Hours used'!$A$5:$A$504,"&lt;="&amp;$D42))</f>
        <v/>
      </c>
      <c r="G42" s="70">
        <f>IF(OR(G$6="",$B42=""),"",SUMIFS('Hours used'!$C$5:$C$504,'Hours used'!$B$5:$B$504,G$6,'Hours used'!$A$5:$A$504,"&gt;="&amp;$C42,'Hours used'!$A$5:$A$504,"&lt;="&amp;$D42))</f>
        <v/>
      </c>
      <c r="H42" s="70">
        <f>IF(OR(H$6="",$B42=""),"",SUMIFS('Hours used'!$C$5:$C$504,'Hours used'!$B$5:$B$504,H$6,'Hours used'!$A$5:$A$504,"&gt;="&amp;$C42,'Hours used'!$A$5:$A$504,"&lt;="&amp;$D42))</f>
        <v/>
      </c>
      <c r="I42" s="70">
        <f>IF(OR(I$6="",$B42=""),"",SUMIFS('Hours used'!$C$5:$C$504,'Hours used'!$B$5:$B$504,I$6,'Hours used'!$A$5:$A$504,"&gt;="&amp;$C42,'Hours used'!$A$5:$A$504,"&lt;="&amp;$D42))</f>
        <v/>
      </c>
      <c r="J42" s="70">
        <f>IF(OR(J$6="",$B42=""),"",SUMIFS('Hours used'!$C$5:$C$504,'Hours used'!$B$5:$B$504,J$6,'Hours used'!$A$5:$A$504,"&gt;="&amp;$C42,'Hours used'!$A$5:$A$504,"&lt;="&amp;$D42))</f>
        <v/>
      </c>
      <c r="K42" s="70">
        <f>IF(OR(K$6="",$B42=""),"",SUMIFS('Hours used'!$C$5:$C$504,'Hours used'!$B$5:$B$504,K$6,'Hours used'!$A$5:$A$504,"&gt;="&amp;$C42,'Hours used'!$A$5:$A$504,"&lt;="&amp;$D42))</f>
        <v/>
      </c>
      <c r="L42" s="70">
        <f>IF(OR(L$6="",$B42=""),"",SUMIFS('Hours used'!$C$5:$C$504,'Hours used'!$B$5:$B$504,L$6,'Hours used'!$A$5:$A$504,"&gt;="&amp;$C42,'Hours used'!$A$5:$A$504,"&lt;="&amp;$D42))</f>
        <v/>
      </c>
      <c r="M42" s="70">
        <f>IF(OR(M$6="",$B42=""),"",SUMIFS('Hours used'!$C$5:$C$504,'Hours used'!$B$5:$B$504,M$6,'Hours used'!$A$5:$A$504,"&gt;="&amp;$C42,'Hours used'!$A$5:$A$504,"&lt;="&amp;$D42))</f>
        <v/>
      </c>
      <c r="N42" s="70">
        <f>IF(OR(N$6="",$B42=""),"",SUMIFS('Hours used'!$C$5:$C$504,'Hours used'!$B$5:$B$504,N$6,'Hours used'!$A$5:$A$504,"&gt;="&amp;$C42,'Hours used'!$A$5:$A$504,"&lt;="&amp;$D42))</f>
        <v/>
      </c>
      <c r="O42" s="70">
        <f>IF(OR(O$6="",$B42=""),"",SUMIFS('Hours used'!$C$5:$C$504,'Hours used'!$B$5:$B$504,O$6,'Hours used'!$A$5:$A$504,"&gt;="&amp;$C42,'Hours used'!$A$5:$A$504,"&lt;="&amp;$D42))</f>
        <v/>
      </c>
      <c r="P42" s="70">
        <f>IF(OR(P$6="",$B42=""),"",SUMIFS('Hours used'!$C$5:$C$504,'Hours used'!$B$5:$B$504,P$6,'Hours used'!$A$5:$A$504,"&gt;="&amp;$C42,'Hours used'!$A$5:$A$504,"&lt;="&amp;$D42))</f>
        <v/>
      </c>
      <c r="Q42" s="70">
        <f>IF(OR(Q$6="",$B42=""),"",SUMIFS('Hours used'!$C$5:$C$504,'Hours used'!$B$5:$B$504,Q$6,'Hours used'!$A$5:$A$504,"&gt;="&amp;$C42,'Hours used'!$A$5:$A$504,"&lt;="&amp;$D42))</f>
        <v/>
      </c>
      <c r="R42" s="70">
        <f>IF(OR(R$6="",$B42=""),"",SUMIFS('Hours used'!$C$5:$C$504,'Hours used'!$B$5:$B$504,R$6,'Hours used'!$A$5:$A$504,"&gt;="&amp;$C42,'Hours used'!$A$5:$A$504,"&lt;="&amp;$D42))</f>
        <v/>
      </c>
      <c r="S42" s="70">
        <f>IF(OR(S$6="",$B42=""),"",SUMIFS('Hours used'!$C$5:$C$504,'Hours used'!$B$5:$B$504,S$6,'Hours used'!$A$5:$A$504,"&gt;="&amp;$C42,'Hours used'!$A$5:$A$504,"&lt;="&amp;$D42))</f>
        <v/>
      </c>
      <c r="T42" s="70">
        <f>IF(OR(T$6="",$B42=""),"",SUMIFS('Hours used'!$C$5:$C$504,'Hours used'!$B$5:$B$504,T$6,'Hours used'!$A$5:$A$504,"&gt;="&amp;$C42,'Hours used'!$A$5:$A$504,"&lt;="&amp;$D42))</f>
        <v/>
      </c>
      <c r="U42" s="70">
        <f>IF(OR(U$6="",$B42=""),"",SUMIFS('Hours used'!$C$5:$C$504,'Hours used'!$B$5:$B$504,U$6,'Hours used'!$A$5:$A$504,"&gt;="&amp;$C42,'Hours used'!$A$5:$A$504,"&lt;="&amp;$D42))</f>
        <v/>
      </c>
      <c r="V42" s="70">
        <f>IF(OR(V$6="",$B42=""),"",SUMIFS('Hours used'!$C$5:$C$504,'Hours used'!$B$5:$B$504,V$6,'Hours used'!$A$5:$A$504,"&gt;="&amp;$C42,'Hours used'!$A$5:$A$504,"&lt;="&amp;$D42))</f>
        <v/>
      </c>
      <c r="W42" s="70">
        <f>IF(OR(W$6="",$B42=""),"",SUMIFS('Hours used'!$C$5:$C$504,'Hours used'!$B$5:$B$504,W$6,'Hours used'!$A$5:$A$504,"&gt;="&amp;$C42,'Hours used'!$A$5:$A$504,"&lt;="&amp;$D42))</f>
        <v/>
      </c>
      <c r="X42" s="70">
        <f>IF(OR(X$6="",$B42=""),"",SUMIFS('Hours used'!$C$5:$C$504,'Hours used'!$B$5:$B$504,X$6,'Hours used'!$A$5:$A$504,"&gt;="&amp;$C42,'Hours used'!$A$5:$A$504,"&lt;="&amp;$D42))</f>
        <v/>
      </c>
      <c r="Y42" s="70">
        <f>IF(OR(Y$6="",$B42=""),"",SUMIFS('Hours used'!$C$5:$C$504,'Hours used'!$B$5:$B$504,Y$6,'Hours used'!$A$5:$A$504,"&gt;="&amp;$C42,'Hours used'!$A$5:$A$504,"&lt;="&amp;$D42))</f>
        <v/>
      </c>
      <c r="Z42" s="70">
        <f>IF(OR(Z$6="",$B42=""),"",SUMIFS('Hours used'!$C$5:$C$504,'Hours used'!$B$5:$B$504,Z$6,'Hours used'!$A$5:$A$504,"&gt;="&amp;$C42,'Hours used'!$A$5:$A$504,"&lt;="&amp;$D42))</f>
        <v/>
      </c>
      <c r="AA42" s="70">
        <f>IF(OR(AA$6="",$B42=""),"",SUMIFS('Hours used'!$C$5:$C$504,'Hours used'!$B$5:$B$504,AA$6,'Hours used'!$A$5:$A$504,"&gt;="&amp;$C42,'Hours used'!$A$5:$A$504,"&lt;="&amp;$D42))</f>
        <v/>
      </c>
      <c r="AB42" s="70">
        <f>IF(OR(AB$6="",$B42=""),"",SUMIFS('Hours used'!$C$5:$C$504,'Hours used'!$B$5:$B$504,AB$6,'Hours used'!$A$5:$A$504,"&gt;="&amp;$C42,'Hours used'!$A$5:$A$504,"&lt;="&amp;$D42))</f>
        <v/>
      </c>
      <c r="AC42" s="70">
        <f>IF(OR(AC$6="",$B42=""),"",SUMIFS('Hours used'!$C$5:$C$504,'Hours used'!$B$5:$B$504,AC$6,'Hours used'!$A$5:$A$504,"&gt;="&amp;$C42,'Hours used'!$A$5:$A$504,"&lt;="&amp;$D42))</f>
        <v/>
      </c>
      <c r="AD42" s="70">
        <f>IF(OR(AD$6="",$B42=""),"",SUMIFS('Hours used'!$C$5:$C$504,'Hours used'!$B$5:$B$504,AD$6,'Hours used'!$A$5:$A$504,"&gt;="&amp;$C42,'Hours used'!$A$5:$A$504,"&lt;="&amp;$D42))</f>
        <v/>
      </c>
      <c r="AE42" s="70">
        <f>IF(OR(AE$6="",$B42=""),"",SUMIFS('Hours used'!$C$5:$C$504,'Hours used'!$B$5:$B$504,AE$6,'Hours used'!$A$5:$A$504,"&gt;="&amp;$C42,'Hours used'!$A$5:$A$504,"&lt;="&amp;$D42))</f>
        <v/>
      </c>
      <c r="AF42" s="70">
        <f>IF(OR(AF$6="",$B42=""),"",SUMIFS('Hours used'!$C$5:$C$504,'Hours used'!$B$5:$B$504,AF$6,'Hours used'!$A$5:$A$504,"&gt;="&amp;$C42,'Hours used'!$A$5:$A$504,"&lt;="&amp;$D42))</f>
        <v/>
      </c>
      <c r="AG42" s="70">
        <f>IF(OR(AG$6="",$B42=""),"",SUMIFS('Hours used'!$C$5:$C$504,'Hours used'!$B$5:$B$504,AG$6,'Hours used'!$A$5:$A$504,"&gt;="&amp;$C42,'Hours used'!$A$5:$A$504,"&lt;="&amp;$D42))</f>
        <v/>
      </c>
      <c r="AH42" s="70">
        <f>IF(OR(AH$6="",$B42=""),"",SUMIFS('Hours used'!$C$5:$C$504,'Hours used'!$B$5:$B$504,AH$6,'Hours used'!$A$5:$A$504,"&gt;="&amp;$C42,'Hours used'!$A$5:$A$504,"&lt;="&amp;$D42))</f>
        <v/>
      </c>
    </row>
    <row r="43">
      <c r="A43" s="66">
        <f>IF('Balance by period'!A43="","",'Balance by period'!A43)</f>
        <v/>
      </c>
      <c r="B43" s="68">
        <f>IF('Balance by period'!B43="","",'Balance by period'!B43)</f>
        <v/>
      </c>
      <c r="C43" s="68">
        <f>IF('Balance by period'!C43="","",'Balance by period'!C43)</f>
        <v/>
      </c>
      <c r="D43" s="68">
        <f>IF('Balance by period'!D43="","",'Balance by period'!D43)</f>
        <v/>
      </c>
      <c r="E43" s="70">
        <f>IF(OR(E$6="",$B43=""),"",SUMIFS('Hours used'!$C$5:$C$504,'Hours used'!$B$5:$B$504,E$6,'Hours used'!$A$5:$A$504,"&gt;="&amp;$C43,'Hours used'!$A$5:$A$504,"&lt;="&amp;$D43))</f>
        <v/>
      </c>
      <c r="F43" s="70">
        <f>IF(OR(F$6="",$B43=""),"",SUMIFS('Hours used'!$C$5:$C$504,'Hours used'!$B$5:$B$504,F$6,'Hours used'!$A$5:$A$504,"&gt;="&amp;$C43,'Hours used'!$A$5:$A$504,"&lt;="&amp;$D43))</f>
        <v/>
      </c>
      <c r="G43" s="70">
        <f>IF(OR(G$6="",$B43=""),"",SUMIFS('Hours used'!$C$5:$C$504,'Hours used'!$B$5:$B$504,G$6,'Hours used'!$A$5:$A$504,"&gt;="&amp;$C43,'Hours used'!$A$5:$A$504,"&lt;="&amp;$D43))</f>
        <v/>
      </c>
      <c r="H43" s="70">
        <f>IF(OR(H$6="",$B43=""),"",SUMIFS('Hours used'!$C$5:$C$504,'Hours used'!$B$5:$B$504,H$6,'Hours used'!$A$5:$A$504,"&gt;="&amp;$C43,'Hours used'!$A$5:$A$504,"&lt;="&amp;$D43))</f>
        <v/>
      </c>
      <c r="I43" s="70">
        <f>IF(OR(I$6="",$B43=""),"",SUMIFS('Hours used'!$C$5:$C$504,'Hours used'!$B$5:$B$504,I$6,'Hours used'!$A$5:$A$504,"&gt;="&amp;$C43,'Hours used'!$A$5:$A$504,"&lt;="&amp;$D43))</f>
        <v/>
      </c>
      <c r="J43" s="70">
        <f>IF(OR(J$6="",$B43=""),"",SUMIFS('Hours used'!$C$5:$C$504,'Hours used'!$B$5:$B$504,J$6,'Hours used'!$A$5:$A$504,"&gt;="&amp;$C43,'Hours used'!$A$5:$A$504,"&lt;="&amp;$D43))</f>
        <v/>
      </c>
      <c r="K43" s="70">
        <f>IF(OR(K$6="",$B43=""),"",SUMIFS('Hours used'!$C$5:$C$504,'Hours used'!$B$5:$B$504,K$6,'Hours used'!$A$5:$A$504,"&gt;="&amp;$C43,'Hours used'!$A$5:$A$504,"&lt;="&amp;$D43))</f>
        <v/>
      </c>
      <c r="L43" s="70">
        <f>IF(OR(L$6="",$B43=""),"",SUMIFS('Hours used'!$C$5:$C$504,'Hours used'!$B$5:$B$504,L$6,'Hours used'!$A$5:$A$504,"&gt;="&amp;$C43,'Hours used'!$A$5:$A$504,"&lt;="&amp;$D43))</f>
        <v/>
      </c>
      <c r="M43" s="70">
        <f>IF(OR(M$6="",$B43=""),"",SUMIFS('Hours used'!$C$5:$C$504,'Hours used'!$B$5:$B$504,M$6,'Hours used'!$A$5:$A$504,"&gt;="&amp;$C43,'Hours used'!$A$5:$A$504,"&lt;="&amp;$D43))</f>
        <v/>
      </c>
      <c r="N43" s="70">
        <f>IF(OR(N$6="",$B43=""),"",SUMIFS('Hours used'!$C$5:$C$504,'Hours used'!$B$5:$B$504,N$6,'Hours used'!$A$5:$A$504,"&gt;="&amp;$C43,'Hours used'!$A$5:$A$504,"&lt;="&amp;$D43))</f>
        <v/>
      </c>
      <c r="O43" s="70">
        <f>IF(OR(O$6="",$B43=""),"",SUMIFS('Hours used'!$C$5:$C$504,'Hours used'!$B$5:$B$504,O$6,'Hours used'!$A$5:$A$504,"&gt;="&amp;$C43,'Hours used'!$A$5:$A$504,"&lt;="&amp;$D43))</f>
        <v/>
      </c>
      <c r="P43" s="70">
        <f>IF(OR(P$6="",$B43=""),"",SUMIFS('Hours used'!$C$5:$C$504,'Hours used'!$B$5:$B$504,P$6,'Hours used'!$A$5:$A$504,"&gt;="&amp;$C43,'Hours used'!$A$5:$A$504,"&lt;="&amp;$D43))</f>
        <v/>
      </c>
      <c r="Q43" s="70">
        <f>IF(OR(Q$6="",$B43=""),"",SUMIFS('Hours used'!$C$5:$C$504,'Hours used'!$B$5:$B$504,Q$6,'Hours used'!$A$5:$A$504,"&gt;="&amp;$C43,'Hours used'!$A$5:$A$504,"&lt;="&amp;$D43))</f>
        <v/>
      </c>
      <c r="R43" s="70">
        <f>IF(OR(R$6="",$B43=""),"",SUMIFS('Hours used'!$C$5:$C$504,'Hours used'!$B$5:$B$504,R$6,'Hours used'!$A$5:$A$504,"&gt;="&amp;$C43,'Hours used'!$A$5:$A$504,"&lt;="&amp;$D43))</f>
        <v/>
      </c>
      <c r="S43" s="70">
        <f>IF(OR(S$6="",$B43=""),"",SUMIFS('Hours used'!$C$5:$C$504,'Hours used'!$B$5:$B$504,S$6,'Hours used'!$A$5:$A$504,"&gt;="&amp;$C43,'Hours used'!$A$5:$A$504,"&lt;="&amp;$D43))</f>
        <v/>
      </c>
      <c r="T43" s="70">
        <f>IF(OR(T$6="",$B43=""),"",SUMIFS('Hours used'!$C$5:$C$504,'Hours used'!$B$5:$B$504,T$6,'Hours used'!$A$5:$A$504,"&gt;="&amp;$C43,'Hours used'!$A$5:$A$504,"&lt;="&amp;$D43))</f>
        <v/>
      </c>
      <c r="U43" s="70">
        <f>IF(OR(U$6="",$B43=""),"",SUMIFS('Hours used'!$C$5:$C$504,'Hours used'!$B$5:$B$504,U$6,'Hours used'!$A$5:$A$504,"&gt;="&amp;$C43,'Hours used'!$A$5:$A$504,"&lt;="&amp;$D43))</f>
        <v/>
      </c>
      <c r="V43" s="70">
        <f>IF(OR(V$6="",$B43=""),"",SUMIFS('Hours used'!$C$5:$C$504,'Hours used'!$B$5:$B$504,V$6,'Hours used'!$A$5:$A$504,"&gt;="&amp;$C43,'Hours used'!$A$5:$A$504,"&lt;="&amp;$D43))</f>
        <v/>
      </c>
      <c r="W43" s="70">
        <f>IF(OR(W$6="",$B43=""),"",SUMIFS('Hours used'!$C$5:$C$504,'Hours used'!$B$5:$B$504,W$6,'Hours used'!$A$5:$A$504,"&gt;="&amp;$C43,'Hours used'!$A$5:$A$504,"&lt;="&amp;$D43))</f>
        <v/>
      </c>
      <c r="X43" s="70">
        <f>IF(OR(X$6="",$B43=""),"",SUMIFS('Hours used'!$C$5:$C$504,'Hours used'!$B$5:$B$504,X$6,'Hours used'!$A$5:$A$504,"&gt;="&amp;$C43,'Hours used'!$A$5:$A$504,"&lt;="&amp;$D43))</f>
        <v/>
      </c>
      <c r="Y43" s="70">
        <f>IF(OR(Y$6="",$B43=""),"",SUMIFS('Hours used'!$C$5:$C$504,'Hours used'!$B$5:$B$504,Y$6,'Hours used'!$A$5:$A$504,"&gt;="&amp;$C43,'Hours used'!$A$5:$A$504,"&lt;="&amp;$D43))</f>
        <v/>
      </c>
      <c r="Z43" s="70">
        <f>IF(OR(Z$6="",$B43=""),"",SUMIFS('Hours used'!$C$5:$C$504,'Hours used'!$B$5:$B$504,Z$6,'Hours used'!$A$5:$A$504,"&gt;="&amp;$C43,'Hours used'!$A$5:$A$504,"&lt;="&amp;$D43))</f>
        <v/>
      </c>
      <c r="AA43" s="70">
        <f>IF(OR(AA$6="",$B43=""),"",SUMIFS('Hours used'!$C$5:$C$504,'Hours used'!$B$5:$B$504,AA$6,'Hours used'!$A$5:$A$504,"&gt;="&amp;$C43,'Hours used'!$A$5:$A$504,"&lt;="&amp;$D43))</f>
        <v/>
      </c>
      <c r="AB43" s="70">
        <f>IF(OR(AB$6="",$B43=""),"",SUMIFS('Hours used'!$C$5:$C$504,'Hours used'!$B$5:$B$504,AB$6,'Hours used'!$A$5:$A$504,"&gt;="&amp;$C43,'Hours used'!$A$5:$A$504,"&lt;="&amp;$D43))</f>
        <v/>
      </c>
      <c r="AC43" s="70">
        <f>IF(OR(AC$6="",$B43=""),"",SUMIFS('Hours used'!$C$5:$C$504,'Hours used'!$B$5:$B$504,AC$6,'Hours used'!$A$5:$A$504,"&gt;="&amp;$C43,'Hours used'!$A$5:$A$504,"&lt;="&amp;$D43))</f>
        <v/>
      </c>
      <c r="AD43" s="70">
        <f>IF(OR(AD$6="",$B43=""),"",SUMIFS('Hours used'!$C$5:$C$504,'Hours used'!$B$5:$B$504,AD$6,'Hours used'!$A$5:$A$504,"&gt;="&amp;$C43,'Hours used'!$A$5:$A$504,"&lt;="&amp;$D43))</f>
        <v/>
      </c>
      <c r="AE43" s="70">
        <f>IF(OR(AE$6="",$B43=""),"",SUMIFS('Hours used'!$C$5:$C$504,'Hours used'!$B$5:$B$504,AE$6,'Hours used'!$A$5:$A$504,"&gt;="&amp;$C43,'Hours used'!$A$5:$A$504,"&lt;="&amp;$D43))</f>
        <v/>
      </c>
      <c r="AF43" s="70">
        <f>IF(OR(AF$6="",$B43=""),"",SUMIFS('Hours used'!$C$5:$C$504,'Hours used'!$B$5:$B$504,AF$6,'Hours used'!$A$5:$A$504,"&gt;="&amp;$C43,'Hours used'!$A$5:$A$504,"&lt;="&amp;$D43))</f>
        <v/>
      </c>
      <c r="AG43" s="70">
        <f>IF(OR(AG$6="",$B43=""),"",SUMIFS('Hours used'!$C$5:$C$504,'Hours used'!$B$5:$B$504,AG$6,'Hours used'!$A$5:$A$504,"&gt;="&amp;$C43,'Hours used'!$A$5:$A$504,"&lt;="&amp;$D43))</f>
        <v/>
      </c>
      <c r="AH43" s="70">
        <f>IF(OR(AH$6="",$B43=""),"",SUMIFS('Hours used'!$C$5:$C$504,'Hours used'!$B$5:$B$504,AH$6,'Hours used'!$A$5:$A$504,"&gt;="&amp;$C43,'Hours used'!$A$5:$A$504,"&lt;="&amp;$D43))</f>
        <v/>
      </c>
    </row>
    <row r="44">
      <c r="A44" s="66">
        <f>IF('Balance by period'!A44="","",'Balance by period'!A44)</f>
        <v/>
      </c>
      <c r="B44" s="68">
        <f>IF('Balance by period'!B44="","",'Balance by period'!B44)</f>
        <v/>
      </c>
      <c r="C44" s="68">
        <f>IF('Balance by period'!C44="","",'Balance by period'!C44)</f>
        <v/>
      </c>
      <c r="D44" s="68">
        <f>IF('Balance by period'!D44="","",'Balance by period'!D44)</f>
        <v/>
      </c>
      <c r="E44" s="70">
        <f>IF(OR(E$6="",$B44=""),"",SUMIFS('Hours used'!$C$5:$C$504,'Hours used'!$B$5:$B$504,E$6,'Hours used'!$A$5:$A$504,"&gt;="&amp;$C44,'Hours used'!$A$5:$A$504,"&lt;="&amp;$D44))</f>
        <v/>
      </c>
      <c r="F44" s="70">
        <f>IF(OR(F$6="",$B44=""),"",SUMIFS('Hours used'!$C$5:$C$504,'Hours used'!$B$5:$B$504,F$6,'Hours used'!$A$5:$A$504,"&gt;="&amp;$C44,'Hours used'!$A$5:$A$504,"&lt;="&amp;$D44))</f>
        <v/>
      </c>
      <c r="G44" s="70">
        <f>IF(OR(G$6="",$B44=""),"",SUMIFS('Hours used'!$C$5:$C$504,'Hours used'!$B$5:$B$504,G$6,'Hours used'!$A$5:$A$504,"&gt;="&amp;$C44,'Hours used'!$A$5:$A$504,"&lt;="&amp;$D44))</f>
        <v/>
      </c>
      <c r="H44" s="70">
        <f>IF(OR(H$6="",$B44=""),"",SUMIFS('Hours used'!$C$5:$C$504,'Hours used'!$B$5:$B$504,H$6,'Hours used'!$A$5:$A$504,"&gt;="&amp;$C44,'Hours used'!$A$5:$A$504,"&lt;="&amp;$D44))</f>
        <v/>
      </c>
      <c r="I44" s="70">
        <f>IF(OR(I$6="",$B44=""),"",SUMIFS('Hours used'!$C$5:$C$504,'Hours used'!$B$5:$B$504,I$6,'Hours used'!$A$5:$A$504,"&gt;="&amp;$C44,'Hours used'!$A$5:$A$504,"&lt;="&amp;$D44))</f>
        <v/>
      </c>
      <c r="J44" s="70">
        <f>IF(OR(J$6="",$B44=""),"",SUMIFS('Hours used'!$C$5:$C$504,'Hours used'!$B$5:$B$504,J$6,'Hours used'!$A$5:$A$504,"&gt;="&amp;$C44,'Hours used'!$A$5:$A$504,"&lt;="&amp;$D44))</f>
        <v/>
      </c>
      <c r="K44" s="70">
        <f>IF(OR(K$6="",$B44=""),"",SUMIFS('Hours used'!$C$5:$C$504,'Hours used'!$B$5:$B$504,K$6,'Hours used'!$A$5:$A$504,"&gt;="&amp;$C44,'Hours used'!$A$5:$A$504,"&lt;="&amp;$D44))</f>
        <v/>
      </c>
      <c r="L44" s="70">
        <f>IF(OR(L$6="",$B44=""),"",SUMIFS('Hours used'!$C$5:$C$504,'Hours used'!$B$5:$B$504,L$6,'Hours used'!$A$5:$A$504,"&gt;="&amp;$C44,'Hours used'!$A$5:$A$504,"&lt;="&amp;$D44))</f>
        <v/>
      </c>
      <c r="M44" s="70">
        <f>IF(OR(M$6="",$B44=""),"",SUMIFS('Hours used'!$C$5:$C$504,'Hours used'!$B$5:$B$504,M$6,'Hours used'!$A$5:$A$504,"&gt;="&amp;$C44,'Hours used'!$A$5:$A$504,"&lt;="&amp;$D44))</f>
        <v/>
      </c>
      <c r="N44" s="70">
        <f>IF(OR(N$6="",$B44=""),"",SUMIFS('Hours used'!$C$5:$C$504,'Hours used'!$B$5:$B$504,N$6,'Hours used'!$A$5:$A$504,"&gt;="&amp;$C44,'Hours used'!$A$5:$A$504,"&lt;="&amp;$D44))</f>
        <v/>
      </c>
      <c r="O44" s="70">
        <f>IF(OR(O$6="",$B44=""),"",SUMIFS('Hours used'!$C$5:$C$504,'Hours used'!$B$5:$B$504,O$6,'Hours used'!$A$5:$A$504,"&gt;="&amp;$C44,'Hours used'!$A$5:$A$504,"&lt;="&amp;$D44))</f>
        <v/>
      </c>
      <c r="P44" s="70">
        <f>IF(OR(P$6="",$B44=""),"",SUMIFS('Hours used'!$C$5:$C$504,'Hours used'!$B$5:$B$504,P$6,'Hours used'!$A$5:$A$504,"&gt;="&amp;$C44,'Hours used'!$A$5:$A$504,"&lt;="&amp;$D44))</f>
        <v/>
      </c>
      <c r="Q44" s="70">
        <f>IF(OR(Q$6="",$B44=""),"",SUMIFS('Hours used'!$C$5:$C$504,'Hours used'!$B$5:$B$504,Q$6,'Hours used'!$A$5:$A$504,"&gt;="&amp;$C44,'Hours used'!$A$5:$A$504,"&lt;="&amp;$D44))</f>
        <v/>
      </c>
      <c r="R44" s="70">
        <f>IF(OR(R$6="",$B44=""),"",SUMIFS('Hours used'!$C$5:$C$504,'Hours used'!$B$5:$B$504,R$6,'Hours used'!$A$5:$A$504,"&gt;="&amp;$C44,'Hours used'!$A$5:$A$504,"&lt;="&amp;$D44))</f>
        <v/>
      </c>
      <c r="S44" s="70">
        <f>IF(OR(S$6="",$B44=""),"",SUMIFS('Hours used'!$C$5:$C$504,'Hours used'!$B$5:$B$504,S$6,'Hours used'!$A$5:$A$504,"&gt;="&amp;$C44,'Hours used'!$A$5:$A$504,"&lt;="&amp;$D44))</f>
        <v/>
      </c>
      <c r="T44" s="70">
        <f>IF(OR(T$6="",$B44=""),"",SUMIFS('Hours used'!$C$5:$C$504,'Hours used'!$B$5:$B$504,T$6,'Hours used'!$A$5:$A$504,"&gt;="&amp;$C44,'Hours used'!$A$5:$A$504,"&lt;="&amp;$D44))</f>
        <v/>
      </c>
      <c r="U44" s="70">
        <f>IF(OR(U$6="",$B44=""),"",SUMIFS('Hours used'!$C$5:$C$504,'Hours used'!$B$5:$B$504,U$6,'Hours used'!$A$5:$A$504,"&gt;="&amp;$C44,'Hours used'!$A$5:$A$504,"&lt;="&amp;$D44))</f>
        <v/>
      </c>
      <c r="V44" s="70">
        <f>IF(OR(V$6="",$B44=""),"",SUMIFS('Hours used'!$C$5:$C$504,'Hours used'!$B$5:$B$504,V$6,'Hours used'!$A$5:$A$504,"&gt;="&amp;$C44,'Hours used'!$A$5:$A$504,"&lt;="&amp;$D44))</f>
        <v/>
      </c>
      <c r="W44" s="70">
        <f>IF(OR(W$6="",$B44=""),"",SUMIFS('Hours used'!$C$5:$C$504,'Hours used'!$B$5:$B$504,W$6,'Hours used'!$A$5:$A$504,"&gt;="&amp;$C44,'Hours used'!$A$5:$A$504,"&lt;="&amp;$D44))</f>
        <v/>
      </c>
      <c r="X44" s="70">
        <f>IF(OR(X$6="",$B44=""),"",SUMIFS('Hours used'!$C$5:$C$504,'Hours used'!$B$5:$B$504,X$6,'Hours used'!$A$5:$A$504,"&gt;="&amp;$C44,'Hours used'!$A$5:$A$504,"&lt;="&amp;$D44))</f>
        <v/>
      </c>
      <c r="Y44" s="70">
        <f>IF(OR(Y$6="",$B44=""),"",SUMIFS('Hours used'!$C$5:$C$504,'Hours used'!$B$5:$B$504,Y$6,'Hours used'!$A$5:$A$504,"&gt;="&amp;$C44,'Hours used'!$A$5:$A$504,"&lt;="&amp;$D44))</f>
        <v/>
      </c>
      <c r="Z44" s="70">
        <f>IF(OR(Z$6="",$B44=""),"",SUMIFS('Hours used'!$C$5:$C$504,'Hours used'!$B$5:$B$504,Z$6,'Hours used'!$A$5:$A$504,"&gt;="&amp;$C44,'Hours used'!$A$5:$A$504,"&lt;="&amp;$D44))</f>
        <v/>
      </c>
      <c r="AA44" s="70">
        <f>IF(OR(AA$6="",$B44=""),"",SUMIFS('Hours used'!$C$5:$C$504,'Hours used'!$B$5:$B$504,AA$6,'Hours used'!$A$5:$A$504,"&gt;="&amp;$C44,'Hours used'!$A$5:$A$504,"&lt;="&amp;$D44))</f>
        <v/>
      </c>
      <c r="AB44" s="70">
        <f>IF(OR(AB$6="",$B44=""),"",SUMIFS('Hours used'!$C$5:$C$504,'Hours used'!$B$5:$B$504,AB$6,'Hours used'!$A$5:$A$504,"&gt;="&amp;$C44,'Hours used'!$A$5:$A$504,"&lt;="&amp;$D44))</f>
        <v/>
      </c>
      <c r="AC44" s="70">
        <f>IF(OR(AC$6="",$B44=""),"",SUMIFS('Hours used'!$C$5:$C$504,'Hours used'!$B$5:$B$504,AC$6,'Hours used'!$A$5:$A$504,"&gt;="&amp;$C44,'Hours used'!$A$5:$A$504,"&lt;="&amp;$D44))</f>
        <v/>
      </c>
      <c r="AD44" s="70">
        <f>IF(OR(AD$6="",$B44=""),"",SUMIFS('Hours used'!$C$5:$C$504,'Hours used'!$B$5:$B$504,AD$6,'Hours used'!$A$5:$A$504,"&gt;="&amp;$C44,'Hours used'!$A$5:$A$504,"&lt;="&amp;$D44))</f>
        <v/>
      </c>
      <c r="AE44" s="70">
        <f>IF(OR(AE$6="",$B44=""),"",SUMIFS('Hours used'!$C$5:$C$504,'Hours used'!$B$5:$B$504,AE$6,'Hours used'!$A$5:$A$504,"&gt;="&amp;$C44,'Hours used'!$A$5:$A$504,"&lt;="&amp;$D44))</f>
        <v/>
      </c>
      <c r="AF44" s="70">
        <f>IF(OR(AF$6="",$B44=""),"",SUMIFS('Hours used'!$C$5:$C$504,'Hours used'!$B$5:$B$504,AF$6,'Hours used'!$A$5:$A$504,"&gt;="&amp;$C44,'Hours used'!$A$5:$A$504,"&lt;="&amp;$D44))</f>
        <v/>
      </c>
      <c r="AG44" s="70">
        <f>IF(OR(AG$6="",$B44=""),"",SUMIFS('Hours used'!$C$5:$C$504,'Hours used'!$B$5:$B$504,AG$6,'Hours used'!$A$5:$A$504,"&gt;="&amp;$C44,'Hours used'!$A$5:$A$504,"&lt;="&amp;$D44))</f>
        <v/>
      </c>
      <c r="AH44" s="70">
        <f>IF(OR(AH$6="",$B44=""),"",SUMIFS('Hours used'!$C$5:$C$504,'Hours used'!$B$5:$B$504,AH$6,'Hours used'!$A$5:$A$504,"&gt;="&amp;$C44,'Hours used'!$A$5:$A$504,"&lt;="&amp;$D44))</f>
        <v/>
      </c>
    </row>
    <row r="45">
      <c r="A45" s="66">
        <f>IF('Balance by period'!A45="","",'Balance by period'!A45)</f>
        <v/>
      </c>
      <c r="B45" s="68">
        <f>IF('Balance by period'!B45="","",'Balance by period'!B45)</f>
        <v/>
      </c>
      <c r="C45" s="68">
        <f>IF('Balance by period'!C45="","",'Balance by period'!C45)</f>
        <v/>
      </c>
      <c r="D45" s="68">
        <f>IF('Balance by period'!D45="","",'Balance by period'!D45)</f>
        <v/>
      </c>
      <c r="E45" s="70">
        <f>IF(OR(E$6="",$B45=""),"",SUMIFS('Hours used'!$C$5:$C$504,'Hours used'!$B$5:$B$504,E$6,'Hours used'!$A$5:$A$504,"&gt;="&amp;$C45,'Hours used'!$A$5:$A$504,"&lt;="&amp;$D45))</f>
        <v/>
      </c>
      <c r="F45" s="70">
        <f>IF(OR(F$6="",$B45=""),"",SUMIFS('Hours used'!$C$5:$C$504,'Hours used'!$B$5:$B$504,F$6,'Hours used'!$A$5:$A$504,"&gt;="&amp;$C45,'Hours used'!$A$5:$A$504,"&lt;="&amp;$D45))</f>
        <v/>
      </c>
      <c r="G45" s="70">
        <f>IF(OR(G$6="",$B45=""),"",SUMIFS('Hours used'!$C$5:$C$504,'Hours used'!$B$5:$B$504,G$6,'Hours used'!$A$5:$A$504,"&gt;="&amp;$C45,'Hours used'!$A$5:$A$504,"&lt;="&amp;$D45))</f>
        <v/>
      </c>
      <c r="H45" s="70">
        <f>IF(OR(H$6="",$B45=""),"",SUMIFS('Hours used'!$C$5:$C$504,'Hours used'!$B$5:$B$504,H$6,'Hours used'!$A$5:$A$504,"&gt;="&amp;$C45,'Hours used'!$A$5:$A$504,"&lt;="&amp;$D45))</f>
        <v/>
      </c>
      <c r="I45" s="70">
        <f>IF(OR(I$6="",$B45=""),"",SUMIFS('Hours used'!$C$5:$C$504,'Hours used'!$B$5:$B$504,I$6,'Hours used'!$A$5:$A$504,"&gt;="&amp;$C45,'Hours used'!$A$5:$A$504,"&lt;="&amp;$D45))</f>
        <v/>
      </c>
      <c r="J45" s="70">
        <f>IF(OR(J$6="",$B45=""),"",SUMIFS('Hours used'!$C$5:$C$504,'Hours used'!$B$5:$B$504,J$6,'Hours used'!$A$5:$A$504,"&gt;="&amp;$C45,'Hours used'!$A$5:$A$504,"&lt;="&amp;$D45))</f>
        <v/>
      </c>
      <c r="K45" s="70">
        <f>IF(OR(K$6="",$B45=""),"",SUMIFS('Hours used'!$C$5:$C$504,'Hours used'!$B$5:$B$504,K$6,'Hours used'!$A$5:$A$504,"&gt;="&amp;$C45,'Hours used'!$A$5:$A$504,"&lt;="&amp;$D45))</f>
        <v/>
      </c>
      <c r="L45" s="70">
        <f>IF(OR(L$6="",$B45=""),"",SUMIFS('Hours used'!$C$5:$C$504,'Hours used'!$B$5:$B$504,L$6,'Hours used'!$A$5:$A$504,"&gt;="&amp;$C45,'Hours used'!$A$5:$A$504,"&lt;="&amp;$D45))</f>
        <v/>
      </c>
      <c r="M45" s="70">
        <f>IF(OR(M$6="",$B45=""),"",SUMIFS('Hours used'!$C$5:$C$504,'Hours used'!$B$5:$B$504,M$6,'Hours used'!$A$5:$A$504,"&gt;="&amp;$C45,'Hours used'!$A$5:$A$504,"&lt;="&amp;$D45))</f>
        <v/>
      </c>
      <c r="N45" s="70">
        <f>IF(OR(N$6="",$B45=""),"",SUMIFS('Hours used'!$C$5:$C$504,'Hours used'!$B$5:$B$504,N$6,'Hours used'!$A$5:$A$504,"&gt;="&amp;$C45,'Hours used'!$A$5:$A$504,"&lt;="&amp;$D45))</f>
        <v/>
      </c>
      <c r="O45" s="70">
        <f>IF(OR(O$6="",$B45=""),"",SUMIFS('Hours used'!$C$5:$C$504,'Hours used'!$B$5:$B$504,O$6,'Hours used'!$A$5:$A$504,"&gt;="&amp;$C45,'Hours used'!$A$5:$A$504,"&lt;="&amp;$D45))</f>
        <v/>
      </c>
      <c r="P45" s="70">
        <f>IF(OR(P$6="",$B45=""),"",SUMIFS('Hours used'!$C$5:$C$504,'Hours used'!$B$5:$B$504,P$6,'Hours used'!$A$5:$A$504,"&gt;="&amp;$C45,'Hours used'!$A$5:$A$504,"&lt;="&amp;$D45))</f>
        <v/>
      </c>
      <c r="Q45" s="70">
        <f>IF(OR(Q$6="",$B45=""),"",SUMIFS('Hours used'!$C$5:$C$504,'Hours used'!$B$5:$B$504,Q$6,'Hours used'!$A$5:$A$504,"&gt;="&amp;$C45,'Hours used'!$A$5:$A$504,"&lt;="&amp;$D45))</f>
        <v/>
      </c>
      <c r="R45" s="70">
        <f>IF(OR(R$6="",$B45=""),"",SUMIFS('Hours used'!$C$5:$C$504,'Hours used'!$B$5:$B$504,R$6,'Hours used'!$A$5:$A$504,"&gt;="&amp;$C45,'Hours used'!$A$5:$A$504,"&lt;="&amp;$D45))</f>
        <v/>
      </c>
      <c r="S45" s="70">
        <f>IF(OR(S$6="",$B45=""),"",SUMIFS('Hours used'!$C$5:$C$504,'Hours used'!$B$5:$B$504,S$6,'Hours used'!$A$5:$A$504,"&gt;="&amp;$C45,'Hours used'!$A$5:$A$504,"&lt;="&amp;$D45))</f>
        <v/>
      </c>
      <c r="T45" s="70">
        <f>IF(OR(T$6="",$B45=""),"",SUMIFS('Hours used'!$C$5:$C$504,'Hours used'!$B$5:$B$504,T$6,'Hours used'!$A$5:$A$504,"&gt;="&amp;$C45,'Hours used'!$A$5:$A$504,"&lt;="&amp;$D45))</f>
        <v/>
      </c>
      <c r="U45" s="70">
        <f>IF(OR(U$6="",$B45=""),"",SUMIFS('Hours used'!$C$5:$C$504,'Hours used'!$B$5:$B$504,U$6,'Hours used'!$A$5:$A$504,"&gt;="&amp;$C45,'Hours used'!$A$5:$A$504,"&lt;="&amp;$D45))</f>
        <v/>
      </c>
      <c r="V45" s="70">
        <f>IF(OR(V$6="",$B45=""),"",SUMIFS('Hours used'!$C$5:$C$504,'Hours used'!$B$5:$B$504,V$6,'Hours used'!$A$5:$A$504,"&gt;="&amp;$C45,'Hours used'!$A$5:$A$504,"&lt;="&amp;$D45))</f>
        <v/>
      </c>
      <c r="W45" s="70">
        <f>IF(OR(W$6="",$B45=""),"",SUMIFS('Hours used'!$C$5:$C$504,'Hours used'!$B$5:$B$504,W$6,'Hours used'!$A$5:$A$504,"&gt;="&amp;$C45,'Hours used'!$A$5:$A$504,"&lt;="&amp;$D45))</f>
        <v/>
      </c>
      <c r="X45" s="70">
        <f>IF(OR(X$6="",$B45=""),"",SUMIFS('Hours used'!$C$5:$C$504,'Hours used'!$B$5:$B$504,X$6,'Hours used'!$A$5:$A$504,"&gt;="&amp;$C45,'Hours used'!$A$5:$A$504,"&lt;="&amp;$D45))</f>
        <v/>
      </c>
      <c r="Y45" s="70">
        <f>IF(OR(Y$6="",$B45=""),"",SUMIFS('Hours used'!$C$5:$C$504,'Hours used'!$B$5:$B$504,Y$6,'Hours used'!$A$5:$A$504,"&gt;="&amp;$C45,'Hours used'!$A$5:$A$504,"&lt;="&amp;$D45))</f>
        <v/>
      </c>
      <c r="Z45" s="70">
        <f>IF(OR(Z$6="",$B45=""),"",SUMIFS('Hours used'!$C$5:$C$504,'Hours used'!$B$5:$B$504,Z$6,'Hours used'!$A$5:$A$504,"&gt;="&amp;$C45,'Hours used'!$A$5:$A$504,"&lt;="&amp;$D45))</f>
        <v/>
      </c>
      <c r="AA45" s="70">
        <f>IF(OR(AA$6="",$B45=""),"",SUMIFS('Hours used'!$C$5:$C$504,'Hours used'!$B$5:$B$504,AA$6,'Hours used'!$A$5:$A$504,"&gt;="&amp;$C45,'Hours used'!$A$5:$A$504,"&lt;="&amp;$D45))</f>
        <v/>
      </c>
      <c r="AB45" s="70">
        <f>IF(OR(AB$6="",$B45=""),"",SUMIFS('Hours used'!$C$5:$C$504,'Hours used'!$B$5:$B$504,AB$6,'Hours used'!$A$5:$A$504,"&gt;="&amp;$C45,'Hours used'!$A$5:$A$504,"&lt;="&amp;$D45))</f>
        <v/>
      </c>
      <c r="AC45" s="70">
        <f>IF(OR(AC$6="",$B45=""),"",SUMIFS('Hours used'!$C$5:$C$504,'Hours used'!$B$5:$B$504,AC$6,'Hours used'!$A$5:$A$504,"&gt;="&amp;$C45,'Hours used'!$A$5:$A$504,"&lt;="&amp;$D45))</f>
        <v/>
      </c>
      <c r="AD45" s="70">
        <f>IF(OR(AD$6="",$B45=""),"",SUMIFS('Hours used'!$C$5:$C$504,'Hours used'!$B$5:$B$504,AD$6,'Hours used'!$A$5:$A$504,"&gt;="&amp;$C45,'Hours used'!$A$5:$A$504,"&lt;="&amp;$D45))</f>
        <v/>
      </c>
      <c r="AE45" s="70">
        <f>IF(OR(AE$6="",$B45=""),"",SUMIFS('Hours used'!$C$5:$C$504,'Hours used'!$B$5:$B$504,AE$6,'Hours used'!$A$5:$A$504,"&gt;="&amp;$C45,'Hours used'!$A$5:$A$504,"&lt;="&amp;$D45))</f>
        <v/>
      </c>
      <c r="AF45" s="70">
        <f>IF(OR(AF$6="",$B45=""),"",SUMIFS('Hours used'!$C$5:$C$504,'Hours used'!$B$5:$B$504,AF$6,'Hours used'!$A$5:$A$504,"&gt;="&amp;$C45,'Hours used'!$A$5:$A$504,"&lt;="&amp;$D45))</f>
        <v/>
      </c>
      <c r="AG45" s="70">
        <f>IF(OR(AG$6="",$B45=""),"",SUMIFS('Hours used'!$C$5:$C$504,'Hours used'!$B$5:$B$504,AG$6,'Hours used'!$A$5:$A$504,"&gt;="&amp;$C45,'Hours used'!$A$5:$A$504,"&lt;="&amp;$D45))</f>
        <v/>
      </c>
      <c r="AH45" s="70">
        <f>IF(OR(AH$6="",$B45=""),"",SUMIFS('Hours used'!$C$5:$C$504,'Hours used'!$B$5:$B$504,AH$6,'Hours used'!$A$5:$A$504,"&gt;="&amp;$C45,'Hours used'!$A$5:$A$504,"&lt;="&amp;$D45))</f>
        <v/>
      </c>
    </row>
    <row r="46">
      <c r="A46" s="66">
        <f>IF('Balance by period'!A46="","",'Balance by period'!A46)</f>
        <v/>
      </c>
      <c r="B46" s="68">
        <f>IF('Balance by period'!B46="","",'Balance by period'!B46)</f>
        <v/>
      </c>
      <c r="C46" s="68">
        <f>IF('Balance by period'!C46="","",'Balance by period'!C46)</f>
        <v/>
      </c>
      <c r="D46" s="68">
        <f>IF('Balance by period'!D46="","",'Balance by period'!D46)</f>
        <v/>
      </c>
      <c r="E46" s="70">
        <f>IF(OR(E$6="",$B46=""),"",SUMIFS('Hours used'!$C$5:$C$504,'Hours used'!$B$5:$B$504,E$6,'Hours used'!$A$5:$A$504,"&gt;="&amp;$C46,'Hours used'!$A$5:$A$504,"&lt;="&amp;$D46))</f>
        <v/>
      </c>
      <c r="F46" s="70">
        <f>IF(OR(F$6="",$B46=""),"",SUMIFS('Hours used'!$C$5:$C$504,'Hours used'!$B$5:$B$504,F$6,'Hours used'!$A$5:$A$504,"&gt;="&amp;$C46,'Hours used'!$A$5:$A$504,"&lt;="&amp;$D46))</f>
        <v/>
      </c>
      <c r="G46" s="70">
        <f>IF(OR(G$6="",$B46=""),"",SUMIFS('Hours used'!$C$5:$C$504,'Hours used'!$B$5:$B$504,G$6,'Hours used'!$A$5:$A$504,"&gt;="&amp;$C46,'Hours used'!$A$5:$A$504,"&lt;="&amp;$D46))</f>
        <v/>
      </c>
      <c r="H46" s="70">
        <f>IF(OR(H$6="",$B46=""),"",SUMIFS('Hours used'!$C$5:$C$504,'Hours used'!$B$5:$B$504,H$6,'Hours used'!$A$5:$A$504,"&gt;="&amp;$C46,'Hours used'!$A$5:$A$504,"&lt;="&amp;$D46))</f>
        <v/>
      </c>
      <c r="I46" s="70">
        <f>IF(OR(I$6="",$B46=""),"",SUMIFS('Hours used'!$C$5:$C$504,'Hours used'!$B$5:$B$504,I$6,'Hours used'!$A$5:$A$504,"&gt;="&amp;$C46,'Hours used'!$A$5:$A$504,"&lt;="&amp;$D46))</f>
        <v/>
      </c>
      <c r="J46" s="70">
        <f>IF(OR(J$6="",$B46=""),"",SUMIFS('Hours used'!$C$5:$C$504,'Hours used'!$B$5:$B$504,J$6,'Hours used'!$A$5:$A$504,"&gt;="&amp;$C46,'Hours used'!$A$5:$A$504,"&lt;="&amp;$D46))</f>
        <v/>
      </c>
      <c r="K46" s="70">
        <f>IF(OR(K$6="",$B46=""),"",SUMIFS('Hours used'!$C$5:$C$504,'Hours used'!$B$5:$B$504,K$6,'Hours used'!$A$5:$A$504,"&gt;="&amp;$C46,'Hours used'!$A$5:$A$504,"&lt;="&amp;$D46))</f>
        <v/>
      </c>
      <c r="L46" s="70">
        <f>IF(OR(L$6="",$B46=""),"",SUMIFS('Hours used'!$C$5:$C$504,'Hours used'!$B$5:$B$504,L$6,'Hours used'!$A$5:$A$504,"&gt;="&amp;$C46,'Hours used'!$A$5:$A$504,"&lt;="&amp;$D46))</f>
        <v/>
      </c>
      <c r="M46" s="70">
        <f>IF(OR(M$6="",$B46=""),"",SUMIFS('Hours used'!$C$5:$C$504,'Hours used'!$B$5:$B$504,M$6,'Hours used'!$A$5:$A$504,"&gt;="&amp;$C46,'Hours used'!$A$5:$A$504,"&lt;="&amp;$D46))</f>
        <v/>
      </c>
      <c r="N46" s="70">
        <f>IF(OR(N$6="",$B46=""),"",SUMIFS('Hours used'!$C$5:$C$504,'Hours used'!$B$5:$B$504,N$6,'Hours used'!$A$5:$A$504,"&gt;="&amp;$C46,'Hours used'!$A$5:$A$504,"&lt;="&amp;$D46))</f>
        <v/>
      </c>
      <c r="O46" s="70">
        <f>IF(OR(O$6="",$B46=""),"",SUMIFS('Hours used'!$C$5:$C$504,'Hours used'!$B$5:$B$504,O$6,'Hours used'!$A$5:$A$504,"&gt;="&amp;$C46,'Hours used'!$A$5:$A$504,"&lt;="&amp;$D46))</f>
        <v/>
      </c>
      <c r="P46" s="70">
        <f>IF(OR(P$6="",$B46=""),"",SUMIFS('Hours used'!$C$5:$C$504,'Hours used'!$B$5:$B$504,P$6,'Hours used'!$A$5:$A$504,"&gt;="&amp;$C46,'Hours used'!$A$5:$A$504,"&lt;="&amp;$D46))</f>
        <v/>
      </c>
      <c r="Q46" s="70">
        <f>IF(OR(Q$6="",$B46=""),"",SUMIFS('Hours used'!$C$5:$C$504,'Hours used'!$B$5:$B$504,Q$6,'Hours used'!$A$5:$A$504,"&gt;="&amp;$C46,'Hours used'!$A$5:$A$504,"&lt;="&amp;$D46))</f>
        <v/>
      </c>
      <c r="R46" s="70">
        <f>IF(OR(R$6="",$B46=""),"",SUMIFS('Hours used'!$C$5:$C$504,'Hours used'!$B$5:$B$504,R$6,'Hours used'!$A$5:$A$504,"&gt;="&amp;$C46,'Hours used'!$A$5:$A$504,"&lt;="&amp;$D46))</f>
        <v/>
      </c>
      <c r="S46" s="70">
        <f>IF(OR(S$6="",$B46=""),"",SUMIFS('Hours used'!$C$5:$C$504,'Hours used'!$B$5:$B$504,S$6,'Hours used'!$A$5:$A$504,"&gt;="&amp;$C46,'Hours used'!$A$5:$A$504,"&lt;="&amp;$D46))</f>
        <v/>
      </c>
      <c r="T46" s="70">
        <f>IF(OR(T$6="",$B46=""),"",SUMIFS('Hours used'!$C$5:$C$504,'Hours used'!$B$5:$B$504,T$6,'Hours used'!$A$5:$A$504,"&gt;="&amp;$C46,'Hours used'!$A$5:$A$504,"&lt;="&amp;$D46))</f>
        <v/>
      </c>
      <c r="U46" s="70">
        <f>IF(OR(U$6="",$B46=""),"",SUMIFS('Hours used'!$C$5:$C$504,'Hours used'!$B$5:$B$504,U$6,'Hours used'!$A$5:$A$504,"&gt;="&amp;$C46,'Hours used'!$A$5:$A$504,"&lt;="&amp;$D46))</f>
        <v/>
      </c>
      <c r="V46" s="70">
        <f>IF(OR(V$6="",$B46=""),"",SUMIFS('Hours used'!$C$5:$C$504,'Hours used'!$B$5:$B$504,V$6,'Hours used'!$A$5:$A$504,"&gt;="&amp;$C46,'Hours used'!$A$5:$A$504,"&lt;="&amp;$D46))</f>
        <v/>
      </c>
      <c r="W46" s="70">
        <f>IF(OR(W$6="",$B46=""),"",SUMIFS('Hours used'!$C$5:$C$504,'Hours used'!$B$5:$B$504,W$6,'Hours used'!$A$5:$A$504,"&gt;="&amp;$C46,'Hours used'!$A$5:$A$504,"&lt;="&amp;$D46))</f>
        <v/>
      </c>
      <c r="X46" s="70">
        <f>IF(OR(X$6="",$B46=""),"",SUMIFS('Hours used'!$C$5:$C$504,'Hours used'!$B$5:$B$504,X$6,'Hours used'!$A$5:$A$504,"&gt;="&amp;$C46,'Hours used'!$A$5:$A$504,"&lt;="&amp;$D46))</f>
        <v/>
      </c>
      <c r="Y46" s="70">
        <f>IF(OR(Y$6="",$B46=""),"",SUMIFS('Hours used'!$C$5:$C$504,'Hours used'!$B$5:$B$504,Y$6,'Hours used'!$A$5:$A$504,"&gt;="&amp;$C46,'Hours used'!$A$5:$A$504,"&lt;="&amp;$D46))</f>
        <v/>
      </c>
      <c r="Z46" s="70">
        <f>IF(OR(Z$6="",$B46=""),"",SUMIFS('Hours used'!$C$5:$C$504,'Hours used'!$B$5:$B$504,Z$6,'Hours used'!$A$5:$A$504,"&gt;="&amp;$C46,'Hours used'!$A$5:$A$504,"&lt;="&amp;$D46))</f>
        <v/>
      </c>
      <c r="AA46" s="70">
        <f>IF(OR(AA$6="",$B46=""),"",SUMIFS('Hours used'!$C$5:$C$504,'Hours used'!$B$5:$B$504,AA$6,'Hours used'!$A$5:$A$504,"&gt;="&amp;$C46,'Hours used'!$A$5:$A$504,"&lt;="&amp;$D46))</f>
        <v/>
      </c>
      <c r="AB46" s="70">
        <f>IF(OR(AB$6="",$B46=""),"",SUMIFS('Hours used'!$C$5:$C$504,'Hours used'!$B$5:$B$504,AB$6,'Hours used'!$A$5:$A$504,"&gt;="&amp;$C46,'Hours used'!$A$5:$A$504,"&lt;="&amp;$D46))</f>
        <v/>
      </c>
      <c r="AC46" s="70">
        <f>IF(OR(AC$6="",$B46=""),"",SUMIFS('Hours used'!$C$5:$C$504,'Hours used'!$B$5:$B$504,AC$6,'Hours used'!$A$5:$A$504,"&gt;="&amp;$C46,'Hours used'!$A$5:$A$504,"&lt;="&amp;$D46))</f>
        <v/>
      </c>
      <c r="AD46" s="70">
        <f>IF(OR(AD$6="",$B46=""),"",SUMIFS('Hours used'!$C$5:$C$504,'Hours used'!$B$5:$B$504,AD$6,'Hours used'!$A$5:$A$504,"&gt;="&amp;$C46,'Hours used'!$A$5:$A$504,"&lt;="&amp;$D46))</f>
        <v/>
      </c>
      <c r="AE46" s="70">
        <f>IF(OR(AE$6="",$B46=""),"",SUMIFS('Hours used'!$C$5:$C$504,'Hours used'!$B$5:$B$504,AE$6,'Hours used'!$A$5:$A$504,"&gt;="&amp;$C46,'Hours used'!$A$5:$A$504,"&lt;="&amp;$D46))</f>
        <v/>
      </c>
      <c r="AF46" s="70">
        <f>IF(OR(AF$6="",$B46=""),"",SUMIFS('Hours used'!$C$5:$C$504,'Hours used'!$B$5:$B$504,AF$6,'Hours used'!$A$5:$A$504,"&gt;="&amp;$C46,'Hours used'!$A$5:$A$504,"&lt;="&amp;$D46))</f>
        <v/>
      </c>
      <c r="AG46" s="70">
        <f>IF(OR(AG$6="",$B46=""),"",SUMIFS('Hours used'!$C$5:$C$504,'Hours used'!$B$5:$B$504,AG$6,'Hours used'!$A$5:$A$504,"&gt;="&amp;$C46,'Hours used'!$A$5:$A$504,"&lt;="&amp;$D46))</f>
        <v/>
      </c>
      <c r="AH46" s="70">
        <f>IF(OR(AH$6="",$B46=""),"",SUMIFS('Hours used'!$C$5:$C$504,'Hours used'!$B$5:$B$504,AH$6,'Hours used'!$A$5:$A$504,"&gt;="&amp;$C46,'Hours used'!$A$5:$A$504,"&lt;="&amp;$D46))</f>
        <v/>
      </c>
    </row>
    <row r="47">
      <c r="A47" s="66">
        <f>IF('Balance by period'!A47="","",'Balance by period'!A47)</f>
        <v/>
      </c>
      <c r="B47" s="68">
        <f>IF('Balance by period'!B47="","",'Balance by period'!B47)</f>
        <v/>
      </c>
      <c r="C47" s="68">
        <f>IF('Balance by period'!C47="","",'Balance by period'!C47)</f>
        <v/>
      </c>
      <c r="D47" s="68">
        <f>IF('Balance by period'!D47="","",'Balance by period'!D47)</f>
        <v/>
      </c>
      <c r="E47" s="70">
        <f>IF(OR(E$6="",$B47=""),"",SUMIFS('Hours used'!$C$5:$C$504,'Hours used'!$B$5:$B$504,E$6,'Hours used'!$A$5:$A$504,"&gt;="&amp;$C47,'Hours used'!$A$5:$A$504,"&lt;="&amp;$D47))</f>
        <v/>
      </c>
      <c r="F47" s="70">
        <f>IF(OR(F$6="",$B47=""),"",SUMIFS('Hours used'!$C$5:$C$504,'Hours used'!$B$5:$B$504,F$6,'Hours used'!$A$5:$A$504,"&gt;="&amp;$C47,'Hours used'!$A$5:$A$504,"&lt;="&amp;$D47))</f>
        <v/>
      </c>
      <c r="G47" s="70">
        <f>IF(OR(G$6="",$B47=""),"",SUMIFS('Hours used'!$C$5:$C$504,'Hours used'!$B$5:$B$504,G$6,'Hours used'!$A$5:$A$504,"&gt;="&amp;$C47,'Hours used'!$A$5:$A$504,"&lt;="&amp;$D47))</f>
        <v/>
      </c>
      <c r="H47" s="70">
        <f>IF(OR(H$6="",$B47=""),"",SUMIFS('Hours used'!$C$5:$C$504,'Hours used'!$B$5:$B$504,H$6,'Hours used'!$A$5:$A$504,"&gt;="&amp;$C47,'Hours used'!$A$5:$A$504,"&lt;="&amp;$D47))</f>
        <v/>
      </c>
      <c r="I47" s="70">
        <f>IF(OR(I$6="",$B47=""),"",SUMIFS('Hours used'!$C$5:$C$504,'Hours used'!$B$5:$B$504,I$6,'Hours used'!$A$5:$A$504,"&gt;="&amp;$C47,'Hours used'!$A$5:$A$504,"&lt;="&amp;$D47))</f>
        <v/>
      </c>
      <c r="J47" s="70">
        <f>IF(OR(J$6="",$B47=""),"",SUMIFS('Hours used'!$C$5:$C$504,'Hours used'!$B$5:$B$504,J$6,'Hours used'!$A$5:$A$504,"&gt;="&amp;$C47,'Hours used'!$A$5:$A$504,"&lt;="&amp;$D47))</f>
        <v/>
      </c>
      <c r="K47" s="70">
        <f>IF(OR(K$6="",$B47=""),"",SUMIFS('Hours used'!$C$5:$C$504,'Hours used'!$B$5:$B$504,K$6,'Hours used'!$A$5:$A$504,"&gt;="&amp;$C47,'Hours used'!$A$5:$A$504,"&lt;="&amp;$D47))</f>
        <v/>
      </c>
      <c r="L47" s="70">
        <f>IF(OR(L$6="",$B47=""),"",SUMIFS('Hours used'!$C$5:$C$504,'Hours used'!$B$5:$B$504,L$6,'Hours used'!$A$5:$A$504,"&gt;="&amp;$C47,'Hours used'!$A$5:$A$504,"&lt;="&amp;$D47))</f>
        <v/>
      </c>
      <c r="M47" s="70">
        <f>IF(OR(M$6="",$B47=""),"",SUMIFS('Hours used'!$C$5:$C$504,'Hours used'!$B$5:$B$504,M$6,'Hours used'!$A$5:$A$504,"&gt;="&amp;$C47,'Hours used'!$A$5:$A$504,"&lt;="&amp;$D47))</f>
        <v/>
      </c>
      <c r="N47" s="70">
        <f>IF(OR(N$6="",$B47=""),"",SUMIFS('Hours used'!$C$5:$C$504,'Hours used'!$B$5:$B$504,N$6,'Hours used'!$A$5:$A$504,"&gt;="&amp;$C47,'Hours used'!$A$5:$A$504,"&lt;="&amp;$D47))</f>
        <v/>
      </c>
      <c r="O47" s="70">
        <f>IF(OR(O$6="",$B47=""),"",SUMIFS('Hours used'!$C$5:$C$504,'Hours used'!$B$5:$B$504,O$6,'Hours used'!$A$5:$A$504,"&gt;="&amp;$C47,'Hours used'!$A$5:$A$504,"&lt;="&amp;$D47))</f>
        <v/>
      </c>
      <c r="P47" s="70">
        <f>IF(OR(P$6="",$B47=""),"",SUMIFS('Hours used'!$C$5:$C$504,'Hours used'!$B$5:$B$504,P$6,'Hours used'!$A$5:$A$504,"&gt;="&amp;$C47,'Hours used'!$A$5:$A$504,"&lt;="&amp;$D47))</f>
        <v/>
      </c>
      <c r="Q47" s="70">
        <f>IF(OR(Q$6="",$B47=""),"",SUMIFS('Hours used'!$C$5:$C$504,'Hours used'!$B$5:$B$504,Q$6,'Hours used'!$A$5:$A$504,"&gt;="&amp;$C47,'Hours used'!$A$5:$A$504,"&lt;="&amp;$D47))</f>
        <v/>
      </c>
      <c r="R47" s="70">
        <f>IF(OR(R$6="",$B47=""),"",SUMIFS('Hours used'!$C$5:$C$504,'Hours used'!$B$5:$B$504,R$6,'Hours used'!$A$5:$A$504,"&gt;="&amp;$C47,'Hours used'!$A$5:$A$504,"&lt;="&amp;$D47))</f>
        <v/>
      </c>
      <c r="S47" s="70">
        <f>IF(OR(S$6="",$B47=""),"",SUMIFS('Hours used'!$C$5:$C$504,'Hours used'!$B$5:$B$504,S$6,'Hours used'!$A$5:$A$504,"&gt;="&amp;$C47,'Hours used'!$A$5:$A$504,"&lt;="&amp;$D47))</f>
        <v/>
      </c>
      <c r="T47" s="70">
        <f>IF(OR(T$6="",$B47=""),"",SUMIFS('Hours used'!$C$5:$C$504,'Hours used'!$B$5:$B$504,T$6,'Hours used'!$A$5:$A$504,"&gt;="&amp;$C47,'Hours used'!$A$5:$A$504,"&lt;="&amp;$D47))</f>
        <v/>
      </c>
      <c r="U47" s="70">
        <f>IF(OR(U$6="",$B47=""),"",SUMIFS('Hours used'!$C$5:$C$504,'Hours used'!$B$5:$B$504,U$6,'Hours used'!$A$5:$A$504,"&gt;="&amp;$C47,'Hours used'!$A$5:$A$504,"&lt;="&amp;$D47))</f>
        <v/>
      </c>
      <c r="V47" s="70">
        <f>IF(OR(V$6="",$B47=""),"",SUMIFS('Hours used'!$C$5:$C$504,'Hours used'!$B$5:$B$504,V$6,'Hours used'!$A$5:$A$504,"&gt;="&amp;$C47,'Hours used'!$A$5:$A$504,"&lt;="&amp;$D47))</f>
        <v/>
      </c>
      <c r="W47" s="70">
        <f>IF(OR(W$6="",$B47=""),"",SUMIFS('Hours used'!$C$5:$C$504,'Hours used'!$B$5:$B$504,W$6,'Hours used'!$A$5:$A$504,"&gt;="&amp;$C47,'Hours used'!$A$5:$A$504,"&lt;="&amp;$D47))</f>
        <v/>
      </c>
      <c r="X47" s="70">
        <f>IF(OR(X$6="",$B47=""),"",SUMIFS('Hours used'!$C$5:$C$504,'Hours used'!$B$5:$B$504,X$6,'Hours used'!$A$5:$A$504,"&gt;="&amp;$C47,'Hours used'!$A$5:$A$504,"&lt;="&amp;$D47))</f>
        <v/>
      </c>
      <c r="Y47" s="70">
        <f>IF(OR(Y$6="",$B47=""),"",SUMIFS('Hours used'!$C$5:$C$504,'Hours used'!$B$5:$B$504,Y$6,'Hours used'!$A$5:$A$504,"&gt;="&amp;$C47,'Hours used'!$A$5:$A$504,"&lt;="&amp;$D47))</f>
        <v/>
      </c>
      <c r="Z47" s="70">
        <f>IF(OR(Z$6="",$B47=""),"",SUMIFS('Hours used'!$C$5:$C$504,'Hours used'!$B$5:$B$504,Z$6,'Hours used'!$A$5:$A$504,"&gt;="&amp;$C47,'Hours used'!$A$5:$A$504,"&lt;="&amp;$D47))</f>
        <v/>
      </c>
      <c r="AA47" s="70">
        <f>IF(OR(AA$6="",$B47=""),"",SUMIFS('Hours used'!$C$5:$C$504,'Hours used'!$B$5:$B$504,AA$6,'Hours used'!$A$5:$A$504,"&gt;="&amp;$C47,'Hours used'!$A$5:$A$504,"&lt;="&amp;$D47))</f>
        <v/>
      </c>
      <c r="AB47" s="70">
        <f>IF(OR(AB$6="",$B47=""),"",SUMIFS('Hours used'!$C$5:$C$504,'Hours used'!$B$5:$B$504,AB$6,'Hours used'!$A$5:$A$504,"&gt;="&amp;$C47,'Hours used'!$A$5:$A$504,"&lt;="&amp;$D47))</f>
        <v/>
      </c>
      <c r="AC47" s="70">
        <f>IF(OR(AC$6="",$B47=""),"",SUMIFS('Hours used'!$C$5:$C$504,'Hours used'!$B$5:$B$504,AC$6,'Hours used'!$A$5:$A$504,"&gt;="&amp;$C47,'Hours used'!$A$5:$A$504,"&lt;="&amp;$D47))</f>
        <v/>
      </c>
      <c r="AD47" s="70">
        <f>IF(OR(AD$6="",$B47=""),"",SUMIFS('Hours used'!$C$5:$C$504,'Hours used'!$B$5:$B$504,AD$6,'Hours used'!$A$5:$A$504,"&gt;="&amp;$C47,'Hours used'!$A$5:$A$504,"&lt;="&amp;$D47))</f>
        <v/>
      </c>
      <c r="AE47" s="70">
        <f>IF(OR(AE$6="",$B47=""),"",SUMIFS('Hours used'!$C$5:$C$504,'Hours used'!$B$5:$B$504,AE$6,'Hours used'!$A$5:$A$504,"&gt;="&amp;$C47,'Hours used'!$A$5:$A$504,"&lt;="&amp;$D47))</f>
        <v/>
      </c>
      <c r="AF47" s="70">
        <f>IF(OR(AF$6="",$B47=""),"",SUMIFS('Hours used'!$C$5:$C$504,'Hours used'!$B$5:$B$504,AF$6,'Hours used'!$A$5:$A$504,"&gt;="&amp;$C47,'Hours used'!$A$5:$A$504,"&lt;="&amp;$D47))</f>
        <v/>
      </c>
      <c r="AG47" s="70">
        <f>IF(OR(AG$6="",$B47=""),"",SUMIFS('Hours used'!$C$5:$C$504,'Hours used'!$B$5:$B$504,AG$6,'Hours used'!$A$5:$A$504,"&gt;="&amp;$C47,'Hours used'!$A$5:$A$504,"&lt;="&amp;$D47))</f>
        <v/>
      </c>
      <c r="AH47" s="70">
        <f>IF(OR(AH$6="",$B47=""),"",SUMIFS('Hours used'!$C$5:$C$504,'Hours used'!$B$5:$B$504,AH$6,'Hours used'!$A$5:$A$504,"&gt;="&amp;$C47,'Hours used'!$A$5:$A$504,"&lt;="&amp;$D47))</f>
        <v/>
      </c>
    </row>
    <row r="48">
      <c r="A48" s="66">
        <f>IF('Balance by period'!A48="","",'Balance by period'!A48)</f>
        <v/>
      </c>
      <c r="B48" s="68">
        <f>IF('Balance by period'!B48="","",'Balance by period'!B48)</f>
        <v/>
      </c>
      <c r="C48" s="68">
        <f>IF('Balance by period'!C48="","",'Balance by period'!C48)</f>
        <v/>
      </c>
      <c r="D48" s="68">
        <f>IF('Balance by period'!D48="","",'Balance by period'!D48)</f>
        <v/>
      </c>
      <c r="E48" s="70">
        <f>IF(OR(E$6="",$B48=""),"",SUMIFS('Hours used'!$C$5:$C$504,'Hours used'!$B$5:$B$504,E$6,'Hours used'!$A$5:$A$504,"&gt;="&amp;$C48,'Hours used'!$A$5:$A$504,"&lt;="&amp;$D48))</f>
        <v/>
      </c>
      <c r="F48" s="70">
        <f>IF(OR(F$6="",$B48=""),"",SUMIFS('Hours used'!$C$5:$C$504,'Hours used'!$B$5:$B$504,F$6,'Hours used'!$A$5:$A$504,"&gt;="&amp;$C48,'Hours used'!$A$5:$A$504,"&lt;="&amp;$D48))</f>
        <v/>
      </c>
      <c r="G48" s="70">
        <f>IF(OR(G$6="",$B48=""),"",SUMIFS('Hours used'!$C$5:$C$504,'Hours used'!$B$5:$B$504,G$6,'Hours used'!$A$5:$A$504,"&gt;="&amp;$C48,'Hours used'!$A$5:$A$504,"&lt;="&amp;$D48))</f>
        <v/>
      </c>
      <c r="H48" s="70">
        <f>IF(OR(H$6="",$B48=""),"",SUMIFS('Hours used'!$C$5:$C$504,'Hours used'!$B$5:$B$504,H$6,'Hours used'!$A$5:$A$504,"&gt;="&amp;$C48,'Hours used'!$A$5:$A$504,"&lt;="&amp;$D48))</f>
        <v/>
      </c>
      <c r="I48" s="70">
        <f>IF(OR(I$6="",$B48=""),"",SUMIFS('Hours used'!$C$5:$C$504,'Hours used'!$B$5:$B$504,I$6,'Hours used'!$A$5:$A$504,"&gt;="&amp;$C48,'Hours used'!$A$5:$A$504,"&lt;="&amp;$D48))</f>
        <v/>
      </c>
      <c r="J48" s="70">
        <f>IF(OR(J$6="",$B48=""),"",SUMIFS('Hours used'!$C$5:$C$504,'Hours used'!$B$5:$B$504,J$6,'Hours used'!$A$5:$A$504,"&gt;="&amp;$C48,'Hours used'!$A$5:$A$504,"&lt;="&amp;$D48))</f>
        <v/>
      </c>
      <c r="K48" s="70">
        <f>IF(OR(K$6="",$B48=""),"",SUMIFS('Hours used'!$C$5:$C$504,'Hours used'!$B$5:$B$504,K$6,'Hours used'!$A$5:$A$504,"&gt;="&amp;$C48,'Hours used'!$A$5:$A$504,"&lt;="&amp;$D48))</f>
        <v/>
      </c>
      <c r="L48" s="70">
        <f>IF(OR(L$6="",$B48=""),"",SUMIFS('Hours used'!$C$5:$C$504,'Hours used'!$B$5:$B$504,L$6,'Hours used'!$A$5:$A$504,"&gt;="&amp;$C48,'Hours used'!$A$5:$A$504,"&lt;="&amp;$D48))</f>
        <v/>
      </c>
      <c r="M48" s="70">
        <f>IF(OR(M$6="",$B48=""),"",SUMIFS('Hours used'!$C$5:$C$504,'Hours used'!$B$5:$B$504,M$6,'Hours used'!$A$5:$A$504,"&gt;="&amp;$C48,'Hours used'!$A$5:$A$504,"&lt;="&amp;$D48))</f>
        <v/>
      </c>
      <c r="N48" s="70">
        <f>IF(OR(N$6="",$B48=""),"",SUMIFS('Hours used'!$C$5:$C$504,'Hours used'!$B$5:$B$504,N$6,'Hours used'!$A$5:$A$504,"&gt;="&amp;$C48,'Hours used'!$A$5:$A$504,"&lt;="&amp;$D48))</f>
        <v/>
      </c>
      <c r="O48" s="70">
        <f>IF(OR(O$6="",$B48=""),"",SUMIFS('Hours used'!$C$5:$C$504,'Hours used'!$B$5:$B$504,O$6,'Hours used'!$A$5:$A$504,"&gt;="&amp;$C48,'Hours used'!$A$5:$A$504,"&lt;="&amp;$D48))</f>
        <v/>
      </c>
      <c r="P48" s="70">
        <f>IF(OR(P$6="",$B48=""),"",SUMIFS('Hours used'!$C$5:$C$504,'Hours used'!$B$5:$B$504,P$6,'Hours used'!$A$5:$A$504,"&gt;="&amp;$C48,'Hours used'!$A$5:$A$504,"&lt;="&amp;$D48))</f>
        <v/>
      </c>
      <c r="Q48" s="70">
        <f>IF(OR(Q$6="",$B48=""),"",SUMIFS('Hours used'!$C$5:$C$504,'Hours used'!$B$5:$B$504,Q$6,'Hours used'!$A$5:$A$504,"&gt;="&amp;$C48,'Hours used'!$A$5:$A$504,"&lt;="&amp;$D48))</f>
        <v/>
      </c>
      <c r="R48" s="70">
        <f>IF(OR(R$6="",$B48=""),"",SUMIFS('Hours used'!$C$5:$C$504,'Hours used'!$B$5:$B$504,R$6,'Hours used'!$A$5:$A$504,"&gt;="&amp;$C48,'Hours used'!$A$5:$A$504,"&lt;="&amp;$D48))</f>
        <v/>
      </c>
      <c r="S48" s="70">
        <f>IF(OR(S$6="",$B48=""),"",SUMIFS('Hours used'!$C$5:$C$504,'Hours used'!$B$5:$B$504,S$6,'Hours used'!$A$5:$A$504,"&gt;="&amp;$C48,'Hours used'!$A$5:$A$504,"&lt;="&amp;$D48))</f>
        <v/>
      </c>
      <c r="T48" s="70">
        <f>IF(OR(T$6="",$B48=""),"",SUMIFS('Hours used'!$C$5:$C$504,'Hours used'!$B$5:$B$504,T$6,'Hours used'!$A$5:$A$504,"&gt;="&amp;$C48,'Hours used'!$A$5:$A$504,"&lt;="&amp;$D48))</f>
        <v/>
      </c>
      <c r="U48" s="70">
        <f>IF(OR(U$6="",$B48=""),"",SUMIFS('Hours used'!$C$5:$C$504,'Hours used'!$B$5:$B$504,U$6,'Hours used'!$A$5:$A$504,"&gt;="&amp;$C48,'Hours used'!$A$5:$A$504,"&lt;="&amp;$D48))</f>
        <v/>
      </c>
      <c r="V48" s="70">
        <f>IF(OR(V$6="",$B48=""),"",SUMIFS('Hours used'!$C$5:$C$504,'Hours used'!$B$5:$B$504,V$6,'Hours used'!$A$5:$A$504,"&gt;="&amp;$C48,'Hours used'!$A$5:$A$504,"&lt;="&amp;$D48))</f>
        <v/>
      </c>
      <c r="W48" s="70">
        <f>IF(OR(W$6="",$B48=""),"",SUMIFS('Hours used'!$C$5:$C$504,'Hours used'!$B$5:$B$504,W$6,'Hours used'!$A$5:$A$504,"&gt;="&amp;$C48,'Hours used'!$A$5:$A$504,"&lt;="&amp;$D48))</f>
        <v/>
      </c>
      <c r="X48" s="70">
        <f>IF(OR(X$6="",$B48=""),"",SUMIFS('Hours used'!$C$5:$C$504,'Hours used'!$B$5:$B$504,X$6,'Hours used'!$A$5:$A$504,"&gt;="&amp;$C48,'Hours used'!$A$5:$A$504,"&lt;="&amp;$D48))</f>
        <v/>
      </c>
      <c r="Y48" s="70">
        <f>IF(OR(Y$6="",$B48=""),"",SUMIFS('Hours used'!$C$5:$C$504,'Hours used'!$B$5:$B$504,Y$6,'Hours used'!$A$5:$A$504,"&gt;="&amp;$C48,'Hours used'!$A$5:$A$504,"&lt;="&amp;$D48))</f>
        <v/>
      </c>
      <c r="Z48" s="70">
        <f>IF(OR(Z$6="",$B48=""),"",SUMIFS('Hours used'!$C$5:$C$504,'Hours used'!$B$5:$B$504,Z$6,'Hours used'!$A$5:$A$504,"&gt;="&amp;$C48,'Hours used'!$A$5:$A$504,"&lt;="&amp;$D48))</f>
        <v/>
      </c>
      <c r="AA48" s="70">
        <f>IF(OR(AA$6="",$B48=""),"",SUMIFS('Hours used'!$C$5:$C$504,'Hours used'!$B$5:$B$504,AA$6,'Hours used'!$A$5:$A$504,"&gt;="&amp;$C48,'Hours used'!$A$5:$A$504,"&lt;="&amp;$D48))</f>
        <v/>
      </c>
      <c r="AB48" s="70">
        <f>IF(OR(AB$6="",$B48=""),"",SUMIFS('Hours used'!$C$5:$C$504,'Hours used'!$B$5:$B$504,AB$6,'Hours used'!$A$5:$A$504,"&gt;="&amp;$C48,'Hours used'!$A$5:$A$504,"&lt;="&amp;$D48))</f>
        <v/>
      </c>
      <c r="AC48" s="70">
        <f>IF(OR(AC$6="",$B48=""),"",SUMIFS('Hours used'!$C$5:$C$504,'Hours used'!$B$5:$B$504,AC$6,'Hours used'!$A$5:$A$504,"&gt;="&amp;$C48,'Hours used'!$A$5:$A$504,"&lt;="&amp;$D48))</f>
        <v/>
      </c>
      <c r="AD48" s="70">
        <f>IF(OR(AD$6="",$B48=""),"",SUMIFS('Hours used'!$C$5:$C$504,'Hours used'!$B$5:$B$504,AD$6,'Hours used'!$A$5:$A$504,"&gt;="&amp;$C48,'Hours used'!$A$5:$A$504,"&lt;="&amp;$D48))</f>
        <v/>
      </c>
      <c r="AE48" s="70">
        <f>IF(OR(AE$6="",$B48=""),"",SUMIFS('Hours used'!$C$5:$C$504,'Hours used'!$B$5:$B$504,AE$6,'Hours used'!$A$5:$A$504,"&gt;="&amp;$C48,'Hours used'!$A$5:$A$504,"&lt;="&amp;$D48))</f>
        <v/>
      </c>
      <c r="AF48" s="70">
        <f>IF(OR(AF$6="",$B48=""),"",SUMIFS('Hours used'!$C$5:$C$504,'Hours used'!$B$5:$B$504,AF$6,'Hours used'!$A$5:$A$504,"&gt;="&amp;$C48,'Hours used'!$A$5:$A$504,"&lt;="&amp;$D48))</f>
        <v/>
      </c>
      <c r="AG48" s="70">
        <f>IF(OR(AG$6="",$B48=""),"",SUMIFS('Hours used'!$C$5:$C$504,'Hours used'!$B$5:$B$504,AG$6,'Hours used'!$A$5:$A$504,"&gt;="&amp;$C48,'Hours used'!$A$5:$A$504,"&lt;="&amp;$D48))</f>
        <v/>
      </c>
      <c r="AH48" s="70">
        <f>IF(OR(AH$6="",$B48=""),"",SUMIFS('Hours used'!$C$5:$C$504,'Hours used'!$B$5:$B$504,AH$6,'Hours used'!$A$5:$A$504,"&gt;="&amp;$C48,'Hours used'!$A$5:$A$504,"&lt;="&amp;$D48))</f>
        <v/>
      </c>
    </row>
    <row r="49">
      <c r="A49" s="66">
        <f>IF('Balance by period'!A49="","",'Balance by period'!A49)</f>
        <v/>
      </c>
      <c r="B49" s="68">
        <f>IF('Balance by period'!B49="","",'Balance by period'!B49)</f>
        <v/>
      </c>
      <c r="C49" s="68">
        <f>IF('Balance by period'!C49="","",'Balance by period'!C49)</f>
        <v/>
      </c>
      <c r="D49" s="68">
        <f>IF('Balance by period'!D49="","",'Balance by period'!D49)</f>
        <v/>
      </c>
      <c r="E49" s="70">
        <f>IF(OR(E$6="",$B49=""),"",SUMIFS('Hours used'!$C$5:$C$504,'Hours used'!$B$5:$B$504,E$6,'Hours used'!$A$5:$A$504,"&gt;="&amp;$C49,'Hours used'!$A$5:$A$504,"&lt;="&amp;$D49))</f>
        <v/>
      </c>
      <c r="F49" s="70">
        <f>IF(OR(F$6="",$B49=""),"",SUMIFS('Hours used'!$C$5:$C$504,'Hours used'!$B$5:$B$504,F$6,'Hours used'!$A$5:$A$504,"&gt;="&amp;$C49,'Hours used'!$A$5:$A$504,"&lt;="&amp;$D49))</f>
        <v/>
      </c>
      <c r="G49" s="70">
        <f>IF(OR(G$6="",$B49=""),"",SUMIFS('Hours used'!$C$5:$C$504,'Hours used'!$B$5:$B$504,G$6,'Hours used'!$A$5:$A$504,"&gt;="&amp;$C49,'Hours used'!$A$5:$A$504,"&lt;="&amp;$D49))</f>
        <v/>
      </c>
      <c r="H49" s="70">
        <f>IF(OR(H$6="",$B49=""),"",SUMIFS('Hours used'!$C$5:$C$504,'Hours used'!$B$5:$B$504,H$6,'Hours used'!$A$5:$A$504,"&gt;="&amp;$C49,'Hours used'!$A$5:$A$504,"&lt;="&amp;$D49))</f>
        <v/>
      </c>
      <c r="I49" s="70">
        <f>IF(OR(I$6="",$B49=""),"",SUMIFS('Hours used'!$C$5:$C$504,'Hours used'!$B$5:$B$504,I$6,'Hours used'!$A$5:$A$504,"&gt;="&amp;$C49,'Hours used'!$A$5:$A$504,"&lt;="&amp;$D49))</f>
        <v/>
      </c>
      <c r="J49" s="70">
        <f>IF(OR(J$6="",$B49=""),"",SUMIFS('Hours used'!$C$5:$C$504,'Hours used'!$B$5:$B$504,J$6,'Hours used'!$A$5:$A$504,"&gt;="&amp;$C49,'Hours used'!$A$5:$A$504,"&lt;="&amp;$D49))</f>
        <v/>
      </c>
      <c r="K49" s="70">
        <f>IF(OR(K$6="",$B49=""),"",SUMIFS('Hours used'!$C$5:$C$504,'Hours used'!$B$5:$B$504,K$6,'Hours used'!$A$5:$A$504,"&gt;="&amp;$C49,'Hours used'!$A$5:$A$504,"&lt;="&amp;$D49))</f>
        <v/>
      </c>
      <c r="L49" s="70">
        <f>IF(OR(L$6="",$B49=""),"",SUMIFS('Hours used'!$C$5:$C$504,'Hours used'!$B$5:$B$504,L$6,'Hours used'!$A$5:$A$504,"&gt;="&amp;$C49,'Hours used'!$A$5:$A$504,"&lt;="&amp;$D49))</f>
        <v/>
      </c>
      <c r="M49" s="70">
        <f>IF(OR(M$6="",$B49=""),"",SUMIFS('Hours used'!$C$5:$C$504,'Hours used'!$B$5:$B$504,M$6,'Hours used'!$A$5:$A$504,"&gt;="&amp;$C49,'Hours used'!$A$5:$A$504,"&lt;="&amp;$D49))</f>
        <v/>
      </c>
      <c r="N49" s="70">
        <f>IF(OR(N$6="",$B49=""),"",SUMIFS('Hours used'!$C$5:$C$504,'Hours used'!$B$5:$B$504,N$6,'Hours used'!$A$5:$A$504,"&gt;="&amp;$C49,'Hours used'!$A$5:$A$504,"&lt;="&amp;$D49))</f>
        <v/>
      </c>
      <c r="O49" s="70">
        <f>IF(OR(O$6="",$B49=""),"",SUMIFS('Hours used'!$C$5:$C$504,'Hours used'!$B$5:$B$504,O$6,'Hours used'!$A$5:$A$504,"&gt;="&amp;$C49,'Hours used'!$A$5:$A$504,"&lt;="&amp;$D49))</f>
        <v/>
      </c>
      <c r="P49" s="70">
        <f>IF(OR(P$6="",$B49=""),"",SUMIFS('Hours used'!$C$5:$C$504,'Hours used'!$B$5:$B$504,P$6,'Hours used'!$A$5:$A$504,"&gt;="&amp;$C49,'Hours used'!$A$5:$A$504,"&lt;="&amp;$D49))</f>
        <v/>
      </c>
      <c r="Q49" s="70">
        <f>IF(OR(Q$6="",$B49=""),"",SUMIFS('Hours used'!$C$5:$C$504,'Hours used'!$B$5:$B$504,Q$6,'Hours used'!$A$5:$A$504,"&gt;="&amp;$C49,'Hours used'!$A$5:$A$504,"&lt;="&amp;$D49))</f>
        <v/>
      </c>
      <c r="R49" s="70">
        <f>IF(OR(R$6="",$B49=""),"",SUMIFS('Hours used'!$C$5:$C$504,'Hours used'!$B$5:$B$504,R$6,'Hours used'!$A$5:$A$504,"&gt;="&amp;$C49,'Hours used'!$A$5:$A$504,"&lt;="&amp;$D49))</f>
        <v/>
      </c>
      <c r="S49" s="70">
        <f>IF(OR(S$6="",$B49=""),"",SUMIFS('Hours used'!$C$5:$C$504,'Hours used'!$B$5:$B$504,S$6,'Hours used'!$A$5:$A$504,"&gt;="&amp;$C49,'Hours used'!$A$5:$A$504,"&lt;="&amp;$D49))</f>
        <v/>
      </c>
      <c r="T49" s="70">
        <f>IF(OR(T$6="",$B49=""),"",SUMIFS('Hours used'!$C$5:$C$504,'Hours used'!$B$5:$B$504,T$6,'Hours used'!$A$5:$A$504,"&gt;="&amp;$C49,'Hours used'!$A$5:$A$504,"&lt;="&amp;$D49))</f>
        <v/>
      </c>
      <c r="U49" s="70">
        <f>IF(OR(U$6="",$B49=""),"",SUMIFS('Hours used'!$C$5:$C$504,'Hours used'!$B$5:$B$504,U$6,'Hours used'!$A$5:$A$504,"&gt;="&amp;$C49,'Hours used'!$A$5:$A$504,"&lt;="&amp;$D49))</f>
        <v/>
      </c>
      <c r="V49" s="70">
        <f>IF(OR(V$6="",$B49=""),"",SUMIFS('Hours used'!$C$5:$C$504,'Hours used'!$B$5:$B$504,V$6,'Hours used'!$A$5:$A$504,"&gt;="&amp;$C49,'Hours used'!$A$5:$A$504,"&lt;="&amp;$D49))</f>
        <v/>
      </c>
      <c r="W49" s="70">
        <f>IF(OR(W$6="",$B49=""),"",SUMIFS('Hours used'!$C$5:$C$504,'Hours used'!$B$5:$B$504,W$6,'Hours used'!$A$5:$A$504,"&gt;="&amp;$C49,'Hours used'!$A$5:$A$504,"&lt;="&amp;$D49))</f>
        <v/>
      </c>
      <c r="X49" s="70">
        <f>IF(OR(X$6="",$B49=""),"",SUMIFS('Hours used'!$C$5:$C$504,'Hours used'!$B$5:$B$504,X$6,'Hours used'!$A$5:$A$504,"&gt;="&amp;$C49,'Hours used'!$A$5:$A$504,"&lt;="&amp;$D49))</f>
        <v/>
      </c>
      <c r="Y49" s="70">
        <f>IF(OR(Y$6="",$B49=""),"",SUMIFS('Hours used'!$C$5:$C$504,'Hours used'!$B$5:$B$504,Y$6,'Hours used'!$A$5:$A$504,"&gt;="&amp;$C49,'Hours used'!$A$5:$A$504,"&lt;="&amp;$D49))</f>
        <v/>
      </c>
      <c r="Z49" s="70">
        <f>IF(OR(Z$6="",$B49=""),"",SUMIFS('Hours used'!$C$5:$C$504,'Hours used'!$B$5:$B$504,Z$6,'Hours used'!$A$5:$A$504,"&gt;="&amp;$C49,'Hours used'!$A$5:$A$504,"&lt;="&amp;$D49))</f>
        <v/>
      </c>
      <c r="AA49" s="70">
        <f>IF(OR(AA$6="",$B49=""),"",SUMIFS('Hours used'!$C$5:$C$504,'Hours used'!$B$5:$B$504,AA$6,'Hours used'!$A$5:$A$504,"&gt;="&amp;$C49,'Hours used'!$A$5:$A$504,"&lt;="&amp;$D49))</f>
        <v/>
      </c>
      <c r="AB49" s="70">
        <f>IF(OR(AB$6="",$B49=""),"",SUMIFS('Hours used'!$C$5:$C$504,'Hours used'!$B$5:$B$504,AB$6,'Hours used'!$A$5:$A$504,"&gt;="&amp;$C49,'Hours used'!$A$5:$A$504,"&lt;="&amp;$D49))</f>
        <v/>
      </c>
      <c r="AC49" s="70">
        <f>IF(OR(AC$6="",$B49=""),"",SUMIFS('Hours used'!$C$5:$C$504,'Hours used'!$B$5:$B$504,AC$6,'Hours used'!$A$5:$A$504,"&gt;="&amp;$C49,'Hours used'!$A$5:$A$504,"&lt;="&amp;$D49))</f>
        <v/>
      </c>
      <c r="AD49" s="70">
        <f>IF(OR(AD$6="",$B49=""),"",SUMIFS('Hours used'!$C$5:$C$504,'Hours used'!$B$5:$B$504,AD$6,'Hours used'!$A$5:$A$504,"&gt;="&amp;$C49,'Hours used'!$A$5:$A$504,"&lt;="&amp;$D49))</f>
        <v/>
      </c>
      <c r="AE49" s="70">
        <f>IF(OR(AE$6="",$B49=""),"",SUMIFS('Hours used'!$C$5:$C$504,'Hours used'!$B$5:$B$504,AE$6,'Hours used'!$A$5:$A$504,"&gt;="&amp;$C49,'Hours used'!$A$5:$A$504,"&lt;="&amp;$D49))</f>
        <v/>
      </c>
      <c r="AF49" s="70">
        <f>IF(OR(AF$6="",$B49=""),"",SUMIFS('Hours used'!$C$5:$C$504,'Hours used'!$B$5:$B$504,AF$6,'Hours used'!$A$5:$A$504,"&gt;="&amp;$C49,'Hours used'!$A$5:$A$504,"&lt;="&amp;$D49))</f>
        <v/>
      </c>
      <c r="AG49" s="70">
        <f>IF(OR(AG$6="",$B49=""),"",SUMIFS('Hours used'!$C$5:$C$504,'Hours used'!$B$5:$B$504,AG$6,'Hours used'!$A$5:$A$504,"&gt;="&amp;$C49,'Hours used'!$A$5:$A$504,"&lt;="&amp;$D49))</f>
        <v/>
      </c>
      <c r="AH49" s="70">
        <f>IF(OR(AH$6="",$B49=""),"",SUMIFS('Hours used'!$C$5:$C$504,'Hours used'!$B$5:$B$504,AH$6,'Hours used'!$A$5:$A$504,"&gt;="&amp;$C49,'Hours used'!$A$5:$A$504,"&lt;="&amp;$D49))</f>
        <v/>
      </c>
    </row>
    <row r="50">
      <c r="A50" s="66">
        <f>IF('Balance by period'!A50="","",'Balance by period'!A50)</f>
        <v/>
      </c>
      <c r="B50" s="68">
        <f>IF('Balance by period'!B50="","",'Balance by period'!B50)</f>
        <v/>
      </c>
      <c r="C50" s="68">
        <f>IF('Balance by period'!C50="","",'Balance by period'!C50)</f>
        <v/>
      </c>
      <c r="D50" s="68">
        <f>IF('Balance by period'!D50="","",'Balance by period'!D50)</f>
        <v/>
      </c>
      <c r="E50" s="70">
        <f>IF(OR(E$6="",$B50=""),"",SUMIFS('Hours used'!$C$5:$C$504,'Hours used'!$B$5:$B$504,E$6,'Hours used'!$A$5:$A$504,"&gt;="&amp;$C50,'Hours used'!$A$5:$A$504,"&lt;="&amp;$D50))</f>
        <v/>
      </c>
      <c r="F50" s="70">
        <f>IF(OR(F$6="",$B50=""),"",SUMIFS('Hours used'!$C$5:$C$504,'Hours used'!$B$5:$B$504,F$6,'Hours used'!$A$5:$A$504,"&gt;="&amp;$C50,'Hours used'!$A$5:$A$504,"&lt;="&amp;$D50))</f>
        <v/>
      </c>
      <c r="G50" s="70">
        <f>IF(OR(G$6="",$B50=""),"",SUMIFS('Hours used'!$C$5:$C$504,'Hours used'!$B$5:$B$504,G$6,'Hours used'!$A$5:$A$504,"&gt;="&amp;$C50,'Hours used'!$A$5:$A$504,"&lt;="&amp;$D50))</f>
        <v/>
      </c>
      <c r="H50" s="70">
        <f>IF(OR(H$6="",$B50=""),"",SUMIFS('Hours used'!$C$5:$C$504,'Hours used'!$B$5:$B$504,H$6,'Hours used'!$A$5:$A$504,"&gt;="&amp;$C50,'Hours used'!$A$5:$A$504,"&lt;="&amp;$D50))</f>
        <v/>
      </c>
      <c r="I50" s="70">
        <f>IF(OR(I$6="",$B50=""),"",SUMIFS('Hours used'!$C$5:$C$504,'Hours used'!$B$5:$B$504,I$6,'Hours used'!$A$5:$A$504,"&gt;="&amp;$C50,'Hours used'!$A$5:$A$504,"&lt;="&amp;$D50))</f>
        <v/>
      </c>
      <c r="J50" s="70">
        <f>IF(OR(J$6="",$B50=""),"",SUMIFS('Hours used'!$C$5:$C$504,'Hours used'!$B$5:$B$504,J$6,'Hours used'!$A$5:$A$504,"&gt;="&amp;$C50,'Hours used'!$A$5:$A$504,"&lt;="&amp;$D50))</f>
        <v/>
      </c>
      <c r="K50" s="70">
        <f>IF(OR(K$6="",$B50=""),"",SUMIFS('Hours used'!$C$5:$C$504,'Hours used'!$B$5:$B$504,K$6,'Hours used'!$A$5:$A$504,"&gt;="&amp;$C50,'Hours used'!$A$5:$A$504,"&lt;="&amp;$D50))</f>
        <v/>
      </c>
      <c r="L50" s="70">
        <f>IF(OR(L$6="",$B50=""),"",SUMIFS('Hours used'!$C$5:$C$504,'Hours used'!$B$5:$B$504,L$6,'Hours used'!$A$5:$A$504,"&gt;="&amp;$C50,'Hours used'!$A$5:$A$504,"&lt;="&amp;$D50))</f>
        <v/>
      </c>
      <c r="M50" s="70">
        <f>IF(OR(M$6="",$B50=""),"",SUMIFS('Hours used'!$C$5:$C$504,'Hours used'!$B$5:$B$504,M$6,'Hours used'!$A$5:$A$504,"&gt;="&amp;$C50,'Hours used'!$A$5:$A$504,"&lt;="&amp;$D50))</f>
        <v/>
      </c>
      <c r="N50" s="70">
        <f>IF(OR(N$6="",$B50=""),"",SUMIFS('Hours used'!$C$5:$C$504,'Hours used'!$B$5:$B$504,N$6,'Hours used'!$A$5:$A$504,"&gt;="&amp;$C50,'Hours used'!$A$5:$A$504,"&lt;="&amp;$D50))</f>
        <v/>
      </c>
      <c r="O50" s="70">
        <f>IF(OR(O$6="",$B50=""),"",SUMIFS('Hours used'!$C$5:$C$504,'Hours used'!$B$5:$B$504,O$6,'Hours used'!$A$5:$A$504,"&gt;="&amp;$C50,'Hours used'!$A$5:$A$504,"&lt;="&amp;$D50))</f>
        <v/>
      </c>
      <c r="P50" s="70">
        <f>IF(OR(P$6="",$B50=""),"",SUMIFS('Hours used'!$C$5:$C$504,'Hours used'!$B$5:$B$504,P$6,'Hours used'!$A$5:$A$504,"&gt;="&amp;$C50,'Hours used'!$A$5:$A$504,"&lt;="&amp;$D50))</f>
        <v/>
      </c>
      <c r="Q50" s="70">
        <f>IF(OR(Q$6="",$B50=""),"",SUMIFS('Hours used'!$C$5:$C$504,'Hours used'!$B$5:$B$504,Q$6,'Hours used'!$A$5:$A$504,"&gt;="&amp;$C50,'Hours used'!$A$5:$A$504,"&lt;="&amp;$D50))</f>
        <v/>
      </c>
      <c r="R50" s="70">
        <f>IF(OR(R$6="",$B50=""),"",SUMIFS('Hours used'!$C$5:$C$504,'Hours used'!$B$5:$B$504,R$6,'Hours used'!$A$5:$A$504,"&gt;="&amp;$C50,'Hours used'!$A$5:$A$504,"&lt;="&amp;$D50))</f>
        <v/>
      </c>
      <c r="S50" s="70">
        <f>IF(OR(S$6="",$B50=""),"",SUMIFS('Hours used'!$C$5:$C$504,'Hours used'!$B$5:$B$504,S$6,'Hours used'!$A$5:$A$504,"&gt;="&amp;$C50,'Hours used'!$A$5:$A$504,"&lt;="&amp;$D50))</f>
        <v/>
      </c>
      <c r="T50" s="70">
        <f>IF(OR(T$6="",$B50=""),"",SUMIFS('Hours used'!$C$5:$C$504,'Hours used'!$B$5:$B$504,T$6,'Hours used'!$A$5:$A$504,"&gt;="&amp;$C50,'Hours used'!$A$5:$A$504,"&lt;="&amp;$D50))</f>
        <v/>
      </c>
      <c r="U50" s="70">
        <f>IF(OR(U$6="",$B50=""),"",SUMIFS('Hours used'!$C$5:$C$504,'Hours used'!$B$5:$B$504,U$6,'Hours used'!$A$5:$A$504,"&gt;="&amp;$C50,'Hours used'!$A$5:$A$504,"&lt;="&amp;$D50))</f>
        <v/>
      </c>
      <c r="V50" s="70">
        <f>IF(OR(V$6="",$B50=""),"",SUMIFS('Hours used'!$C$5:$C$504,'Hours used'!$B$5:$B$504,V$6,'Hours used'!$A$5:$A$504,"&gt;="&amp;$C50,'Hours used'!$A$5:$A$504,"&lt;="&amp;$D50))</f>
        <v/>
      </c>
      <c r="W50" s="70">
        <f>IF(OR(W$6="",$B50=""),"",SUMIFS('Hours used'!$C$5:$C$504,'Hours used'!$B$5:$B$504,W$6,'Hours used'!$A$5:$A$504,"&gt;="&amp;$C50,'Hours used'!$A$5:$A$504,"&lt;="&amp;$D50))</f>
        <v/>
      </c>
      <c r="X50" s="70">
        <f>IF(OR(X$6="",$B50=""),"",SUMIFS('Hours used'!$C$5:$C$504,'Hours used'!$B$5:$B$504,X$6,'Hours used'!$A$5:$A$504,"&gt;="&amp;$C50,'Hours used'!$A$5:$A$504,"&lt;="&amp;$D50))</f>
        <v/>
      </c>
      <c r="Y50" s="70">
        <f>IF(OR(Y$6="",$B50=""),"",SUMIFS('Hours used'!$C$5:$C$504,'Hours used'!$B$5:$B$504,Y$6,'Hours used'!$A$5:$A$504,"&gt;="&amp;$C50,'Hours used'!$A$5:$A$504,"&lt;="&amp;$D50))</f>
        <v/>
      </c>
      <c r="Z50" s="70">
        <f>IF(OR(Z$6="",$B50=""),"",SUMIFS('Hours used'!$C$5:$C$504,'Hours used'!$B$5:$B$504,Z$6,'Hours used'!$A$5:$A$504,"&gt;="&amp;$C50,'Hours used'!$A$5:$A$504,"&lt;="&amp;$D50))</f>
        <v/>
      </c>
      <c r="AA50" s="70">
        <f>IF(OR(AA$6="",$B50=""),"",SUMIFS('Hours used'!$C$5:$C$504,'Hours used'!$B$5:$B$504,AA$6,'Hours used'!$A$5:$A$504,"&gt;="&amp;$C50,'Hours used'!$A$5:$A$504,"&lt;="&amp;$D50))</f>
        <v/>
      </c>
      <c r="AB50" s="70">
        <f>IF(OR(AB$6="",$B50=""),"",SUMIFS('Hours used'!$C$5:$C$504,'Hours used'!$B$5:$B$504,AB$6,'Hours used'!$A$5:$A$504,"&gt;="&amp;$C50,'Hours used'!$A$5:$A$504,"&lt;="&amp;$D50))</f>
        <v/>
      </c>
      <c r="AC50" s="70">
        <f>IF(OR(AC$6="",$B50=""),"",SUMIFS('Hours used'!$C$5:$C$504,'Hours used'!$B$5:$B$504,AC$6,'Hours used'!$A$5:$A$504,"&gt;="&amp;$C50,'Hours used'!$A$5:$A$504,"&lt;="&amp;$D50))</f>
        <v/>
      </c>
      <c r="AD50" s="70">
        <f>IF(OR(AD$6="",$B50=""),"",SUMIFS('Hours used'!$C$5:$C$504,'Hours used'!$B$5:$B$504,AD$6,'Hours used'!$A$5:$A$504,"&gt;="&amp;$C50,'Hours used'!$A$5:$A$504,"&lt;="&amp;$D50))</f>
        <v/>
      </c>
      <c r="AE50" s="70">
        <f>IF(OR(AE$6="",$B50=""),"",SUMIFS('Hours used'!$C$5:$C$504,'Hours used'!$B$5:$B$504,AE$6,'Hours used'!$A$5:$A$504,"&gt;="&amp;$C50,'Hours used'!$A$5:$A$504,"&lt;="&amp;$D50))</f>
        <v/>
      </c>
      <c r="AF50" s="70">
        <f>IF(OR(AF$6="",$B50=""),"",SUMIFS('Hours used'!$C$5:$C$504,'Hours used'!$B$5:$B$504,AF$6,'Hours used'!$A$5:$A$504,"&gt;="&amp;$C50,'Hours used'!$A$5:$A$504,"&lt;="&amp;$D50))</f>
        <v/>
      </c>
      <c r="AG50" s="70">
        <f>IF(OR(AG$6="",$B50=""),"",SUMIFS('Hours used'!$C$5:$C$504,'Hours used'!$B$5:$B$504,AG$6,'Hours used'!$A$5:$A$504,"&gt;="&amp;$C50,'Hours used'!$A$5:$A$504,"&lt;="&amp;$D50))</f>
        <v/>
      </c>
      <c r="AH50" s="70">
        <f>IF(OR(AH$6="",$B50=""),"",SUMIFS('Hours used'!$C$5:$C$504,'Hours used'!$B$5:$B$504,AH$6,'Hours used'!$A$5:$A$504,"&gt;="&amp;$C50,'Hours used'!$A$5:$A$504,"&lt;="&amp;$D50))</f>
        <v/>
      </c>
    </row>
    <row r="51">
      <c r="A51" s="66">
        <f>IF('Balance by period'!A51="","",'Balance by period'!A51)</f>
        <v/>
      </c>
      <c r="B51" s="68">
        <f>IF('Balance by period'!B51="","",'Balance by period'!B51)</f>
        <v/>
      </c>
      <c r="C51" s="68">
        <f>IF('Balance by period'!C51="","",'Balance by period'!C51)</f>
        <v/>
      </c>
      <c r="D51" s="68">
        <f>IF('Balance by period'!D51="","",'Balance by period'!D51)</f>
        <v/>
      </c>
      <c r="E51" s="70">
        <f>IF(OR(E$6="",$B51=""),"",SUMIFS('Hours used'!$C$5:$C$504,'Hours used'!$B$5:$B$504,E$6,'Hours used'!$A$5:$A$504,"&gt;="&amp;$C51,'Hours used'!$A$5:$A$504,"&lt;="&amp;$D51))</f>
        <v/>
      </c>
      <c r="F51" s="70">
        <f>IF(OR(F$6="",$B51=""),"",SUMIFS('Hours used'!$C$5:$C$504,'Hours used'!$B$5:$B$504,F$6,'Hours used'!$A$5:$A$504,"&gt;="&amp;$C51,'Hours used'!$A$5:$A$504,"&lt;="&amp;$D51))</f>
        <v/>
      </c>
      <c r="G51" s="70">
        <f>IF(OR(G$6="",$B51=""),"",SUMIFS('Hours used'!$C$5:$C$504,'Hours used'!$B$5:$B$504,G$6,'Hours used'!$A$5:$A$504,"&gt;="&amp;$C51,'Hours used'!$A$5:$A$504,"&lt;="&amp;$D51))</f>
        <v/>
      </c>
      <c r="H51" s="70">
        <f>IF(OR(H$6="",$B51=""),"",SUMIFS('Hours used'!$C$5:$C$504,'Hours used'!$B$5:$B$504,H$6,'Hours used'!$A$5:$A$504,"&gt;="&amp;$C51,'Hours used'!$A$5:$A$504,"&lt;="&amp;$D51))</f>
        <v/>
      </c>
      <c r="I51" s="70">
        <f>IF(OR(I$6="",$B51=""),"",SUMIFS('Hours used'!$C$5:$C$504,'Hours used'!$B$5:$B$504,I$6,'Hours used'!$A$5:$A$504,"&gt;="&amp;$C51,'Hours used'!$A$5:$A$504,"&lt;="&amp;$D51))</f>
        <v/>
      </c>
      <c r="J51" s="70">
        <f>IF(OR(J$6="",$B51=""),"",SUMIFS('Hours used'!$C$5:$C$504,'Hours used'!$B$5:$B$504,J$6,'Hours used'!$A$5:$A$504,"&gt;="&amp;$C51,'Hours used'!$A$5:$A$504,"&lt;="&amp;$D51))</f>
        <v/>
      </c>
      <c r="K51" s="70">
        <f>IF(OR(K$6="",$B51=""),"",SUMIFS('Hours used'!$C$5:$C$504,'Hours used'!$B$5:$B$504,K$6,'Hours used'!$A$5:$A$504,"&gt;="&amp;$C51,'Hours used'!$A$5:$A$504,"&lt;="&amp;$D51))</f>
        <v/>
      </c>
      <c r="L51" s="70">
        <f>IF(OR(L$6="",$B51=""),"",SUMIFS('Hours used'!$C$5:$C$504,'Hours used'!$B$5:$B$504,L$6,'Hours used'!$A$5:$A$504,"&gt;="&amp;$C51,'Hours used'!$A$5:$A$504,"&lt;="&amp;$D51))</f>
        <v/>
      </c>
      <c r="M51" s="70">
        <f>IF(OR(M$6="",$B51=""),"",SUMIFS('Hours used'!$C$5:$C$504,'Hours used'!$B$5:$B$504,M$6,'Hours used'!$A$5:$A$504,"&gt;="&amp;$C51,'Hours used'!$A$5:$A$504,"&lt;="&amp;$D51))</f>
        <v/>
      </c>
      <c r="N51" s="70">
        <f>IF(OR(N$6="",$B51=""),"",SUMIFS('Hours used'!$C$5:$C$504,'Hours used'!$B$5:$B$504,N$6,'Hours used'!$A$5:$A$504,"&gt;="&amp;$C51,'Hours used'!$A$5:$A$504,"&lt;="&amp;$D51))</f>
        <v/>
      </c>
      <c r="O51" s="70">
        <f>IF(OR(O$6="",$B51=""),"",SUMIFS('Hours used'!$C$5:$C$504,'Hours used'!$B$5:$B$504,O$6,'Hours used'!$A$5:$A$504,"&gt;="&amp;$C51,'Hours used'!$A$5:$A$504,"&lt;="&amp;$D51))</f>
        <v/>
      </c>
      <c r="P51" s="70">
        <f>IF(OR(P$6="",$B51=""),"",SUMIFS('Hours used'!$C$5:$C$504,'Hours used'!$B$5:$B$504,P$6,'Hours used'!$A$5:$A$504,"&gt;="&amp;$C51,'Hours used'!$A$5:$A$504,"&lt;="&amp;$D51))</f>
        <v/>
      </c>
      <c r="Q51" s="70">
        <f>IF(OR(Q$6="",$B51=""),"",SUMIFS('Hours used'!$C$5:$C$504,'Hours used'!$B$5:$B$504,Q$6,'Hours used'!$A$5:$A$504,"&gt;="&amp;$C51,'Hours used'!$A$5:$A$504,"&lt;="&amp;$D51))</f>
        <v/>
      </c>
      <c r="R51" s="70">
        <f>IF(OR(R$6="",$B51=""),"",SUMIFS('Hours used'!$C$5:$C$504,'Hours used'!$B$5:$B$504,R$6,'Hours used'!$A$5:$A$504,"&gt;="&amp;$C51,'Hours used'!$A$5:$A$504,"&lt;="&amp;$D51))</f>
        <v/>
      </c>
      <c r="S51" s="70">
        <f>IF(OR(S$6="",$B51=""),"",SUMIFS('Hours used'!$C$5:$C$504,'Hours used'!$B$5:$B$504,S$6,'Hours used'!$A$5:$A$504,"&gt;="&amp;$C51,'Hours used'!$A$5:$A$504,"&lt;="&amp;$D51))</f>
        <v/>
      </c>
      <c r="T51" s="70">
        <f>IF(OR(T$6="",$B51=""),"",SUMIFS('Hours used'!$C$5:$C$504,'Hours used'!$B$5:$B$504,T$6,'Hours used'!$A$5:$A$504,"&gt;="&amp;$C51,'Hours used'!$A$5:$A$504,"&lt;="&amp;$D51))</f>
        <v/>
      </c>
      <c r="U51" s="70">
        <f>IF(OR(U$6="",$B51=""),"",SUMIFS('Hours used'!$C$5:$C$504,'Hours used'!$B$5:$B$504,U$6,'Hours used'!$A$5:$A$504,"&gt;="&amp;$C51,'Hours used'!$A$5:$A$504,"&lt;="&amp;$D51))</f>
        <v/>
      </c>
      <c r="V51" s="70">
        <f>IF(OR(V$6="",$B51=""),"",SUMIFS('Hours used'!$C$5:$C$504,'Hours used'!$B$5:$B$504,V$6,'Hours used'!$A$5:$A$504,"&gt;="&amp;$C51,'Hours used'!$A$5:$A$504,"&lt;="&amp;$D51))</f>
        <v/>
      </c>
      <c r="W51" s="70">
        <f>IF(OR(W$6="",$B51=""),"",SUMIFS('Hours used'!$C$5:$C$504,'Hours used'!$B$5:$B$504,W$6,'Hours used'!$A$5:$A$504,"&gt;="&amp;$C51,'Hours used'!$A$5:$A$504,"&lt;="&amp;$D51))</f>
        <v/>
      </c>
      <c r="X51" s="70">
        <f>IF(OR(X$6="",$B51=""),"",SUMIFS('Hours used'!$C$5:$C$504,'Hours used'!$B$5:$B$504,X$6,'Hours used'!$A$5:$A$504,"&gt;="&amp;$C51,'Hours used'!$A$5:$A$504,"&lt;="&amp;$D51))</f>
        <v/>
      </c>
      <c r="Y51" s="70">
        <f>IF(OR(Y$6="",$B51=""),"",SUMIFS('Hours used'!$C$5:$C$504,'Hours used'!$B$5:$B$504,Y$6,'Hours used'!$A$5:$A$504,"&gt;="&amp;$C51,'Hours used'!$A$5:$A$504,"&lt;="&amp;$D51))</f>
        <v/>
      </c>
      <c r="Z51" s="70">
        <f>IF(OR(Z$6="",$B51=""),"",SUMIFS('Hours used'!$C$5:$C$504,'Hours used'!$B$5:$B$504,Z$6,'Hours used'!$A$5:$A$504,"&gt;="&amp;$C51,'Hours used'!$A$5:$A$504,"&lt;="&amp;$D51))</f>
        <v/>
      </c>
      <c r="AA51" s="70">
        <f>IF(OR(AA$6="",$B51=""),"",SUMIFS('Hours used'!$C$5:$C$504,'Hours used'!$B$5:$B$504,AA$6,'Hours used'!$A$5:$A$504,"&gt;="&amp;$C51,'Hours used'!$A$5:$A$504,"&lt;="&amp;$D51))</f>
        <v/>
      </c>
      <c r="AB51" s="70">
        <f>IF(OR(AB$6="",$B51=""),"",SUMIFS('Hours used'!$C$5:$C$504,'Hours used'!$B$5:$B$504,AB$6,'Hours used'!$A$5:$A$504,"&gt;="&amp;$C51,'Hours used'!$A$5:$A$504,"&lt;="&amp;$D51))</f>
        <v/>
      </c>
      <c r="AC51" s="70">
        <f>IF(OR(AC$6="",$B51=""),"",SUMIFS('Hours used'!$C$5:$C$504,'Hours used'!$B$5:$B$504,AC$6,'Hours used'!$A$5:$A$504,"&gt;="&amp;$C51,'Hours used'!$A$5:$A$504,"&lt;="&amp;$D51))</f>
        <v/>
      </c>
      <c r="AD51" s="70">
        <f>IF(OR(AD$6="",$B51=""),"",SUMIFS('Hours used'!$C$5:$C$504,'Hours used'!$B$5:$B$504,AD$6,'Hours used'!$A$5:$A$504,"&gt;="&amp;$C51,'Hours used'!$A$5:$A$504,"&lt;="&amp;$D51))</f>
        <v/>
      </c>
      <c r="AE51" s="70">
        <f>IF(OR(AE$6="",$B51=""),"",SUMIFS('Hours used'!$C$5:$C$504,'Hours used'!$B$5:$B$504,AE$6,'Hours used'!$A$5:$A$504,"&gt;="&amp;$C51,'Hours used'!$A$5:$A$504,"&lt;="&amp;$D51))</f>
        <v/>
      </c>
      <c r="AF51" s="70">
        <f>IF(OR(AF$6="",$B51=""),"",SUMIFS('Hours used'!$C$5:$C$504,'Hours used'!$B$5:$B$504,AF$6,'Hours used'!$A$5:$A$504,"&gt;="&amp;$C51,'Hours used'!$A$5:$A$504,"&lt;="&amp;$D51))</f>
        <v/>
      </c>
      <c r="AG51" s="70">
        <f>IF(OR(AG$6="",$B51=""),"",SUMIFS('Hours used'!$C$5:$C$504,'Hours used'!$B$5:$B$504,AG$6,'Hours used'!$A$5:$A$504,"&gt;="&amp;$C51,'Hours used'!$A$5:$A$504,"&lt;="&amp;$D51))</f>
        <v/>
      </c>
      <c r="AH51" s="70">
        <f>IF(OR(AH$6="",$B51=""),"",SUMIFS('Hours used'!$C$5:$C$504,'Hours used'!$B$5:$B$504,AH$6,'Hours used'!$A$5:$A$504,"&gt;="&amp;$C51,'Hours used'!$A$5:$A$504,"&lt;="&amp;$D51))</f>
        <v/>
      </c>
    </row>
    <row r="52">
      <c r="A52" s="66">
        <f>IF('Balance by period'!A52="","",'Balance by period'!A52)</f>
        <v/>
      </c>
      <c r="B52" s="68">
        <f>IF('Balance by period'!B52="","",'Balance by period'!B52)</f>
        <v/>
      </c>
      <c r="C52" s="68">
        <f>IF('Balance by period'!C52="","",'Balance by period'!C52)</f>
        <v/>
      </c>
      <c r="D52" s="68">
        <f>IF('Balance by period'!D52="","",'Balance by period'!D52)</f>
        <v/>
      </c>
      <c r="E52" s="70">
        <f>IF(OR(E$6="",$B52=""),"",SUMIFS('Hours used'!$C$5:$C$504,'Hours used'!$B$5:$B$504,E$6,'Hours used'!$A$5:$A$504,"&gt;="&amp;$C52,'Hours used'!$A$5:$A$504,"&lt;="&amp;$D52))</f>
        <v/>
      </c>
      <c r="F52" s="70">
        <f>IF(OR(F$6="",$B52=""),"",SUMIFS('Hours used'!$C$5:$C$504,'Hours used'!$B$5:$B$504,F$6,'Hours used'!$A$5:$A$504,"&gt;="&amp;$C52,'Hours used'!$A$5:$A$504,"&lt;="&amp;$D52))</f>
        <v/>
      </c>
      <c r="G52" s="70">
        <f>IF(OR(G$6="",$B52=""),"",SUMIFS('Hours used'!$C$5:$C$504,'Hours used'!$B$5:$B$504,G$6,'Hours used'!$A$5:$A$504,"&gt;="&amp;$C52,'Hours used'!$A$5:$A$504,"&lt;="&amp;$D52))</f>
        <v/>
      </c>
      <c r="H52" s="70">
        <f>IF(OR(H$6="",$B52=""),"",SUMIFS('Hours used'!$C$5:$C$504,'Hours used'!$B$5:$B$504,H$6,'Hours used'!$A$5:$A$504,"&gt;="&amp;$C52,'Hours used'!$A$5:$A$504,"&lt;="&amp;$D52))</f>
        <v/>
      </c>
      <c r="I52" s="70">
        <f>IF(OR(I$6="",$B52=""),"",SUMIFS('Hours used'!$C$5:$C$504,'Hours used'!$B$5:$B$504,I$6,'Hours used'!$A$5:$A$504,"&gt;="&amp;$C52,'Hours used'!$A$5:$A$504,"&lt;="&amp;$D52))</f>
        <v/>
      </c>
      <c r="J52" s="70">
        <f>IF(OR(J$6="",$B52=""),"",SUMIFS('Hours used'!$C$5:$C$504,'Hours used'!$B$5:$B$504,J$6,'Hours used'!$A$5:$A$504,"&gt;="&amp;$C52,'Hours used'!$A$5:$A$504,"&lt;="&amp;$D52))</f>
        <v/>
      </c>
      <c r="K52" s="70">
        <f>IF(OR(K$6="",$B52=""),"",SUMIFS('Hours used'!$C$5:$C$504,'Hours used'!$B$5:$B$504,K$6,'Hours used'!$A$5:$A$504,"&gt;="&amp;$C52,'Hours used'!$A$5:$A$504,"&lt;="&amp;$D52))</f>
        <v/>
      </c>
      <c r="L52" s="70">
        <f>IF(OR(L$6="",$B52=""),"",SUMIFS('Hours used'!$C$5:$C$504,'Hours used'!$B$5:$B$504,L$6,'Hours used'!$A$5:$A$504,"&gt;="&amp;$C52,'Hours used'!$A$5:$A$504,"&lt;="&amp;$D52))</f>
        <v/>
      </c>
      <c r="M52" s="70">
        <f>IF(OR(M$6="",$B52=""),"",SUMIFS('Hours used'!$C$5:$C$504,'Hours used'!$B$5:$B$504,M$6,'Hours used'!$A$5:$A$504,"&gt;="&amp;$C52,'Hours used'!$A$5:$A$504,"&lt;="&amp;$D52))</f>
        <v/>
      </c>
      <c r="N52" s="70">
        <f>IF(OR(N$6="",$B52=""),"",SUMIFS('Hours used'!$C$5:$C$504,'Hours used'!$B$5:$B$504,N$6,'Hours used'!$A$5:$A$504,"&gt;="&amp;$C52,'Hours used'!$A$5:$A$504,"&lt;="&amp;$D52))</f>
        <v/>
      </c>
      <c r="O52" s="70">
        <f>IF(OR(O$6="",$B52=""),"",SUMIFS('Hours used'!$C$5:$C$504,'Hours used'!$B$5:$B$504,O$6,'Hours used'!$A$5:$A$504,"&gt;="&amp;$C52,'Hours used'!$A$5:$A$504,"&lt;="&amp;$D52))</f>
        <v/>
      </c>
      <c r="P52" s="70">
        <f>IF(OR(P$6="",$B52=""),"",SUMIFS('Hours used'!$C$5:$C$504,'Hours used'!$B$5:$B$504,P$6,'Hours used'!$A$5:$A$504,"&gt;="&amp;$C52,'Hours used'!$A$5:$A$504,"&lt;="&amp;$D52))</f>
        <v/>
      </c>
      <c r="Q52" s="70">
        <f>IF(OR(Q$6="",$B52=""),"",SUMIFS('Hours used'!$C$5:$C$504,'Hours used'!$B$5:$B$504,Q$6,'Hours used'!$A$5:$A$504,"&gt;="&amp;$C52,'Hours used'!$A$5:$A$504,"&lt;="&amp;$D52))</f>
        <v/>
      </c>
      <c r="R52" s="70">
        <f>IF(OR(R$6="",$B52=""),"",SUMIFS('Hours used'!$C$5:$C$504,'Hours used'!$B$5:$B$504,R$6,'Hours used'!$A$5:$A$504,"&gt;="&amp;$C52,'Hours used'!$A$5:$A$504,"&lt;="&amp;$D52))</f>
        <v/>
      </c>
      <c r="S52" s="70">
        <f>IF(OR(S$6="",$B52=""),"",SUMIFS('Hours used'!$C$5:$C$504,'Hours used'!$B$5:$B$504,S$6,'Hours used'!$A$5:$A$504,"&gt;="&amp;$C52,'Hours used'!$A$5:$A$504,"&lt;="&amp;$D52))</f>
        <v/>
      </c>
      <c r="T52" s="70">
        <f>IF(OR(T$6="",$B52=""),"",SUMIFS('Hours used'!$C$5:$C$504,'Hours used'!$B$5:$B$504,T$6,'Hours used'!$A$5:$A$504,"&gt;="&amp;$C52,'Hours used'!$A$5:$A$504,"&lt;="&amp;$D52))</f>
        <v/>
      </c>
      <c r="U52" s="70">
        <f>IF(OR(U$6="",$B52=""),"",SUMIFS('Hours used'!$C$5:$C$504,'Hours used'!$B$5:$B$504,U$6,'Hours used'!$A$5:$A$504,"&gt;="&amp;$C52,'Hours used'!$A$5:$A$504,"&lt;="&amp;$D52))</f>
        <v/>
      </c>
      <c r="V52" s="70">
        <f>IF(OR(V$6="",$B52=""),"",SUMIFS('Hours used'!$C$5:$C$504,'Hours used'!$B$5:$B$504,V$6,'Hours used'!$A$5:$A$504,"&gt;="&amp;$C52,'Hours used'!$A$5:$A$504,"&lt;="&amp;$D52))</f>
        <v/>
      </c>
      <c r="W52" s="70">
        <f>IF(OR(W$6="",$B52=""),"",SUMIFS('Hours used'!$C$5:$C$504,'Hours used'!$B$5:$B$504,W$6,'Hours used'!$A$5:$A$504,"&gt;="&amp;$C52,'Hours used'!$A$5:$A$504,"&lt;="&amp;$D52))</f>
        <v/>
      </c>
      <c r="X52" s="70">
        <f>IF(OR(X$6="",$B52=""),"",SUMIFS('Hours used'!$C$5:$C$504,'Hours used'!$B$5:$B$504,X$6,'Hours used'!$A$5:$A$504,"&gt;="&amp;$C52,'Hours used'!$A$5:$A$504,"&lt;="&amp;$D52))</f>
        <v/>
      </c>
      <c r="Y52" s="70">
        <f>IF(OR(Y$6="",$B52=""),"",SUMIFS('Hours used'!$C$5:$C$504,'Hours used'!$B$5:$B$504,Y$6,'Hours used'!$A$5:$A$504,"&gt;="&amp;$C52,'Hours used'!$A$5:$A$504,"&lt;="&amp;$D52))</f>
        <v/>
      </c>
      <c r="Z52" s="70">
        <f>IF(OR(Z$6="",$B52=""),"",SUMIFS('Hours used'!$C$5:$C$504,'Hours used'!$B$5:$B$504,Z$6,'Hours used'!$A$5:$A$504,"&gt;="&amp;$C52,'Hours used'!$A$5:$A$504,"&lt;="&amp;$D52))</f>
        <v/>
      </c>
      <c r="AA52" s="70">
        <f>IF(OR(AA$6="",$B52=""),"",SUMIFS('Hours used'!$C$5:$C$504,'Hours used'!$B$5:$B$504,AA$6,'Hours used'!$A$5:$A$504,"&gt;="&amp;$C52,'Hours used'!$A$5:$A$504,"&lt;="&amp;$D52))</f>
        <v/>
      </c>
      <c r="AB52" s="70">
        <f>IF(OR(AB$6="",$B52=""),"",SUMIFS('Hours used'!$C$5:$C$504,'Hours used'!$B$5:$B$504,AB$6,'Hours used'!$A$5:$A$504,"&gt;="&amp;$C52,'Hours used'!$A$5:$A$504,"&lt;="&amp;$D52))</f>
        <v/>
      </c>
      <c r="AC52" s="70">
        <f>IF(OR(AC$6="",$B52=""),"",SUMIFS('Hours used'!$C$5:$C$504,'Hours used'!$B$5:$B$504,AC$6,'Hours used'!$A$5:$A$504,"&gt;="&amp;$C52,'Hours used'!$A$5:$A$504,"&lt;="&amp;$D52))</f>
        <v/>
      </c>
      <c r="AD52" s="70">
        <f>IF(OR(AD$6="",$B52=""),"",SUMIFS('Hours used'!$C$5:$C$504,'Hours used'!$B$5:$B$504,AD$6,'Hours used'!$A$5:$A$504,"&gt;="&amp;$C52,'Hours used'!$A$5:$A$504,"&lt;="&amp;$D52))</f>
        <v/>
      </c>
      <c r="AE52" s="70">
        <f>IF(OR(AE$6="",$B52=""),"",SUMIFS('Hours used'!$C$5:$C$504,'Hours used'!$B$5:$B$504,AE$6,'Hours used'!$A$5:$A$504,"&gt;="&amp;$C52,'Hours used'!$A$5:$A$504,"&lt;="&amp;$D52))</f>
        <v/>
      </c>
      <c r="AF52" s="70">
        <f>IF(OR(AF$6="",$B52=""),"",SUMIFS('Hours used'!$C$5:$C$504,'Hours used'!$B$5:$B$504,AF$6,'Hours used'!$A$5:$A$504,"&gt;="&amp;$C52,'Hours used'!$A$5:$A$504,"&lt;="&amp;$D52))</f>
        <v/>
      </c>
      <c r="AG52" s="70">
        <f>IF(OR(AG$6="",$B52=""),"",SUMIFS('Hours used'!$C$5:$C$504,'Hours used'!$B$5:$B$504,AG$6,'Hours used'!$A$5:$A$504,"&gt;="&amp;$C52,'Hours used'!$A$5:$A$504,"&lt;="&amp;$D52))</f>
        <v/>
      </c>
      <c r="AH52" s="70">
        <f>IF(OR(AH$6="",$B52=""),"",SUMIFS('Hours used'!$C$5:$C$504,'Hours used'!$B$5:$B$504,AH$6,'Hours used'!$A$5:$A$504,"&gt;="&amp;$C52,'Hours used'!$A$5:$A$504,"&lt;="&amp;$D52))</f>
        <v/>
      </c>
    </row>
    <row r="53">
      <c r="A53" s="66">
        <f>IF('Balance by period'!A53="","",'Balance by period'!A53)</f>
        <v/>
      </c>
      <c r="B53" s="68">
        <f>IF('Balance by period'!B53="","",'Balance by period'!B53)</f>
        <v/>
      </c>
      <c r="C53" s="68">
        <f>IF('Balance by period'!C53="","",'Balance by period'!C53)</f>
        <v/>
      </c>
      <c r="D53" s="68">
        <f>IF('Balance by period'!D53="","",'Balance by period'!D53)</f>
        <v/>
      </c>
      <c r="E53" s="70">
        <f>IF(OR(E$6="",$B53=""),"",SUMIFS('Hours used'!$C$5:$C$504,'Hours used'!$B$5:$B$504,E$6,'Hours used'!$A$5:$A$504,"&gt;="&amp;$C53,'Hours used'!$A$5:$A$504,"&lt;="&amp;$D53))</f>
        <v/>
      </c>
      <c r="F53" s="70">
        <f>IF(OR(F$6="",$B53=""),"",SUMIFS('Hours used'!$C$5:$C$504,'Hours used'!$B$5:$B$504,F$6,'Hours used'!$A$5:$A$504,"&gt;="&amp;$C53,'Hours used'!$A$5:$A$504,"&lt;="&amp;$D53))</f>
        <v/>
      </c>
      <c r="G53" s="70">
        <f>IF(OR(G$6="",$B53=""),"",SUMIFS('Hours used'!$C$5:$C$504,'Hours used'!$B$5:$B$504,G$6,'Hours used'!$A$5:$A$504,"&gt;="&amp;$C53,'Hours used'!$A$5:$A$504,"&lt;="&amp;$D53))</f>
        <v/>
      </c>
      <c r="H53" s="70">
        <f>IF(OR(H$6="",$B53=""),"",SUMIFS('Hours used'!$C$5:$C$504,'Hours used'!$B$5:$B$504,H$6,'Hours used'!$A$5:$A$504,"&gt;="&amp;$C53,'Hours used'!$A$5:$A$504,"&lt;="&amp;$D53))</f>
        <v/>
      </c>
      <c r="I53" s="70">
        <f>IF(OR(I$6="",$B53=""),"",SUMIFS('Hours used'!$C$5:$C$504,'Hours used'!$B$5:$B$504,I$6,'Hours used'!$A$5:$A$504,"&gt;="&amp;$C53,'Hours used'!$A$5:$A$504,"&lt;="&amp;$D53))</f>
        <v/>
      </c>
      <c r="J53" s="70">
        <f>IF(OR(J$6="",$B53=""),"",SUMIFS('Hours used'!$C$5:$C$504,'Hours used'!$B$5:$B$504,J$6,'Hours used'!$A$5:$A$504,"&gt;="&amp;$C53,'Hours used'!$A$5:$A$504,"&lt;="&amp;$D53))</f>
        <v/>
      </c>
      <c r="K53" s="70">
        <f>IF(OR(K$6="",$B53=""),"",SUMIFS('Hours used'!$C$5:$C$504,'Hours used'!$B$5:$B$504,K$6,'Hours used'!$A$5:$A$504,"&gt;="&amp;$C53,'Hours used'!$A$5:$A$504,"&lt;="&amp;$D53))</f>
        <v/>
      </c>
      <c r="L53" s="70">
        <f>IF(OR(L$6="",$B53=""),"",SUMIFS('Hours used'!$C$5:$C$504,'Hours used'!$B$5:$B$504,L$6,'Hours used'!$A$5:$A$504,"&gt;="&amp;$C53,'Hours used'!$A$5:$A$504,"&lt;="&amp;$D53))</f>
        <v/>
      </c>
      <c r="M53" s="70">
        <f>IF(OR(M$6="",$B53=""),"",SUMIFS('Hours used'!$C$5:$C$504,'Hours used'!$B$5:$B$504,M$6,'Hours used'!$A$5:$A$504,"&gt;="&amp;$C53,'Hours used'!$A$5:$A$504,"&lt;="&amp;$D53))</f>
        <v/>
      </c>
      <c r="N53" s="70">
        <f>IF(OR(N$6="",$B53=""),"",SUMIFS('Hours used'!$C$5:$C$504,'Hours used'!$B$5:$B$504,N$6,'Hours used'!$A$5:$A$504,"&gt;="&amp;$C53,'Hours used'!$A$5:$A$504,"&lt;="&amp;$D53))</f>
        <v/>
      </c>
      <c r="O53" s="70">
        <f>IF(OR(O$6="",$B53=""),"",SUMIFS('Hours used'!$C$5:$C$504,'Hours used'!$B$5:$B$504,O$6,'Hours used'!$A$5:$A$504,"&gt;="&amp;$C53,'Hours used'!$A$5:$A$504,"&lt;="&amp;$D53))</f>
        <v/>
      </c>
      <c r="P53" s="70">
        <f>IF(OR(P$6="",$B53=""),"",SUMIFS('Hours used'!$C$5:$C$504,'Hours used'!$B$5:$B$504,P$6,'Hours used'!$A$5:$A$504,"&gt;="&amp;$C53,'Hours used'!$A$5:$A$504,"&lt;="&amp;$D53))</f>
        <v/>
      </c>
      <c r="Q53" s="70">
        <f>IF(OR(Q$6="",$B53=""),"",SUMIFS('Hours used'!$C$5:$C$504,'Hours used'!$B$5:$B$504,Q$6,'Hours used'!$A$5:$A$504,"&gt;="&amp;$C53,'Hours used'!$A$5:$A$504,"&lt;="&amp;$D53))</f>
        <v/>
      </c>
      <c r="R53" s="70">
        <f>IF(OR(R$6="",$B53=""),"",SUMIFS('Hours used'!$C$5:$C$504,'Hours used'!$B$5:$B$504,R$6,'Hours used'!$A$5:$A$504,"&gt;="&amp;$C53,'Hours used'!$A$5:$A$504,"&lt;="&amp;$D53))</f>
        <v/>
      </c>
      <c r="S53" s="70">
        <f>IF(OR(S$6="",$B53=""),"",SUMIFS('Hours used'!$C$5:$C$504,'Hours used'!$B$5:$B$504,S$6,'Hours used'!$A$5:$A$504,"&gt;="&amp;$C53,'Hours used'!$A$5:$A$504,"&lt;="&amp;$D53))</f>
        <v/>
      </c>
      <c r="T53" s="70">
        <f>IF(OR(T$6="",$B53=""),"",SUMIFS('Hours used'!$C$5:$C$504,'Hours used'!$B$5:$B$504,T$6,'Hours used'!$A$5:$A$504,"&gt;="&amp;$C53,'Hours used'!$A$5:$A$504,"&lt;="&amp;$D53))</f>
        <v/>
      </c>
      <c r="U53" s="70">
        <f>IF(OR(U$6="",$B53=""),"",SUMIFS('Hours used'!$C$5:$C$504,'Hours used'!$B$5:$B$504,U$6,'Hours used'!$A$5:$A$504,"&gt;="&amp;$C53,'Hours used'!$A$5:$A$504,"&lt;="&amp;$D53))</f>
        <v/>
      </c>
      <c r="V53" s="70">
        <f>IF(OR(V$6="",$B53=""),"",SUMIFS('Hours used'!$C$5:$C$504,'Hours used'!$B$5:$B$504,V$6,'Hours used'!$A$5:$A$504,"&gt;="&amp;$C53,'Hours used'!$A$5:$A$504,"&lt;="&amp;$D53))</f>
        <v/>
      </c>
      <c r="W53" s="70">
        <f>IF(OR(W$6="",$B53=""),"",SUMIFS('Hours used'!$C$5:$C$504,'Hours used'!$B$5:$B$504,W$6,'Hours used'!$A$5:$A$504,"&gt;="&amp;$C53,'Hours used'!$A$5:$A$504,"&lt;="&amp;$D53))</f>
        <v/>
      </c>
      <c r="X53" s="70">
        <f>IF(OR(X$6="",$B53=""),"",SUMIFS('Hours used'!$C$5:$C$504,'Hours used'!$B$5:$B$504,X$6,'Hours used'!$A$5:$A$504,"&gt;="&amp;$C53,'Hours used'!$A$5:$A$504,"&lt;="&amp;$D53))</f>
        <v/>
      </c>
      <c r="Y53" s="70">
        <f>IF(OR(Y$6="",$B53=""),"",SUMIFS('Hours used'!$C$5:$C$504,'Hours used'!$B$5:$B$504,Y$6,'Hours used'!$A$5:$A$504,"&gt;="&amp;$C53,'Hours used'!$A$5:$A$504,"&lt;="&amp;$D53))</f>
        <v/>
      </c>
      <c r="Z53" s="70">
        <f>IF(OR(Z$6="",$B53=""),"",SUMIFS('Hours used'!$C$5:$C$504,'Hours used'!$B$5:$B$504,Z$6,'Hours used'!$A$5:$A$504,"&gt;="&amp;$C53,'Hours used'!$A$5:$A$504,"&lt;="&amp;$D53))</f>
        <v/>
      </c>
      <c r="AA53" s="70">
        <f>IF(OR(AA$6="",$B53=""),"",SUMIFS('Hours used'!$C$5:$C$504,'Hours used'!$B$5:$B$504,AA$6,'Hours used'!$A$5:$A$504,"&gt;="&amp;$C53,'Hours used'!$A$5:$A$504,"&lt;="&amp;$D53))</f>
        <v/>
      </c>
      <c r="AB53" s="70">
        <f>IF(OR(AB$6="",$B53=""),"",SUMIFS('Hours used'!$C$5:$C$504,'Hours used'!$B$5:$B$504,AB$6,'Hours used'!$A$5:$A$504,"&gt;="&amp;$C53,'Hours used'!$A$5:$A$504,"&lt;="&amp;$D53))</f>
        <v/>
      </c>
      <c r="AC53" s="70">
        <f>IF(OR(AC$6="",$B53=""),"",SUMIFS('Hours used'!$C$5:$C$504,'Hours used'!$B$5:$B$504,AC$6,'Hours used'!$A$5:$A$504,"&gt;="&amp;$C53,'Hours used'!$A$5:$A$504,"&lt;="&amp;$D53))</f>
        <v/>
      </c>
      <c r="AD53" s="70">
        <f>IF(OR(AD$6="",$B53=""),"",SUMIFS('Hours used'!$C$5:$C$504,'Hours used'!$B$5:$B$504,AD$6,'Hours used'!$A$5:$A$504,"&gt;="&amp;$C53,'Hours used'!$A$5:$A$504,"&lt;="&amp;$D53))</f>
        <v/>
      </c>
      <c r="AE53" s="70">
        <f>IF(OR(AE$6="",$B53=""),"",SUMIFS('Hours used'!$C$5:$C$504,'Hours used'!$B$5:$B$504,AE$6,'Hours used'!$A$5:$A$504,"&gt;="&amp;$C53,'Hours used'!$A$5:$A$504,"&lt;="&amp;$D53))</f>
        <v/>
      </c>
      <c r="AF53" s="70">
        <f>IF(OR(AF$6="",$B53=""),"",SUMIFS('Hours used'!$C$5:$C$504,'Hours used'!$B$5:$B$504,AF$6,'Hours used'!$A$5:$A$504,"&gt;="&amp;$C53,'Hours used'!$A$5:$A$504,"&lt;="&amp;$D53))</f>
        <v/>
      </c>
      <c r="AG53" s="70">
        <f>IF(OR(AG$6="",$B53=""),"",SUMIFS('Hours used'!$C$5:$C$504,'Hours used'!$B$5:$B$504,AG$6,'Hours used'!$A$5:$A$504,"&gt;="&amp;$C53,'Hours used'!$A$5:$A$504,"&lt;="&amp;$D53))</f>
        <v/>
      </c>
      <c r="AH53" s="70">
        <f>IF(OR(AH$6="",$B53=""),"",SUMIFS('Hours used'!$C$5:$C$504,'Hours used'!$B$5:$B$504,AH$6,'Hours used'!$A$5:$A$504,"&gt;="&amp;$C53,'Hours used'!$A$5:$A$504,"&lt;="&amp;$D53))</f>
        <v/>
      </c>
    </row>
    <row r="54">
      <c r="A54" s="66">
        <f>IF('Balance by period'!A54="","",'Balance by period'!A54)</f>
        <v/>
      </c>
      <c r="B54" s="68">
        <f>IF('Balance by period'!B54="","",'Balance by period'!B54)</f>
        <v/>
      </c>
      <c r="C54" s="68">
        <f>IF('Balance by period'!C54="","",'Balance by period'!C54)</f>
        <v/>
      </c>
      <c r="D54" s="68">
        <f>IF('Balance by period'!D54="","",'Balance by period'!D54)</f>
        <v/>
      </c>
      <c r="E54" s="70">
        <f>IF(OR(E$6="",$B54=""),"",SUMIFS('Hours used'!$C$5:$C$504,'Hours used'!$B$5:$B$504,E$6,'Hours used'!$A$5:$A$504,"&gt;="&amp;$C54,'Hours used'!$A$5:$A$504,"&lt;="&amp;$D54))</f>
        <v/>
      </c>
      <c r="F54" s="70">
        <f>IF(OR(F$6="",$B54=""),"",SUMIFS('Hours used'!$C$5:$C$504,'Hours used'!$B$5:$B$504,F$6,'Hours used'!$A$5:$A$504,"&gt;="&amp;$C54,'Hours used'!$A$5:$A$504,"&lt;="&amp;$D54))</f>
        <v/>
      </c>
      <c r="G54" s="70">
        <f>IF(OR(G$6="",$B54=""),"",SUMIFS('Hours used'!$C$5:$C$504,'Hours used'!$B$5:$B$504,G$6,'Hours used'!$A$5:$A$504,"&gt;="&amp;$C54,'Hours used'!$A$5:$A$504,"&lt;="&amp;$D54))</f>
        <v/>
      </c>
      <c r="H54" s="70">
        <f>IF(OR(H$6="",$B54=""),"",SUMIFS('Hours used'!$C$5:$C$504,'Hours used'!$B$5:$B$504,H$6,'Hours used'!$A$5:$A$504,"&gt;="&amp;$C54,'Hours used'!$A$5:$A$504,"&lt;="&amp;$D54))</f>
        <v/>
      </c>
      <c r="I54" s="70">
        <f>IF(OR(I$6="",$B54=""),"",SUMIFS('Hours used'!$C$5:$C$504,'Hours used'!$B$5:$B$504,I$6,'Hours used'!$A$5:$A$504,"&gt;="&amp;$C54,'Hours used'!$A$5:$A$504,"&lt;="&amp;$D54))</f>
        <v/>
      </c>
      <c r="J54" s="70">
        <f>IF(OR(J$6="",$B54=""),"",SUMIFS('Hours used'!$C$5:$C$504,'Hours used'!$B$5:$B$504,J$6,'Hours used'!$A$5:$A$504,"&gt;="&amp;$C54,'Hours used'!$A$5:$A$504,"&lt;="&amp;$D54))</f>
        <v/>
      </c>
      <c r="K54" s="70">
        <f>IF(OR(K$6="",$B54=""),"",SUMIFS('Hours used'!$C$5:$C$504,'Hours used'!$B$5:$B$504,K$6,'Hours used'!$A$5:$A$504,"&gt;="&amp;$C54,'Hours used'!$A$5:$A$504,"&lt;="&amp;$D54))</f>
        <v/>
      </c>
      <c r="L54" s="70">
        <f>IF(OR(L$6="",$B54=""),"",SUMIFS('Hours used'!$C$5:$C$504,'Hours used'!$B$5:$B$504,L$6,'Hours used'!$A$5:$A$504,"&gt;="&amp;$C54,'Hours used'!$A$5:$A$504,"&lt;="&amp;$D54))</f>
        <v/>
      </c>
      <c r="M54" s="70">
        <f>IF(OR(M$6="",$B54=""),"",SUMIFS('Hours used'!$C$5:$C$504,'Hours used'!$B$5:$B$504,M$6,'Hours used'!$A$5:$A$504,"&gt;="&amp;$C54,'Hours used'!$A$5:$A$504,"&lt;="&amp;$D54))</f>
        <v/>
      </c>
      <c r="N54" s="70">
        <f>IF(OR(N$6="",$B54=""),"",SUMIFS('Hours used'!$C$5:$C$504,'Hours used'!$B$5:$B$504,N$6,'Hours used'!$A$5:$A$504,"&gt;="&amp;$C54,'Hours used'!$A$5:$A$504,"&lt;="&amp;$D54))</f>
        <v/>
      </c>
      <c r="O54" s="70">
        <f>IF(OR(O$6="",$B54=""),"",SUMIFS('Hours used'!$C$5:$C$504,'Hours used'!$B$5:$B$504,O$6,'Hours used'!$A$5:$A$504,"&gt;="&amp;$C54,'Hours used'!$A$5:$A$504,"&lt;="&amp;$D54))</f>
        <v/>
      </c>
      <c r="P54" s="70">
        <f>IF(OR(P$6="",$B54=""),"",SUMIFS('Hours used'!$C$5:$C$504,'Hours used'!$B$5:$B$504,P$6,'Hours used'!$A$5:$A$504,"&gt;="&amp;$C54,'Hours used'!$A$5:$A$504,"&lt;="&amp;$D54))</f>
        <v/>
      </c>
      <c r="Q54" s="70">
        <f>IF(OR(Q$6="",$B54=""),"",SUMIFS('Hours used'!$C$5:$C$504,'Hours used'!$B$5:$B$504,Q$6,'Hours used'!$A$5:$A$504,"&gt;="&amp;$C54,'Hours used'!$A$5:$A$504,"&lt;="&amp;$D54))</f>
        <v/>
      </c>
      <c r="R54" s="70">
        <f>IF(OR(R$6="",$B54=""),"",SUMIFS('Hours used'!$C$5:$C$504,'Hours used'!$B$5:$B$504,R$6,'Hours used'!$A$5:$A$504,"&gt;="&amp;$C54,'Hours used'!$A$5:$A$504,"&lt;="&amp;$D54))</f>
        <v/>
      </c>
      <c r="S54" s="70">
        <f>IF(OR(S$6="",$B54=""),"",SUMIFS('Hours used'!$C$5:$C$504,'Hours used'!$B$5:$B$504,S$6,'Hours used'!$A$5:$A$504,"&gt;="&amp;$C54,'Hours used'!$A$5:$A$504,"&lt;="&amp;$D54))</f>
        <v/>
      </c>
      <c r="T54" s="70">
        <f>IF(OR(T$6="",$B54=""),"",SUMIFS('Hours used'!$C$5:$C$504,'Hours used'!$B$5:$B$504,T$6,'Hours used'!$A$5:$A$504,"&gt;="&amp;$C54,'Hours used'!$A$5:$A$504,"&lt;="&amp;$D54))</f>
        <v/>
      </c>
      <c r="U54" s="70">
        <f>IF(OR(U$6="",$B54=""),"",SUMIFS('Hours used'!$C$5:$C$504,'Hours used'!$B$5:$B$504,U$6,'Hours used'!$A$5:$A$504,"&gt;="&amp;$C54,'Hours used'!$A$5:$A$504,"&lt;="&amp;$D54))</f>
        <v/>
      </c>
      <c r="V54" s="70">
        <f>IF(OR(V$6="",$B54=""),"",SUMIFS('Hours used'!$C$5:$C$504,'Hours used'!$B$5:$B$504,V$6,'Hours used'!$A$5:$A$504,"&gt;="&amp;$C54,'Hours used'!$A$5:$A$504,"&lt;="&amp;$D54))</f>
        <v/>
      </c>
      <c r="W54" s="70">
        <f>IF(OR(W$6="",$B54=""),"",SUMIFS('Hours used'!$C$5:$C$504,'Hours used'!$B$5:$B$504,W$6,'Hours used'!$A$5:$A$504,"&gt;="&amp;$C54,'Hours used'!$A$5:$A$504,"&lt;="&amp;$D54))</f>
        <v/>
      </c>
      <c r="X54" s="70">
        <f>IF(OR(X$6="",$B54=""),"",SUMIFS('Hours used'!$C$5:$C$504,'Hours used'!$B$5:$B$504,X$6,'Hours used'!$A$5:$A$504,"&gt;="&amp;$C54,'Hours used'!$A$5:$A$504,"&lt;="&amp;$D54))</f>
        <v/>
      </c>
      <c r="Y54" s="70">
        <f>IF(OR(Y$6="",$B54=""),"",SUMIFS('Hours used'!$C$5:$C$504,'Hours used'!$B$5:$B$504,Y$6,'Hours used'!$A$5:$A$504,"&gt;="&amp;$C54,'Hours used'!$A$5:$A$504,"&lt;="&amp;$D54))</f>
        <v/>
      </c>
      <c r="Z54" s="70">
        <f>IF(OR(Z$6="",$B54=""),"",SUMIFS('Hours used'!$C$5:$C$504,'Hours used'!$B$5:$B$504,Z$6,'Hours used'!$A$5:$A$504,"&gt;="&amp;$C54,'Hours used'!$A$5:$A$504,"&lt;="&amp;$D54))</f>
        <v/>
      </c>
      <c r="AA54" s="70">
        <f>IF(OR(AA$6="",$B54=""),"",SUMIFS('Hours used'!$C$5:$C$504,'Hours used'!$B$5:$B$504,AA$6,'Hours used'!$A$5:$A$504,"&gt;="&amp;$C54,'Hours used'!$A$5:$A$504,"&lt;="&amp;$D54))</f>
        <v/>
      </c>
      <c r="AB54" s="70">
        <f>IF(OR(AB$6="",$B54=""),"",SUMIFS('Hours used'!$C$5:$C$504,'Hours used'!$B$5:$B$504,AB$6,'Hours used'!$A$5:$A$504,"&gt;="&amp;$C54,'Hours used'!$A$5:$A$504,"&lt;="&amp;$D54))</f>
        <v/>
      </c>
      <c r="AC54" s="70">
        <f>IF(OR(AC$6="",$B54=""),"",SUMIFS('Hours used'!$C$5:$C$504,'Hours used'!$B$5:$B$504,AC$6,'Hours used'!$A$5:$A$504,"&gt;="&amp;$C54,'Hours used'!$A$5:$A$504,"&lt;="&amp;$D54))</f>
        <v/>
      </c>
      <c r="AD54" s="70">
        <f>IF(OR(AD$6="",$B54=""),"",SUMIFS('Hours used'!$C$5:$C$504,'Hours used'!$B$5:$B$504,AD$6,'Hours used'!$A$5:$A$504,"&gt;="&amp;$C54,'Hours used'!$A$5:$A$504,"&lt;="&amp;$D54))</f>
        <v/>
      </c>
      <c r="AE54" s="70">
        <f>IF(OR(AE$6="",$B54=""),"",SUMIFS('Hours used'!$C$5:$C$504,'Hours used'!$B$5:$B$504,AE$6,'Hours used'!$A$5:$A$504,"&gt;="&amp;$C54,'Hours used'!$A$5:$A$504,"&lt;="&amp;$D54))</f>
        <v/>
      </c>
      <c r="AF54" s="70">
        <f>IF(OR(AF$6="",$B54=""),"",SUMIFS('Hours used'!$C$5:$C$504,'Hours used'!$B$5:$B$504,AF$6,'Hours used'!$A$5:$A$504,"&gt;="&amp;$C54,'Hours used'!$A$5:$A$504,"&lt;="&amp;$D54))</f>
        <v/>
      </c>
      <c r="AG54" s="70">
        <f>IF(OR(AG$6="",$B54=""),"",SUMIFS('Hours used'!$C$5:$C$504,'Hours used'!$B$5:$B$504,AG$6,'Hours used'!$A$5:$A$504,"&gt;="&amp;$C54,'Hours used'!$A$5:$A$504,"&lt;="&amp;$D54))</f>
        <v/>
      </c>
      <c r="AH54" s="70">
        <f>IF(OR(AH$6="",$B54=""),"",SUMIFS('Hours used'!$C$5:$C$504,'Hours used'!$B$5:$B$504,AH$6,'Hours used'!$A$5:$A$504,"&gt;="&amp;$C54,'Hours used'!$A$5:$A$504,"&lt;="&amp;$D54))</f>
        <v/>
      </c>
    </row>
    <row r="55">
      <c r="A55" s="66">
        <f>IF('Balance by period'!A55="","",'Balance by period'!A55)</f>
        <v/>
      </c>
      <c r="B55" s="68">
        <f>IF('Balance by period'!B55="","",'Balance by period'!B55)</f>
        <v/>
      </c>
      <c r="C55" s="68">
        <f>IF('Balance by period'!C55="","",'Balance by period'!C55)</f>
        <v/>
      </c>
      <c r="D55" s="68">
        <f>IF('Balance by period'!D55="","",'Balance by period'!D55)</f>
        <v/>
      </c>
      <c r="E55" s="70">
        <f>IF(OR(E$6="",$B55=""),"",SUMIFS('Hours used'!$C$5:$C$504,'Hours used'!$B$5:$B$504,E$6,'Hours used'!$A$5:$A$504,"&gt;="&amp;$C55,'Hours used'!$A$5:$A$504,"&lt;="&amp;$D55))</f>
        <v/>
      </c>
      <c r="F55" s="70">
        <f>IF(OR(F$6="",$B55=""),"",SUMIFS('Hours used'!$C$5:$C$504,'Hours used'!$B$5:$B$504,F$6,'Hours used'!$A$5:$A$504,"&gt;="&amp;$C55,'Hours used'!$A$5:$A$504,"&lt;="&amp;$D55))</f>
        <v/>
      </c>
      <c r="G55" s="70">
        <f>IF(OR(G$6="",$B55=""),"",SUMIFS('Hours used'!$C$5:$C$504,'Hours used'!$B$5:$B$504,G$6,'Hours used'!$A$5:$A$504,"&gt;="&amp;$C55,'Hours used'!$A$5:$A$504,"&lt;="&amp;$D55))</f>
        <v/>
      </c>
      <c r="H55" s="70">
        <f>IF(OR(H$6="",$B55=""),"",SUMIFS('Hours used'!$C$5:$C$504,'Hours used'!$B$5:$B$504,H$6,'Hours used'!$A$5:$A$504,"&gt;="&amp;$C55,'Hours used'!$A$5:$A$504,"&lt;="&amp;$D55))</f>
        <v/>
      </c>
      <c r="I55" s="70">
        <f>IF(OR(I$6="",$B55=""),"",SUMIFS('Hours used'!$C$5:$C$504,'Hours used'!$B$5:$B$504,I$6,'Hours used'!$A$5:$A$504,"&gt;="&amp;$C55,'Hours used'!$A$5:$A$504,"&lt;="&amp;$D55))</f>
        <v/>
      </c>
      <c r="J55" s="70">
        <f>IF(OR(J$6="",$B55=""),"",SUMIFS('Hours used'!$C$5:$C$504,'Hours used'!$B$5:$B$504,J$6,'Hours used'!$A$5:$A$504,"&gt;="&amp;$C55,'Hours used'!$A$5:$A$504,"&lt;="&amp;$D55))</f>
        <v/>
      </c>
      <c r="K55" s="70">
        <f>IF(OR(K$6="",$B55=""),"",SUMIFS('Hours used'!$C$5:$C$504,'Hours used'!$B$5:$B$504,K$6,'Hours used'!$A$5:$A$504,"&gt;="&amp;$C55,'Hours used'!$A$5:$A$504,"&lt;="&amp;$D55))</f>
        <v/>
      </c>
      <c r="L55" s="70">
        <f>IF(OR(L$6="",$B55=""),"",SUMIFS('Hours used'!$C$5:$C$504,'Hours used'!$B$5:$B$504,L$6,'Hours used'!$A$5:$A$504,"&gt;="&amp;$C55,'Hours used'!$A$5:$A$504,"&lt;="&amp;$D55))</f>
        <v/>
      </c>
      <c r="M55" s="70">
        <f>IF(OR(M$6="",$B55=""),"",SUMIFS('Hours used'!$C$5:$C$504,'Hours used'!$B$5:$B$504,M$6,'Hours used'!$A$5:$A$504,"&gt;="&amp;$C55,'Hours used'!$A$5:$A$504,"&lt;="&amp;$D55))</f>
        <v/>
      </c>
      <c r="N55" s="70">
        <f>IF(OR(N$6="",$B55=""),"",SUMIFS('Hours used'!$C$5:$C$504,'Hours used'!$B$5:$B$504,N$6,'Hours used'!$A$5:$A$504,"&gt;="&amp;$C55,'Hours used'!$A$5:$A$504,"&lt;="&amp;$D55))</f>
        <v/>
      </c>
      <c r="O55" s="70">
        <f>IF(OR(O$6="",$B55=""),"",SUMIFS('Hours used'!$C$5:$C$504,'Hours used'!$B$5:$B$504,O$6,'Hours used'!$A$5:$A$504,"&gt;="&amp;$C55,'Hours used'!$A$5:$A$504,"&lt;="&amp;$D55))</f>
        <v/>
      </c>
      <c r="P55" s="70">
        <f>IF(OR(P$6="",$B55=""),"",SUMIFS('Hours used'!$C$5:$C$504,'Hours used'!$B$5:$B$504,P$6,'Hours used'!$A$5:$A$504,"&gt;="&amp;$C55,'Hours used'!$A$5:$A$504,"&lt;="&amp;$D55))</f>
        <v/>
      </c>
      <c r="Q55" s="70">
        <f>IF(OR(Q$6="",$B55=""),"",SUMIFS('Hours used'!$C$5:$C$504,'Hours used'!$B$5:$B$504,Q$6,'Hours used'!$A$5:$A$504,"&gt;="&amp;$C55,'Hours used'!$A$5:$A$504,"&lt;="&amp;$D55))</f>
        <v/>
      </c>
      <c r="R55" s="70">
        <f>IF(OR(R$6="",$B55=""),"",SUMIFS('Hours used'!$C$5:$C$504,'Hours used'!$B$5:$B$504,R$6,'Hours used'!$A$5:$A$504,"&gt;="&amp;$C55,'Hours used'!$A$5:$A$504,"&lt;="&amp;$D55))</f>
        <v/>
      </c>
      <c r="S55" s="70">
        <f>IF(OR(S$6="",$B55=""),"",SUMIFS('Hours used'!$C$5:$C$504,'Hours used'!$B$5:$B$504,S$6,'Hours used'!$A$5:$A$504,"&gt;="&amp;$C55,'Hours used'!$A$5:$A$504,"&lt;="&amp;$D55))</f>
        <v/>
      </c>
      <c r="T55" s="70">
        <f>IF(OR(T$6="",$B55=""),"",SUMIFS('Hours used'!$C$5:$C$504,'Hours used'!$B$5:$B$504,T$6,'Hours used'!$A$5:$A$504,"&gt;="&amp;$C55,'Hours used'!$A$5:$A$504,"&lt;="&amp;$D55))</f>
        <v/>
      </c>
      <c r="U55" s="70">
        <f>IF(OR(U$6="",$B55=""),"",SUMIFS('Hours used'!$C$5:$C$504,'Hours used'!$B$5:$B$504,U$6,'Hours used'!$A$5:$A$504,"&gt;="&amp;$C55,'Hours used'!$A$5:$A$504,"&lt;="&amp;$D55))</f>
        <v/>
      </c>
      <c r="V55" s="70">
        <f>IF(OR(V$6="",$B55=""),"",SUMIFS('Hours used'!$C$5:$C$504,'Hours used'!$B$5:$B$504,V$6,'Hours used'!$A$5:$A$504,"&gt;="&amp;$C55,'Hours used'!$A$5:$A$504,"&lt;="&amp;$D55))</f>
        <v/>
      </c>
      <c r="W55" s="70">
        <f>IF(OR(W$6="",$B55=""),"",SUMIFS('Hours used'!$C$5:$C$504,'Hours used'!$B$5:$B$504,W$6,'Hours used'!$A$5:$A$504,"&gt;="&amp;$C55,'Hours used'!$A$5:$A$504,"&lt;="&amp;$D55))</f>
        <v/>
      </c>
      <c r="X55" s="70">
        <f>IF(OR(X$6="",$B55=""),"",SUMIFS('Hours used'!$C$5:$C$504,'Hours used'!$B$5:$B$504,X$6,'Hours used'!$A$5:$A$504,"&gt;="&amp;$C55,'Hours used'!$A$5:$A$504,"&lt;="&amp;$D55))</f>
        <v/>
      </c>
      <c r="Y55" s="70">
        <f>IF(OR(Y$6="",$B55=""),"",SUMIFS('Hours used'!$C$5:$C$504,'Hours used'!$B$5:$B$504,Y$6,'Hours used'!$A$5:$A$504,"&gt;="&amp;$C55,'Hours used'!$A$5:$A$504,"&lt;="&amp;$D55))</f>
        <v/>
      </c>
      <c r="Z55" s="70">
        <f>IF(OR(Z$6="",$B55=""),"",SUMIFS('Hours used'!$C$5:$C$504,'Hours used'!$B$5:$B$504,Z$6,'Hours used'!$A$5:$A$504,"&gt;="&amp;$C55,'Hours used'!$A$5:$A$504,"&lt;="&amp;$D55))</f>
        <v/>
      </c>
      <c r="AA55" s="70">
        <f>IF(OR(AA$6="",$B55=""),"",SUMIFS('Hours used'!$C$5:$C$504,'Hours used'!$B$5:$B$504,AA$6,'Hours used'!$A$5:$A$504,"&gt;="&amp;$C55,'Hours used'!$A$5:$A$504,"&lt;="&amp;$D55))</f>
        <v/>
      </c>
      <c r="AB55" s="70">
        <f>IF(OR(AB$6="",$B55=""),"",SUMIFS('Hours used'!$C$5:$C$504,'Hours used'!$B$5:$B$504,AB$6,'Hours used'!$A$5:$A$504,"&gt;="&amp;$C55,'Hours used'!$A$5:$A$504,"&lt;="&amp;$D55))</f>
        <v/>
      </c>
      <c r="AC55" s="70">
        <f>IF(OR(AC$6="",$B55=""),"",SUMIFS('Hours used'!$C$5:$C$504,'Hours used'!$B$5:$B$504,AC$6,'Hours used'!$A$5:$A$504,"&gt;="&amp;$C55,'Hours used'!$A$5:$A$504,"&lt;="&amp;$D55))</f>
        <v/>
      </c>
      <c r="AD55" s="70">
        <f>IF(OR(AD$6="",$B55=""),"",SUMIFS('Hours used'!$C$5:$C$504,'Hours used'!$B$5:$B$504,AD$6,'Hours used'!$A$5:$A$504,"&gt;="&amp;$C55,'Hours used'!$A$5:$A$504,"&lt;="&amp;$D55))</f>
        <v/>
      </c>
      <c r="AE55" s="70">
        <f>IF(OR(AE$6="",$B55=""),"",SUMIFS('Hours used'!$C$5:$C$504,'Hours used'!$B$5:$B$504,AE$6,'Hours used'!$A$5:$A$504,"&gt;="&amp;$C55,'Hours used'!$A$5:$A$504,"&lt;="&amp;$D55))</f>
        <v/>
      </c>
      <c r="AF55" s="70">
        <f>IF(OR(AF$6="",$B55=""),"",SUMIFS('Hours used'!$C$5:$C$504,'Hours used'!$B$5:$B$504,AF$6,'Hours used'!$A$5:$A$504,"&gt;="&amp;$C55,'Hours used'!$A$5:$A$504,"&lt;="&amp;$D55))</f>
        <v/>
      </c>
      <c r="AG55" s="70">
        <f>IF(OR(AG$6="",$B55=""),"",SUMIFS('Hours used'!$C$5:$C$504,'Hours used'!$B$5:$B$504,AG$6,'Hours used'!$A$5:$A$504,"&gt;="&amp;$C55,'Hours used'!$A$5:$A$504,"&lt;="&amp;$D55))</f>
        <v/>
      </c>
      <c r="AH55" s="70">
        <f>IF(OR(AH$6="",$B55=""),"",SUMIFS('Hours used'!$C$5:$C$504,'Hours used'!$B$5:$B$504,AH$6,'Hours used'!$A$5:$A$504,"&gt;="&amp;$C55,'Hours used'!$A$5:$A$504,"&lt;="&amp;$D55))</f>
        <v/>
      </c>
    </row>
    <row r="56">
      <c r="A56" s="66">
        <f>IF('Balance by period'!A56="","",'Balance by period'!A56)</f>
        <v/>
      </c>
      <c r="B56" s="68">
        <f>IF('Balance by period'!B56="","",'Balance by period'!B56)</f>
        <v/>
      </c>
      <c r="C56" s="68">
        <f>IF('Balance by period'!C56="","",'Balance by period'!C56)</f>
        <v/>
      </c>
      <c r="D56" s="68">
        <f>IF('Balance by period'!D56="","",'Balance by period'!D56)</f>
        <v/>
      </c>
      <c r="E56" s="70">
        <f>IF(OR(E$6="",$B56=""),"",SUMIFS('Hours used'!$C$5:$C$504,'Hours used'!$B$5:$B$504,E$6,'Hours used'!$A$5:$A$504,"&gt;="&amp;$C56,'Hours used'!$A$5:$A$504,"&lt;="&amp;$D56))</f>
        <v/>
      </c>
      <c r="F56" s="70">
        <f>IF(OR(F$6="",$B56=""),"",SUMIFS('Hours used'!$C$5:$C$504,'Hours used'!$B$5:$B$504,F$6,'Hours used'!$A$5:$A$504,"&gt;="&amp;$C56,'Hours used'!$A$5:$A$504,"&lt;="&amp;$D56))</f>
        <v/>
      </c>
      <c r="G56" s="70">
        <f>IF(OR(G$6="",$B56=""),"",SUMIFS('Hours used'!$C$5:$C$504,'Hours used'!$B$5:$B$504,G$6,'Hours used'!$A$5:$A$504,"&gt;="&amp;$C56,'Hours used'!$A$5:$A$504,"&lt;="&amp;$D56))</f>
        <v/>
      </c>
      <c r="H56" s="70">
        <f>IF(OR(H$6="",$B56=""),"",SUMIFS('Hours used'!$C$5:$C$504,'Hours used'!$B$5:$B$504,H$6,'Hours used'!$A$5:$A$504,"&gt;="&amp;$C56,'Hours used'!$A$5:$A$504,"&lt;="&amp;$D56))</f>
        <v/>
      </c>
      <c r="I56" s="70">
        <f>IF(OR(I$6="",$B56=""),"",SUMIFS('Hours used'!$C$5:$C$504,'Hours used'!$B$5:$B$504,I$6,'Hours used'!$A$5:$A$504,"&gt;="&amp;$C56,'Hours used'!$A$5:$A$504,"&lt;="&amp;$D56))</f>
        <v/>
      </c>
      <c r="J56" s="70">
        <f>IF(OR(J$6="",$B56=""),"",SUMIFS('Hours used'!$C$5:$C$504,'Hours used'!$B$5:$B$504,J$6,'Hours used'!$A$5:$A$504,"&gt;="&amp;$C56,'Hours used'!$A$5:$A$504,"&lt;="&amp;$D56))</f>
        <v/>
      </c>
      <c r="K56" s="70">
        <f>IF(OR(K$6="",$B56=""),"",SUMIFS('Hours used'!$C$5:$C$504,'Hours used'!$B$5:$B$504,K$6,'Hours used'!$A$5:$A$504,"&gt;="&amp;$C56,'Hours used'!$A$5:$A$504,"&lt;="&amp;$D56))</f>
        <v/>
      </c>
      <c r="L56" s="70">
        <f>IF(OR(L$6="",$B56=""),"",SUMIFS('Hours used'!$C$5:$C$504,'Hours used'!$B$5:$B$504,L$6,'Hours used'!$A$5:$A$504,"&gt;="&amp;$C56,'Hours used'!$A$5:$A$504,"&lt;="&amp;$D56))</f>
        <v/>
      </c>
      <c r="M56" s="70">
        <f>IF(OR(M$6="",$B56=""),"",SUMIFS('Hours used'!$C$5:$C$504,'Hours used'!$B$5:$B$504,M$6,'Hours used'!$A$5:$A$504,"&gt;="&amp;$C56,'Hours used'!$A$5:$A$504,"&lt;="&amp;$D56))</f>
        <v/>
      </c>
      <c r="N56" s="70">
        <f>IF(OR(N$6="",$B56=""),"",SUMIFS('Hours used'!$C$5:$C$504,'Hours used'!$B$5:$B$504,N$6,'Hours used'!$A$5:$A$504,"&gt;="&amp;$C56,'Hours used'!$A$5:$A$504,"&lt;="&amp;$D56))</f>
        <v/>
      </c>
      <c r="O56" s="70">
        <f>IF(OR(O$6="",$B56=""),"",SUMIFS('Hours used'!$C$5:$C$504,'Hours used'!$B$5:$B$504,O$6,'Hours used'!$A$5:$A$504,"&gt;="&amp;$C56,'Hours used'!$A$5:$A$504,"&lt;="&amp;$D56))</f>
        <v/>
      </c>
      <c r="P56" s="70">
        <f>IF(OR(P$6="",$B56=""),"",SUMIFS('Hours used'!$C$5:$C$504,'Hours used'!$B$5:$B$504,P$6,'Hours used'!$A$5:$A$504,"&gt;="&amp;$C56,'Hours used'!$A$5:$A$504,"&lt;="&amp;$D56))</f>
        <v/>
      </c>
      <c r="Q56" s="70">
        <f>IF(OR(Q$6="",$B56=""),"",SUMIFS('Hours used'!$C$5:$C$504,'Hours used'!$B$5:$B$504,Q$6,'Hours used'!$A$5:$A$504,"&gt;="&amp;$C56,'Hours used'!$A$5:$A$504,"&lt;="&amp;$D56))</f>
        <v/>
      </c>
      <c r="R56" s="70">
        <f>IF(OR(R$6="",$B56=""),"",SUMIFS('Hours used'!$C$5:$C$504,'Hours used'!$B$5:$B$504,R$6,'Hours used'!$A$5:$A$504,"&gt;="&amp;$C56,'Hours used'!$A$5:$A$504,"&lt;="&amp;$D56))</f>
        <v/>
      </c>
      <c r="S56" s="70">
        <f>IF(OR(S$6="",$B56=""),"",SUMIFS('Hours used'!$C$5:$C$504,'Hours used'!$B$5:$B$504,S$6,'Hours used'!$A$5:$A$504,"&gt;="&amp;$C56,'Hours used'!$A$5:$A$504,"&lt;="&amp;$D56))</f>
        <v/>
      </c>
      <c r="T56" s="70">
        <f>IF(OR(T$6="",$B56=""),"",SUMIFS('Hours used'!$C$5:$C$504,'Hours used'!$B$5:$B$504,T$6,'Hours used'!$A$5:$A$504,"&gt;="&amp;$C56,'Hours used'!$A$5:$A$504,"&lt;="&amp;$D56))</f>
        <v/>
      </c>
      <c r="U56" s="70">
        <f>IF(OR(U$6="",$B56=""),"",SUMIFS('Hours used'!$C$5:$C$504,'Hours used'!$B$5:$B$504,U$6,'Hours used'!$A$5:$A$504,"&gt;="&amp;$C56,'Hours used'!$A$5:$A$504,"&lt;="&amp;$D56))</f>
        <v/>
      </c>
      <c r="V56" s="70">
        <f>IF(OR(V$6="",$B56=""),"",SUMIFS('Hours used'!$C$5:$C$504,'Hours used'!$B$5:$B$504,V$6,'Hours used'!$A$5:$A$504,"&gt;="&amp;$C56,'Hours used'!$A$5:$A$504,"&lt;="&amp;$D56))</f>
        <v/>
      </c>
      <c r="W56" s="70">
        <f>IF(OR(W$6="",$B56=""),"",SUMIFS('Hours used'!$C$5:$C$504,'Hours used'!$B$5:$B$504,W$6,'Hours used'!$A$5:$A$504,"&gt;="&amp;$C56,'Hours used'!$A$5:$A$504,"&lt;="&amp;$D56))</f>
        <v/>
      </c>
      <c r="X56" s="70">
        <f>IF(OR(X$6="",$B56=""),"",SUMIFS('Hours used'!$C$5:$C$504,'Hours used'!$B$5:$B$504,X$6,'Hours used'!$A$5:$A$504,"&gt;="&amp;$C56,'Hours used'!$A$5:$A$504,"&lt;="&amp;$D56))</f>
        <v/>
      </c>
      <c r="Y56" s="70">
        <f>IF(OR(Y$6="",$B56=""),"",SUMIFS('Hours used'!$C$5:$C$504,'Hours used'!$B$5:$B$504,Y$6,'Hours used'!$A$5:$A$504,"&gt;="&amp;$C56,'Hours used'!$A$5:$A$504,"&lt;="&amp;$D56))</f>
        <v/>
      </c>
      <c r="Z56" s="70">
        <f>IF(OR(Z$6="",$B56=""),"",SUMIFS('Hours used'!$C$5:$C$504,'Hours used'!$B$5:$B$504,Z$6,'Hours used'!$A$5:$A$504,"&gt;="&amp;$C56,'Hours used'!$A$5:$A$504,"&lt;="&amp;$D56))</f>
        <v/>
      </c>
      <c r="AA56" s="70">
        <f>IF(OR(AA$6="",$B56=""),"",SUMIFS('Hours used'!$C$5:$C$504,'Hours used'!$B$5:$B$504,AA$6,'Hours used'!$A$5:$A$504,"&gt;="&amp;$C56,'Hours used'!$A$5:$A$504,"&lt;="&amp;$D56))</f>
        <v/>
      </c>
      <c r="AB56" s="70">
        <f>IF(OR(AB$6="",$B56=""),"",SUMIFS('Hours used'!$C$5:$C$504,'Hours used'!$B$5:$B$504,AB$6,'Hours used'!$A$5:$A$504,"&gt;="&amp;$C56,'Hours used'!$A$5:$A$504,"&lt;="&amp;$D56))</f>
        <v/>
      </c>
      <c r="AC56" s="70">
        <f>IF(OR(AC$6="",$B56=""),"",SUMIFS('Hours used'!$C$5:$C$504,'Hours used'!$B$5:$B$504,AC$6,'Hours used'!$A$5:$A$504,"&gt;="&amp;$C56,'Hours used'!$A$5:$A$504,"&lt;="&amp;$D56))</f>
        <v/>
      </c>
      <c r="AD56" s="70">
        <f>IF(OR(AD$6="",$B56=""),"",SUMIFS('Hours used'!$C$5:$C$504,'Hours used'!$B$5:$B$504,AD$6,'Hours used'!$A$5:$A$504,"&gt;="&amp;$C56,'Hours used'!$A$5:$A$504,"&lt;="&amp;$D56))</f>
        <v/>
      </c>
      <c r="AE56" s="70">
        <f>IF(OR(AE$6="",$B56=""),"",SUMIFS('Hours used'!$C$5:$C$504,'Hours used'!$B$5:$B$504,AE$6,'Hours used'!$A$5:$A$504,"&gt;="&amp;$C56,'Hours used'!$A$5:$A$504,"&lt;="&amp;$D56))</f>
        <v/>
      </c>
      <c r="AF56" s="70">
        <f>IF(OR(AF$6="",$B56=""),"",SUMIFS('Hours used'!$C$5:$C$504,'Hours used'!$B$5:$B$504,AF$6,'Hours used'!$A$5:$A$504,"&gt;="&amp;$C56,'Hours used'!$A$5:$A$504,"&lt;="&amp;$D56))</f>
        <v/>
      </c>
      <c r="AG56" s="70">
        <f>IF(OR(AG$6="",$B56=""),"",SUMIFS('Hours used'!$C$5:$C$504,'Hours used'!$B$5:$B$504,AG$6,'Hours used'!$A$5:$A$504,"&gt;="&amp;$C56,'Hours used'!$A$5:$A$504,"&lt;="&amp;$D56))</f>
        <v/>
      </c>
      <c r="AH56" s="70">
        <f>IF(OR(AH$6="",$B56=""),"",SUMIFS('Hours used'!$C$5:$C$504,'Hours used'!$B$5:$B$504,AH$6,'Hours used'!$A$5:$A$504,"&gt;="&amp;$C56,'Hours used'!$A$5:$A$504,"&lt;="&amp;$D56))</f>
        <v/>
      </c>
    </row>
    <row r="57">
      <c r="A57" s="66">
        <f>IF('Balance by period'!A57="","",'Balance by period'!A57)</f>
        <v/>
      </c>
      <c r="B57" s="68">
        <f>IF('Balance by period'!B57="","",'Balance by period'!B57)</f>
        <v/>
      </c>
      <c r="C57" s="68">
        <f>IF('Balance by period'!C57="","",'Balance by period'!C57)</f>
        <v/>
      </c>
      <c r="D57" s="68">
        <f>IF('Balance by period'!D57="","",'Balance by period'!D57)</f>
        <v/>
      </c>
      <c r="E57" s="70">
        <f>IF(OR(E$6="",$B57=""),"",SUMIFS('Hours used'!$C$5:$C$504,'Hours used'!$B$5:$B$504,E$6,'Hours used'!$A$5:$A$504,"&gt;="&amp;$C57,'Hours used'!$A$5:$A$504,"&lt;="&amp;$D57))</f>
        <v/>
      </c>
      <c r="F57" s="70">
        <f>IF(OR(F$6="",$B57=""),"",SUMIFS('Hours used'!$C$5:$C$504,'Hours used'!$B$5:$B$504,F$6,'Hours used'!$A$5:$A$504,"&gt;="&amp;$C57,'Hours used'!$A$5:$A$504,"&lt;="&amp;$D57))</f>
        <v/>
      </c>
      <c r="G57" s="70">
        <f>IF(OR(G$6="",$B57=""),"",SUMIFS('Hours used'!$C$5:$C$504,'Hours used'!$B$5:$B$504,G$6,'Hours used'!$A$5:$A$504,"&gt;="&amp;$C57,'Hours used'!$A$5:$A$504,"&lt;="&amp;$D57))</f>
        <v/>
      </c>
      <c r="H57" s="70">
        <f>IF(OR(H$6="",$B57=""),"",SUMIFS('Hours used'!$C$5:$C$504,'Hours used'!$B$5:$B$504,H$6,'Hours used'!$A$5:$A$504,"&gt;="&amp;$C57,'Hours used'!$A$5:$A$504,"&lt;="&amp;$D57))</f>
        <v/>
      </c>
      <c r="I57" s="70">
        <f>IF(OR(I$6="",$B57=""),"",SUMIFS('Hours used'!$C$5:$C$504,'Hours used'!$B$5:$B$504,I$6,'Hours used'!$A$5:$A$504,"&gt;="&amp;$C57,'Hours used'!$A$5:$A$504,"&lt;="&amp;$D57))</f>
        <v/>
      </c>
      <c r="J57" s="70">
        <f>IF(OR(J$6="",$B57=""),"",SUMIFS('Hours used'!$C$5:$C$504,'Hours used'!$B$5:$B$504,J$6,'Hours used'!$A$5:$A$504,"&gt;="&amp;$C57,'Hours used'!$A$5:$A$504,"&lt;="&amp;$D57))</f>
        <v/>
      </c>
      <c r="K57" s="70">
        <f>IF(OR(K$6="",$B57=""),"",SUMIFS('Hours used'!$C$5:$C$504,'Hours used'!$B$5:$B$504,K$6,'Hours used'!$A$5:$A$504,"&gt;="&amp;$C57,'Hours used'!$A$5:$A$504,"&lt;="&amp;$D57))</f>
        <v/>
      </c>
      <c r="L57" s="70">
        <f>IF(OR(L$6="",$B57=""),"",SUMIFS('Hours used'!$C$5:$C$504,'Hours used'!$B$5:$B$504,L$6,'Hours used'!$A$5:$A$504,"&gt;="&amp;$C57,'Hours used'!$A$5:$A$504,"&lt;="&amp;$D57))</f>
        <v/>
      </c>
      <c r="M57" s="70">
        <f>IF(OR(M$6="",$B57=""),"",SUMIFS('Hours used'!$C$5:$C$504,'Hours used'!$B$5:$B$504,M$6,'Hours used'!$A$5:$A$504,"&gt;="&amp;$C57,'Hours used'!$A$5:$A$504,"&lt;="&amp;$D57))</f>
        <v/>
      </c>
      <c r="N57" s="70">
        <f>IF(OR(N$6="",$B57=""),"",SUMIFS('Hours used'!$C$5:$C$504,'Hours used'!$B$5:$B$504,N$6,'Hours used'!$A$5:$A$504,"&gt;="&amp;$C57,'Hours used'!$A$5:$A$504,"&lt;="&amp;$D57))</f>
        <v/>
      </c>
      <c r="O57" s="70">
        <f>IF(OR(O$6="",$B57=""),"",SUMIFS('Hours used'!$C$5:$C$504,'Hours used'!$B$5:$B$504,O$6,'Hours used'!$A$5:$A$504,"&gt;="&amp;$C57,'Hours used'!$A$5:$A$504,"&lt;="&amp;$D57))</f>
        <v/>
      </c>
      <c r="P57" s="70">
        <f>IF(OR(P$6="",$B57=""),"",SUMIFS('Hours used'!$C$5:$C$504,'Hours used'!$B$5:$B$504,P$6,'Hours used'!$A$5:$A$504,"&gt;="&amp;$C57,'Hours used'!$A$5:$A$504,"&lt;="&amp;$D57))</f>
        <v/>
      </c>
      <c r="Q57" s="70">
        <f>IF(OR(Q$6="",$B57=""),"",SUMIFS('Hours used'!$C$5:$C$504,'Hours used'!$B$5:$B$504,Q$6,'Hours used'!$A$5:$A$504,"&gt;="&amp;$C57,'Hours used'!$A$5:$A$504,"&lt;="&amp;$D57))</f>
        <v/>
      </c>
      <c r="R57" s="70">
        <f>IF(OR(R$6="",$B57=""),"",SUMIFS('Hours used'!$C$5:$C$504,'Hours used'!$B$5:$B$504,R$6,'Hours used'!$A$5:$A$504,"&gt;="&amp;$C57,'Hours used'!$A$5:$A$504,"&lt;="&amp;$D57))</f>
        <v/>
      </c>
      <c r="S57" s="70">
        <f>IF(OR(S$6="",$B57=""),"",SUMIFS('Hours used'!$C$5:$C$504,'Hours used'!$B$5:$B$504,S$6,'Hours used'!$A$5:$A$504,"&gt;="&amp;$C57,'Hours used'!$A$5:$A$504,"&lt;="&amp;$D57))</f>
        <v/>
      </c>
      <c r="T57" s="70">
        <f>IF(OR(T$6="",$B57=""),"",SUMIFS('Hours used'!$C$5:$C$504,'Hours used'!$B$5:$B$504,T$6,'Hours used'!$A$5:$A$504,"&gt;="&amp;$C57,'Hours used'!$A$5:$A$504,"&lt;="&amp;$D57))</f>
        <v/>
      </c>
      <c r="U57" s="70">
        <f>IF(OR(U$6="",$B57=""),"",SUMIFS('Hours used'!$C$5:$C$504,'Hours used'!$B$5:$B$504,U$6,'Hours used'!$A$5:$A$504,"&gt;="&amp;$C57,'Hours used'!$A$5:$A$504,"&lt;="&amp;$D57))</f>
        <v/>
      </c>
      <c r="V57" s="70">
        <f>IF(OR(V$6="",$B57=""),"",SUMIFS('Hours used'!$C$5:$C$504,'Hours used'!$B$5:$B$504,V$6,'Hours used'!$A$5:$A$504,"&gt;="&amp;$C57,'Hours used'!$A$5:$A$504,"&lt;="&amp;$D57))</f>
        <v/>
      </c>
      <c r="W57" s="70">
        <f>IF(OR(W$6="",$B57=""),"",SUMIFS('Hours used'!$C$5:$C$504,'Hours used'!$B$5:$B$504,W$6,'Hours used'!$A$5:$A$504,"&gt;="&amp;$C57,'Hours used'!$A$5:$A$504,"&lt;="&amp;$D57))</f>
        <v/>
      </c>
      <c r="X57" s="70">
        <f>IF(OR(X$6="",$B57=""),"",SUMIFS('Hours used'!$C$5:$C$504,'Hours used'!$B$5:$B$504,X$6,'Hours used'!$A$5:$A$504,"&gt;="&amp;$C57,'Hours used'!$A$5:$A$504,"&lt;="&amp;$D57))</f>
        <v/>
      </c>
      <c r="Y57" s="70">
        <f>IF(OR(Y$6="",$B57=""),"",SUMIFS('Hours used'!$C$5:$C$504,'Hours used'!$B$5:$B$504,Y$6,'Hours used'!$A$5:$A$504,"&gt;="&amp;$C57,'Hours used'!$A$5:$A$504,"&lt;="&amp;$D57))</f>
        <v/>
      </c>
      <c r="Z57" s="70">
        <f>IF(OR(Z$6="",$B57=""),"",SUMIFS('Hours used'!$C$5:$C$504,'Hours used'!$B$5:$B$504,Z$6,'Hours used'!$A$5:$A$504,"&gt;="&amp;$C57,'Hours used'!$A$5:$A$504,"&lt;="&amp;$D57))</f>
        <v/>
      </c>
      <c r="AA57" s="70">
        <f>IF(OR(AA$6="",$B57=""),"",SUMIFS('Hours used'!$C$5:$C$504,'Hours used'!$B$5:$B$504,AA$6,'Hours used'!$A$5:$A$504,"&gt;="&amp;$C57,'Hours used'!$A$5:$A$504,"&lt;="&amp;$D57))</f>
        <v/>
      </c>
      <c r="AB57" s="70">
        <f>IF(OR(AB$6="",$B57=""),"",SUMIFS('Hours used'!$C$5:$C$504,'Hours used'!$B$5:$B$504,AB$6,'Hours used'!$A$5:$A$504,"&gt;="&amp;$C57,'Hours used'!$A$5:$A$504,"&lt;="&amp;$D57))</f>
        <v/>
      </c>
      <c r="AC57" s="70">
        <f>IF(OR(AC$6="",$B57=""),"",SUMIFS('Hours used'!$C$5:$C$504,'Hours used'!$B$5:$B$504,AC$6,'Hours used'!$A$5:$A$504,"&gt;="&amp;$C57,'Hours used'!$A$5:$A$504,"&lt;="&amp;$D57))</f>
        <v/>
      </c>
      <c r="AD57" s="70">
        <f>IF(OR(AD$6="",$B57=""),"",SUMIFS('Hours used'!$C$5:$C$504,'Hours used'!$B$5:$B$504,AD$6,'Hours used'!$A$5:$A$504,"&gt;="&amp;$C57,'Hours used'!$A$5:$A$504,"&lt;="&amp;$D57))</f>
        <v/>
      </c>
      <c r="AE57" s="70">
        <f>IF(OR(AE$6="",$B57=""),"",SUMIFS('Hours used'!$C$5:$C$504,'Hours used'!$B$5:$B$504,AE$6,'Hours used'!$A$5:$A$504,"&gt;="&amp;$C57,'Hours used'!$A$5:$A$504,"&lt;="&amp;$D57))</f>
        <v/>
      </c>
      <c r="AF57" s="70">
        <f>IF(OR(AF$6="",$B57=""),"",SUMIFS('Hours used'!$C$5:$C$504,'Hours used'!$B$5:$B$504,AF$6,'Hours used'!$A$5:$A$504,"&gt;="&amp;$C57,'Hours used'!$A$5:$A$504,"&lt;="&amp;$D57))</f>
        <v/>
      </c>
      <c r="AG57" s="70">
        <f>IF(OR(AG$6="",$B57=""),"",SUMIFS('Hours used'!$C$5:$C$504,'Hours used'!$B$5:$B$504,AG$6,'Hours used'!$A$5:$A$504,"&gt;="&amp;$C57,'Hours used'!$A$5:$A$504,"&lt;="&amp;$D57))</f>
        <v/>
      </c>
      <c r="AH57" s="70">
        <f>IF(OR(AH$6="",$B57=""),"",SUMIFS('Hours used'!$C$5:$C$504,'Hours used'!$B$5:$B$504,AH$6,'Hours used'!$A$5:$A$504,"&gt;="&amp;$C57,'Hours used'!$A$5:$A$504,"&lt;="&amp;$D57))</f>
        <v/>
      </c>
    </row>
    <row r="58">
      <c r="A58" s="66">
        <f>IF('Balance by period'!A58="","",'Balance by period'!A58)</f>
        <v/>
      </c>
      <c r="B58" s="68">
        <f>IF('Balance by period'!B58="","",'Balance by period'!B58)</f>
        <v/>
      </c>
      <c r="C58" s="68">
        <f>IF('Balance by period'!C58="","",'Balance by period'!C58)</f>
        <v/>
      </c>
      <c r="D58" s="68">
        <f>IF('Balance by period'!D58="","",'Balance by period'!D58)</f>
        <v/>
      </c>
      <c r="E58" s="70">
        <f>IF(OR(E$6="",$B58=""),"",SUMIFS('Hours used'!$C$5:$C$504,'Hours used'!$B$5:$B$504,E$6,'Hours used'!$A$5:$A$504,"&gt;="&amp;$C58,'Hours used'!$A$5:$A$504,"&lt;="&amp;$D58))</f>
        <v/>
      </c>
      <c r="F58" s="70">
        <f>IF(OR(F$6="",$B58=""),"",SUMIFS('Hours used'!$C$5:$C$504,'Hours used'!$B$5:$B$504,F$6,'Hours used'!$A$5:$A$504,"&gt;="&amp;$C58,'Hours used'!$A$5:$A$504,"&lt;="&amp;$D58))</f>
        <v/>
      </c>
      <c r="G58" s="70">
        <f>IF(OR(G$6="",$B58=""),"",SUMIFS('Hours used'!$C$5:$C$504,'Hours used'!$B$5:$B$504,G$6,'Hours used'!$A$5:$A$504,"&gt;="&amp;$C58,'Hours used'!$A$5:$A$504,"&lt;="&amp;$D58))</f>
        <v/>
      </c>
      <c r="H58" s="70">
        <f>IF(OR(H$6="",$B58=""),"",SUMIFS('Hours used'!$C$5:$C$504,'Hours used'!$B$5:$B$504,H$6,'Hours used'!$A$5:$A$504,"&gt;="&amp;$C58,'Hours used'!$A$5:$A$504,"&lt;="&amp;$D58))</f>
        <v/>
      </c>
      <c r="I58" s="70">
        <f>IF(OR(I$6="",$B58=""),"",SUMIFS('Hours used'!$C$5:$C$504,'Hours used'!$B$5:$B$504,I$6,'Hours used'!$A$5:$A$504,"&gt;="&amp;$C58,'Hours used'!$A$5:$A$504,"&lt;="&amp;$D58))</f>
        <v/>
      </c>
      <c r="J58" s="70">
        <f>IF(OR(J$6="",$B58=""),"",SUMIFS('Hours used'!$C$5:$C$504,'Hours used'!$B$5:$B$504,J$6,'Hours used'!$A$5:$A$504,"&gt;="&amp;$C58,'Hours used'!$A$5:$A$504,"&lt;="&amp;$D58))</f>
        <v/>
      </c>
      <c r="K58" s="70">
        <f>IF(OR(K$6="",$B58=""),"",SUMIFS('Hours used'!$C$5:$C$504,'Hours used'!$B$5:$B$504,K$6,'Hours used'!$A$5:$A$504,"&gt;="&amp;$C58,'Hours used'!$A$5:$A$504,"&lt;="&amp;$D58))</f>
        <v/>
      </c>
      <c r="L58" s="70">
        <f>IF(OR(L$6="",$B58=""),"",SUMIFS('Hours used'!$C$5:$C$504,'Hours used'!$B$5:$B$504,L$6,'Hours used'!$A$5:$A$504,"&gt;="&amp;$C58,'Hours used'!$A$5:$A$504,"&lt;="&amp;$D58))</f>
        <v/>
      </c>
      <c r="M58" s="70">
        <f>IF(OR(M$6="",$B58=""),"",SUMIFS('Hours used'!$C$5:$C$504,'Hours used'!$B$5:$B$504,M$6,'Hours used'!$A$5:$A$504,"&gt;="&amp;$C58,'Hours used'!$A$5:$A$504,"&lt;="&amp;$D58))</f>
        <v/>
      </c>
      <c r="N58" s="70">
        <f>IF(OR(N$6="",$B58=""),"",SUMIFS('Hours used'!$C$5:$C$504,'Hours used'!$B$5:$B$504,N$6,'Hours used'!$A$5:$A$504,"&gt;="&amp;$C58,'Hours used'!$A$5:$A$504,"&lt;="&amp;$D58))</f>
        <v/>
      </c>
      <c r="O58" s="70">
        <f>IF(OR(O$6="",$B58=""),"",SUMIFS('Hours used'!$C$5:$C$504,'Hours used'!$B$5:$B$504,O$6,'Hours used'!$A$5:$A$504,"&gt;="&amp;$C58,'Hours used'!$A$5:$A$504,"&lt;="&amp;$D58))</f>
        <v/>
      </c>
      <c r="P58" s="70">
        <f>IF(OR(P$6="",$B58=""),"",SUMIFS('Hours used'!$C$5:$C$504,'Hours used'!$B$5:$B$504,P$6,'Hours used'!$A$5:$A$504,"&gt;="&amp;$C58,'Hours used'!$A$5:$A$504,"&lt;="&amp;$D58))</f>
        <v/>
      </c>
      <c r="Q58" s="70">
        <f>IF(OR(Q$6="",$B58=""),"",SUMIFS('Hours used'!$C$5:$C$504,'Hours used'!$B$5:$B$504,Q$6,'Hours used'!$A$5:$A$504,"&gt;="&amp;$C58,'Hours used'!$A$5:$A$504,"&lt;="&amp;$D58))</f>
        <v/>
      </c>
      <c r="R58" s="70">
        <f>IF(OR(R$6="",$B58=""),"",SUMIFS('Hours used'!$C$5:$C$504,'Hours used'!$B$5:$B$504,R$6,'Hours used'!$A$5:$A$504,"&gt;="&amp;$C58,'Hours used'!$A$5:$A$504,"&lt;="&amp;$D58))</f>
        <v/>
      </c>
      <c r="S58" s="70">
        <f>IF(OR(S$6="",$B58=""),"",SUMIFS('Hours used'!$C$5:$C$504,'Hours used'!$B$5:$B$504,S$6,'Hours used'!$A$5:$A$504,"&gt;="&amp;$C58,'Hours used'!$A$5:$A$504,"&lt;="&amp;$D58))</f>
        <v/>
      </c>
      <c r="T58" s="70">
        <f>IF(OR(T$6="",$B58=""),"",SUMIFS('Hours used'!$C$5:$C$504,'Hours used'!$B$5:$B$504,T$6,'Hours used'!$A$5:$A$504,"&gt;="&amp;$C58,'Hours used'!$A$5:$A$504,"&lt;="&amp;$D58))</f>
        <v/>
      </c>
      <c r="U58" s="70">
        <f>IF(OR(U$6="",$B58=""),"",SUMIFS('Hours used'!$C$5:$C$504,'Hours used'!$B$5:$B$504,U$6,'Hours used'!$A$5:$A$504,"&gt;="&amp;$C58,'Hours used'!$A$5:$A$504,"&lt;="&amp;$D58))</f>
        <v/>
      </c>
      <c r="V58" s="70">
        <f>IF(OR(V$6="",$B58=""),"",SUMIFS('Hours used'!$C$5:$C$504,'Hours used'!$B$5:$B$504,V$6,'Hours used'!$A$5:$A$504,"&gt;="&amp;$C58,'Hours used'!$A$5:$A$504,"&lt;="&amp;$D58))</f>
        <v/>
      </c>
      <c r="W58" s="70">
        <f>IF(OR(W$6="",$B58=""),"",SUMIFS('Hours used'!$C$5:$C$504,'Hours used'!$B$5:$B$504,W$6,'Hours used'!$A$5:$A$504,"&gt;="&amp;$C58,'Hours used'!$A$5:$A$504,"&lt;="&amp;$D58))</f>
        <v/>
      </c>
      <c r="X58" s="70">
        <f>IF(OR(X$6="",$B58=""),"",SUMIFS('Hours used'!$C$5:$C$504,'Hours used'!$B$5:$B$504,X$6,'Hours used'!$A$5:$A$504,"&gt;="&amp;$C58,'Hours used'!$A$5:$A$504,"&lt;="&amp;$D58))</f>
        <v/>
      </c>
      <c r="Y58" s="70">
        <f>IF(OR(Y$6="",$B58=""),"",SUMIFS('Hours used'!$C$5:$C$504,'Hours used'!$B$5:$B$504,Y$6,'Hours used'!$A$5:$A$504,"&gt;="&amp;$C58,'Hours used'!$A$5:$A$504,"&lt;="&amp;$D58))</f>
        <v/>
      </c>
      <c r="Z58" s="70">
        <f>IF(OR(Z$6="",$B58=""),"",SUMIFS('Hours used'!$C$5:$C$504,'Hours used'!$B$5:$B$504,Z$6,'Hours used'!$A$5:$A$504,"&gt;="&amp;$C58,'Hours used'!$A$5:$A$504,"&lt;="&amp;$D58))</f>
        <v/>
      </c>
      <c r="AA58" s="70">
        <f>IF(OR(AA$6="",$B58=""),"",SUMIFS('Hours used'!$C$5:$C$504,'Hours used'!$B$5:$B$504,AA$6,'Hours used'!$A$5:$A$504,"&gt;="&amp;$C58,'Hours used'!$A$5:$A$504,"&lt;="&amp;$D58))</f>
        <v/>
      </c>
      <c r="AB58" s="70">
        <f>IF(OR(AB$6="",$B58=""),"",SUMIFS('Hours used'!$C$5:$C$504,'Hours used'!$B$5:$B$504,AB$6,'Hours used'!$A$5:$A$504,"&gt;="&amp;$C58,'Hours used'!$A$5:$A$504,"&lt;="&amp;$D58))</f>
        <v/>
      </c>
      <c r="AC58" s="70">
        <f>IF(OR(AC$6="",$B58=""),"",SUMIFS('Hours used'!$C$5:$C$504,'Hours used'!$B$5:$B$504,AC$6,'Hours used'!$A$5:$A$504,"&gt;="&amp;$C58,'Hours used'!$A$5:$A$504,"&lt;="&amp;$D58))</f>
        <v/>
      </c>
      <c r="AD58" s="70">
        <f>IF(OR(AD$6="",$B58=""),"",SUMIFS('Hours used'!$C$5:$C$504,'Hours used'!$B$5:$B$504,AD$6,'Hours used'!$A$5:$A$504,"&gt;="&amp;$C58,'Hours used'!$A$5:$A$504,"&lt;="&amp;$D58))</f>
        <v/>
      </c>
      <c r="AE58" s="70">
        <f>IF(OR(AE$6="",$B58=""),"",SUMIFS('Hours used'!$C$5:$C$504,'Hours used'!$B$5:$B$504,AE$6,'Hours used'!$A$5:$A$504,"&gt;="&amp;$C58,'Hours used'!$A$5:$A$504,"&lt;="&amp;$D58))</f>
        <v/>
      </c>
      <c r="AF58" s="70">
        <f>IF(OR(AF$6="",$B58=""),"",SUMIFS('Hours used'!$C$5:$C$504,'Hours used'!$B$5:$B$504,AF$6,'Hours used'!$A$5:$A$504,"&gt;="&amp;$C58,'Hours used'!$A$5:$A$504,"&lt;="&amp;$D58))</f>
        <v/>
      </c>
      <c r="AG58" s="70">
        <f>IF(OR(AG$6="",$B58=""),"",SUMIFS('Hours used'!$C$5:$C$504,'Hours used'!$B$5:$B$504,AG$6,'Hours used'!$A$5:$A$504,"&gt;="&amp;$C58,'Hours used'!$A$5:$A$504,"&lt;="&amp;$D58))</f>
        <v/>
      </c>
      <c r="AH58" s="70">
        <f>IF(OR(AH$6="",$B58=""),"",SUMIFS('Hours used'!$C$5:$C$504,'Hours used'!$B$5:$B$504,AH$6,'Hours used'!$A$5:$A$504,"&gt;="&amp;$C58,'Hours used'!$A$5:$A$504,"&lt;="&amp;$D58))</f>
        <v/>
      </c>
    </row>
    <row r="59">
      <c r="A59" s="66">
        <f>IF('Balance by period'!A59="","",'Balance by period'!A59)</f>
        <v/>
      </c>
      <c r="B59" s="68">
        <f>IF('Balance by period'!B59="","",'Balance by period'!B59)</f>
        <v/>
      </c>
      <c r="C59" s="68">
        <f>IF('Balance by period'!C59="","",'Balance by period'!C59)</f>
        <v/>
      </c>
      <c r="D59" s="68">
        <f>IF('Balance by period'!D59="","",'Balance by period'!D59)</f>
        <v/>
      </c>
      <c r="E59" s="70">
        <f>IF(OR(E$6="",$B59=""),"",SUMIFS('Hours used'!$C$5:$C$504,'Hours used'!$B$5:$B$504,E$6,'Hours used'!$A$5:$A$504,"&gt;="&amp;$C59,'Hours used'!$A$5:$A$504,"&lt;="&amp;$D59))</f>
        <v/>
      </c>
      <c r="F59" s="70">
        <f>IF(OR(F$6="",$B59=""),"",SUMIFS('Hours used'!$C$5:$C$504,'Hours used'!$B$5:$B$504,F$6,'Hours used'!$A$5:$A$504,"&gt;="&amp;$C59,'Hours used'!$A$5:$A$504,"&lt;="&amp;$D59))</f>
        <v/>
      </c>
      <c r="G59" s="70">
        <f>IF(OR(G$6="",$B59=""),"",SUMIFS('Hours used'!$C$5:$C$504,'Hours used'!$B$5:$B$504,G$6,'Hours used'!$A$5:$A$504,"&gt;="&amp;$C59,'Hours used'!$A$5:$A$504,"&lt;="&amp;$D59))</f>
        <v/>
      </c>
      <c r="H59" s="70">
        <f>IF(OR(H$6="",$B59=""),"",SUMIFS('Hours used'!$C$5:$C$504,'Hours used'!$B$5:$B$504,H$6,'Hours used'!$A$5:$A$504,"&gt;="&amp;$C59,'Hours used'!$A$5:$A$504,"&lt;="&amp;$D59))</f>
        <v/>
      </c>
      <c r="I59" s="70">
        <f>IF(OR(I$6="",$B59=""),"",SUMIFS('Hours used'!$C$5:$C$504,'Hours used'!$B$5:$B$504,I$6,'Hours used'!$A$5:$A$504,"&gt;="&amp;$C59,'Hours used'!$A$5:$A$504,"&lt;="&amp;$D59))</f>
        <v/>
      </c>
      <c r="J59" s="70">
        <f>IF(OR(J$6="",$B59=""),"",SUMIFS('Hours used'!$C$5:$C$504,'Hours used'!$B$5:$B$504,J$6,'Hours used'!$A$5:$A$504,"&gt;="&amp;$C59,'Hours used'!$A$5:$A$504,"&lt;="&amp;$D59))</f>
        <v/>
      </c>
      <c r="K59" s="70">
        <f>IF(OR(K$6="",$B59=""),"",SUMIFS('Hours used'!$C$5:$C$504,'Hours used'!$B$5:$B$504,K$6,'Hours used'!$A$5:$A$504,"&gt;="&amp;$C59,'Hours used'!$A$5:$A$504,"&lt;="&amp;$D59))</f>
        <v/>
      </c>
      <c r="L59" s="70">
        <f>IF(OR(L$6="",$B59=""),"",SUMIFS('Hours used'!$C$5:$C$504,'Hours used'!$B$5:$B$504,L$6,'Hours used'!$A$5:$A$504,"&gt;="&amp;$C59,'Hours used'!$A$5:$A$504,"&lt;="&amp;$D59))</f>
        <v/>
      </c>
      <c r="M59" s="70">
        <f>IF(OR(M$6="",$B59=""),"",SUMIFS('Hours used'!$C$5:$C$504,'Hours used'!$B$5:$B$504,M$6,'Hours used'!$A$5:$A$504,"&gt;="&amp;$C59,'Hours used'!$A$5:$A$504,"&lt;="&amp;$D59))</f>
        <v/>
      </c>
      <c r="N59" s="70">
        <f>IF(OR(N$6="",$B59=""),"",SUMIFS('Hours used'!$C$5:$C$504,'Hours used'!$B$5:$B$504,N$6,'Hours used'!$A$5:$A$504,"&gt;="&amp;$C59,'Hours used'!$A$5:$A$504,"&lt;="&amp;$D59))</f>
        <v/>
      </c>
      <c r="O59" s="70">
        <f>IF(OR(O$6="",$B59=""),"",SUMIFS('Hours used'!$C$5:$C$504,'Hours used'!$B$5:$B$504,O$6,'Hours used'!$A$5:$A$504,"&gt;="&amp;$C59,'Hours used'!$A$5:$A$504,"&lt;="&amp;$D59))</f>
        <v/>
      </c>
      <c r="P59" s="70">
        <f>IF(OR(P$6="",$B59=""),"",SUMIFS('Hours used'!$C$5:$C$504,'Hours used'!$B$5:$B$504,P$6,'Hours used'!$A$5:$A$504,"&gt;="&amp;$C59,'Hours used'!$A$5:$A$504,"&lt;="&amp;$D59))</f>
        <v/>
      </c>
      <c r="Q59" s="70">
        <f>IF(OR(Q$6="",$B59=""),"",SUMIFS('Hours used'!$C$5:$C$504,'Hours used'!$B$5:$B$504,Q$6,'Hours used'!$A$5:$A$504,"&gt;="&amp;$C59,'Hours used'!$A$5:$A$504,"&lt;="&amp;$D59))</f>
        <v/>
      </c>
      <c r="R59" s="70">
        <f>IF(OR(R$6="",$B59=""),"",SUMIFS('Hours used'!$C$5:$C$504,'Hours used'!$B$5:$B$504,R$6,'Hours used'!$A$5:$A$504,"&gt;="&amp;$C59,'Hours used'!$A$5:$A$504,"&lt;="&amp;$D59))</f>
        <v/>
      </c>
      <c r="S59" s="70">
        <f>IF(OR(S$6="",$B59=""),"",SUMIFS('Hours used'!$C$5:$C$504,'Hours used'!$B$5:$B$504,S$6,'Hours used'!$A$5:$A$504,"&gt;="&amp;$C59,'Hours used'!$A$5:$A$504,"&lt;="&amp;$D59))</f>
        <v/>
      </c>
      <c r="T59" s="70">
        <f>IF(OR(T$6="",$B59=""),"",SUMIFS('Hours used'!$C$5:$C$504,'Hours used'!$B$5:$B$504,T$6,'Hours used'!$A$5:$A$504,"&gt;="&amp;$C59,'Hours used'!$A$5:$A$504,"&lt;="&amp;$D59))</f>
        <v/>
      </c>
      <c r="U59" s="70">
        <f>IF(OR(U$6="",$B59=""),"",SUMIFS('Hours used'!$C$5:$C$504,'Hours used'!$B$5:$B$504,U$6,'Hours used'!$A$5:$A$504,"&gt;="&amp;$C59,'Hours used'!$A$5:$A$504,"&lt;="&amp;$D59))</f>
        <v/>
      </c>
      <c r="V59" s="70">
        <f>IF(OR(V$6="",$B59=""),"",SUMIFS('Hours used'!$C$5:$C$504,'Hours used'!$B$5:$B$504,V$6,'Hours used'!$A$5:$A$504,"&gt;="&amp;$C59,'Hours used'!$A$5:$A$504,"&lt;="&amp;$D59))</f>
        <v/>
      </c>
      <c r="W59" s="70">
        <f>IF(OR(W$6="",$B59=""),"",SUMIFS('Hours used'!$C$5:$C$504,'Hours used'!$B$5:$B$504,W$6,'Hours used'!$A$5:$A$504,"&gt;="&amp;$C59,'Hours used'!$A$5:$A$504,"&lt;="&amp;$D59))</f>
        <v/>
      </c>
      <c r="X59" s="70">
        <f>IF(OR(X$6="",$B59=""),"",SUMIFS('Hours used'!$C$5:$C$504,'Hours used'!$B$5:$B$504,X$6,'Hours used'!$A$5:$A$504,"&gt;="&amp;$C59,'Hours used'!$A$5:$A$504,"&lt;="&amp;$D59))</f>
        <v/>
      </c>
      <c r="Y59" s="70">
        <f>IF(OR(Y$6="",$B59=""),"",SUMIFS('Hours used'!$C$5:$C$504,'Hours used'!$B$5:$B$504,Y$6,'Hours used'!$A$5:$A$504,"&gt;="&amp;$C59,'Hours used'!$A$5:$A$504,"&lt;="&amp;$D59))</f>
        <v/>
      </c>
      <c r="Z59" s="70">
        <f>IF(OR(Z$6="",$B59=""),"",SUMIFS('Hours used'!$C$5:$C$504,'Hours used'!$B$5:$B$504,Z$6,'Hours used'!$A$5:$A$504,"&gt;="&amp;$C59,'Hours used'!$A$5:$A$504,"&lt;="&amp;$D59))</f>
        <v/>
      </c>
      <c r="AA59" s="70">
        <f>IF(OR(AA$6="",$B59=""),"",SUMIFS('Hours used'!$C$5:$C$504,'Hours used'!$B$5:$B$504,AA$6,'Hours used'!$A$5:$A$504,"&gt;="&amp;$C59,'Hours used'!$A$5:$A$504,"&lt;="&amp;$D59))</f>
        <v/>
      </c>
      <c r="AB59" s="70">
        <f>IF(OR(AB$6="",$B59=""),"",SUMIFS('Hours used'!$C$5:$C$504,'Hours used'!$B$5:$B$504,AB$6,'Hours used'!$A$5:$A$504,"&gt;="&amp;$C59,'Hours used'!$A$5:$A$504,"&lt;="&amp;$D59))</f>
        <v/>
      </c>
      <c r="AC59" s="70">
        <f>IF(OR(AC$6="",$B59=""),"",SUMIFS('Hours used'!$C$5:$C$504,'Hours used'!$B$5:$B$504,AC$6,'Hours used'!$A$5:$A$504,"&gt;="&amp;$C59,'Hours used'!$A$5:$A$504,"&lt;="&amp;$D59))</f>
        <v/>
      </c>
      <c r="AD59" s="70">
        <f>IF(OR(AD$6="",$B59=""),"",SUMIFS('Hours used'!$C$5:$C$504,'Hours used'!$B$5:$B$504,AD$6,'Hours used'!$A$5:$A$504,"&gt;="&amp;$C59,'Hours used'!$A$5:$A$504,"&lt;="&amp;$D59))</f>
        <v/>
      </c>
      <c r="AE59" s="70">
        <f>IF(OR(AE$6="",$B59=""),"",SUMIFS('Hours used'!$C$5:$C$504,'Hours used'!$B$5:$B$504,AE$6,'Hours used'!$A$5:$A$504,"&gt;="&amp;$C59,'Hours used'!$A$5:$A$504,"&lt;="&amp;$D59))</f>
        <v/>
      </c>
      <c r="AF59" s="70">
        <f>IF(OR(AF$6="",$B59=""),"",SUMIFS('Hours used'!$C$5:$C$504,'Hours used'!$B$5:$B$504,AF$6,'Hours used'!$A$5:$A$504,"&gt;="&amp;$C59,'Hours used'!$A$5:$A$504,"&lt;="&amp;$D59))</f>
        <v/>
      </c>
      <c r="AG59" s="70">
        <f>IF(OR(AG$6="",$B59=""),"",SUMIFS('Hours used'!$C$5:$C$504,'Hours used'!$B$5:$B$504,AG$6,'Hours used'!$A$5:$A$504,"&gt;="&amp;$C59,'Hours used'!$A$5:$A$504,"&lt;="&amp;$D59))</f>
        <v/>
      </c>
      <c r="AH59" s="70">
        <f>IF(OR(AH$6="",$B59=""),"",SUMIFS('Hours used'!$C$5:$C$504,'Hours used'!$B$5:$B$504,AH$6,'Hours used'!$A$5:$A$504,"&gt;="&amp;$C59,'Hours used'!$A$5:$A$504,"&lt;="&amp;$D59))</f>
        <v/>
      </c>
    </row>
    <row r="60">
      <c r="A60" s="66">
        <f>IF('Balance by period'!A60="","",'Balance by period'!A60)</f>
        <v/>
      </c>
      <c r="B60" s="68">
        <f>IF('Balance by period'!B60="","",'Balance by period'!B60)</f>
        <v/>
      </c>
      <c r="C60" s="68">
        <f>IF('Balance by period'!C60="","",'Balance by period'!C60)</f>
        <v/>
      </c>
      <c r="D60" s="68">
        <f>IF('Balance by period'!D60="","",'Balance by period'!D60)</f>
        <v/>
      </c>
      <c r="E60" s="70">
        <f>IF(OR(E$6="",$B60=""),"",SUMIFS('Hours used'!$C$5:$C$504,'Hours used'!$B$5:$B$504,E$6,'Hours used'!$A$5:$A$504,"&gt;="&amp;$C60,'Hours used'!$A$5:$A$504,"&lt;="&amp;$D60))</f>
        <v/>
      </c>
      <c r="F60" s="70">
        <f>IF(OR(F$6="",$B60=""),"",SUMIFS('Hours used'!$C$5:$C$504,'Hours used'!$B$5:$B$504,F$6,'Hours used'!$A$5:$A$504,"&gt;="&amp;$C60,'Hours used'!$A$5:$A$504,"&lt;="&amp;$D60))</f>
        <v/>
      </c>
      <c r="G60" s="70">
        <f>IF(OR(G$6="",$B60=""),"",SUMIFS('Hours used'!$C$5:$C$504,'Hours used'!$B$5:$B$504,G$6,'Hours used'!$A$5:$A$504,"&gt;="&amp;$C60,'Hours used'!$A$5:$A$504,"&lt;="&amp;$D60))</f>
        <v/>
      </c>
      <c r="H60" s="70">
        <f>IF(OR(H$6="",$B60=""),"",SUMIFS('Hours used'!$C$5:$C$504,'Hours used'!$B$5:$B$504,H$6,'Hours used'!$A$5:$A$504,"&gt;="&amp;$C60,'Hours used'!$A$5:$A$504,"&lt;="&amp;$D60))</f>
        <v/>
      </c>
      <c r="I60" s="70">
        <f>IF(OR(I$6="",$B60=""),"",SUMIFS('Hours used'!$C$5:$C$504,'Hours used'!$B$5:$B$504,I$6,'Hours used'!$A$5:$A$504,"&gt;="&amp;$C60,'Hours used'!$A$5:$A$504,"&lt;="&amp;$D60))</f>
        <v/>
      </c>
      <c r="J60" s="70">
        <f>IF(OR(J$6="",$B60=""),"",SUMIFS('Hours used'!$C$5:$C$504,'Hours used'!$B$5:$B$504,J$6,'Hours used'!$A$5:$A$504,"&gt;="&amp;$C60,'Hours used'!$A$5:$A$504,"&lt;="&amp;$D60))</f>
        <v/>
      </c>
      <c r="K60" s="70">
        <f>IF(OR(K$6="",$B60=""),"",SUMIFS('Hours used'!$C$5:$C$504,'Hours used'!$B$5:$B$504,K$6,'Hours used'!$A$5:$A$504,"&gt;="&amp;$C60,'Hours used'!$A$5:$A$504,"&lt;="&amp;$D60))</f>
        <v/>
      </c>
      <c r="L60" s="70">
        <f>IF(OR(L$6="",$B60=""),"",SUMIFS('Hours used'!$C$5:$C$504,'Hours used'!$B$5:$B$504,L$6,'Hours used'!$A$5:$A$504,"&gt;="&amp;$C60,'Hours used'!$A$5:$A$504,"&lt;="&amp;$D60))</f>
        <v/>
      </c>
      <c r="M60" s="70">
        <f>IF(OR(M$6="",$B60=""),"",SUMIFS('Hours used'!$C$5:$C$504,'Hours used'!$B$5:$B$504,M$6,'Hours used'!$A$5:$A$504,"&gt;="&amp;$C60,'Hours used'!$A$5:$A$504,"&lt;="&amp;$D60))</f>
        <v/>
      </c>
      <c r="N60" s="70">
        <f>IF(OR(N$6="",$B60=""),"",SUMIFS('Hours used'!$C$5:$C$504,'Hours used'!$B$5:$B$504,N$6,'Hours used'!$A$5:$A$504,"&gt;="&amp;$C60,'Hours used'!$A$5:$A$504,"&lt;="&amp;$D60))</f>
        <v/>
      </c>
      <c r="O60" s="70">
        <f>IF(OR(O$6="",$B60=""),"",SUMIFS('Hours used'!$C$5:$C$504,'Hours used'!$B$5:$B$504,O$6,'Hours used'!$A$5:$A$504,"&gt;="&amp;$C60,'Hours used'!$A$5:$A$504,"&lt;="&amp;$D60))</f>
        <v/>
      </c>
      <c r="P60" s="70">
        <f>IF(OR(P$6="",$B60=""),"",SUMIFS('Hours used'!$C$5:$C$504,'Hours used'!$B$5:$B$504,P$6,'Hours used'!$A$5:$A$504,"&gt;="&amp;$C60,'Hours used'!$A$5:$A$504,"&lt;="&amp;$D60))</f>
        <v/>
      </c>
      <c r="Q60" s="70">
        <f>IF(OR(Q$6="",$B60=""),"",SUMIFS('Hours used'!$C$5:$C$504,'Hours used'!$B$5:$B$504,Q$6,'Hours used'!$A$5:$A$504,"&gt;="&amp;$C60,'Hours used'!$A$5:$A$504,"&lt;="&amp;$D60))</f>
        <v/>
      </c>
      <c r="R60" s="70">
        <f>IF(OR(R$6="",$B60=""),"",SUMIFS('Hours used'!$C$5:$C$504,'Hours used'!$B$5:$B$504,R$6,'Hours used'!$A$5:$A$504,"&gt;="&amp;$C60,'Hours used'!$A$5:$A$504,"&lt;="&amp;$D60))</f>
        <v/>
      </c>
      <c r="S60" s="70">
        <f>IF(OR(S$6="",$B60=""),"",SUMIFS('Hours used'!$C$5:$C$504,'Hours used'!$B$5:$B$504,S$6,'Hours used'!$A$5:$A$504,"&gt;="&amp;$C60,'Hours used'!$A$5:$A$504,"&lt;="&amp;$D60))</f>
        <v/>
      </c>
      <c r="T60" s="70">
        <f>IF(OR(T$6="",$B60=""),"",SUMIFS('Hours used'!$C$5:$C$504,'Hours used'!$B$5:$B$504,T$6,'Hours used'!$A$5:$A$504,"&gt;="&amp;$C60,'Hours used'!$A$5:$A$504,"&lt;="&amp;$D60))</f>
        <v/>
      </c>
      <c r="U60" s="70">
        <f>IF(OR(U$6="",$B60=""),"",SUMIFS('Hours used'!$C$5:$C$504,'Hours used'!$B$5:$B$504,U$6,'Hours used'!$A$5:$A$504,"&gt;="&amp;$C60,'Hours used'!$A$5:$A$504,"&lt;="&amp;$D60))</f>
        <v/>
      </c>
      <c r="V60" s="70">
        <f>IF(OR(V$6="",$B60=""),"",SUMIFS('Hours used'!$C$5:$C$504,'Hours used'!$B$5:$B$504,V$6,'Hours used'!$A$5:$A$504,"&gt;="&amp;$C60,'Hours used'!$A$5:$A$504,"&lt;="&amp;$D60))</f>
        <v/>
      </c>
      <c r="W60" s="70">
        <f>IF(OR(W$6="",$B60=""),"",SUMIFS('Hours used'!$C$5:$C$504,'Hours used'!$B$5:$B$504,W$6,'Hours used'!$A$5:$A$504,"&gt;="&amp;$C60,'Hours used'!$A$5:$A$504,"&lt;="&amp;$D60))</f>
        <v/>
      </c>
      <c r="X60" s="70">
        <f>IF(OR(X$6="",$B60=""),"",SUMIFS('Hours used'!$C$5:$C$504,'Hours used'!$B$5:$B$504,X$6,'Hours used'!$A$5:$A$504,"&gt;="&amp;$C60,'Hours used'!$A$5:$A$504,"&lt;="&amp;$D60))</f>
        <v/>
      </c>
      <c r="Y60" s="70">
        <f>IF(OR(Y$6="",$B60=""),"",SUMIFS('Hours used'!$C$5:$C$504,'Hours used'!$B$5:$B$504,Y$6,'Hours used'!$A$5:$A$504,"&gt;="&amp;$C60,'Hours used'!$A$5:$A$504,"&lt;="&amp;$D60))</f>
        <v/>
      </c>
      <c r="Z60" s="70">
        <f>IF(OR(Z$6="",$B60=""),"",SUMIFS('Hours used'!$C$5:$C$504,'Hours used'!$B$5:$B$504,Z$6,'Hours used'!$A$5:$A$504,"&gt;="&amp;$C60,'Hours used'!$A$5:$A$504,"&lt;="&amp;$D60))</f>
        <v/>
      </c>
      <c r="AA60" s="70">
        <f>IF(OR(AA$6="",$B60=""),"",SUMIFS('Hours used'!$C$5:$C$504,'Hours used'!$B$5:$B$504,AA$6,'Hours used'!$A$5:$A$504,"&gt;="&amp;$C60,'Hours used'!$A$5:$A$504,"&lt;="&amp;$D60))</f>
        <v/>
      </c>
      <c r="AB60" s="70">
        <f>IF(OR(AB$6="",$B60=""),"",SUMIFS('Hours used'!$C$5:$C$504,'Hours used'!$B$5:$B$504,AB$6,'Hours used'!$A$5:$A$504,"&gt;="&amp;$C60,'Hours used'!$A$5:$A$504,"&lt;="&amp;$D60))</f>
        <v/>
      </c>
      <c r="AC60" s="70">
        <f>IF(OR(AC$6="",$B60=""),"",SUMIFS('Hours used'!$C$5:$C$504,'Hours used'!$B$5:$B$504,AC$6,'Hours used'!$A$5:$A$504,"&gt;="&amp;$C60,'Hours used'!$A$5:$A$504,"&lt;="&amp;$D60))</f>
        <v/>
      </c>
      <c r="AD60" s="70">
        <f>IF(OR(AD$6="",$B60=""),"",SUMIFS('Hours used'!$C$5:$C$504,'Hours used'!$B$5:$B$504,AD$6,'Hours used'!$A$5:$A$504,"&gt;="&amp;$C60,'Hours used'!$A$5:$A$504,"&lt;="&amp;$D60))</f>
        <v/>
      </c>
      <c r="AE60" s="70">
        <f>IF(OR(AE$6="",$B60=""),"",SUMIFS('Hours used'!$C$5:$C$504,'Hours used'!$B$5:$B$504,AE$6,'Hours used'!$A$5:$A$504,"&gt;="&amp;$C60,'Hours used'!$A$5:$A$504,"&lt;="&amp;$D60))</f>
        <v/>
      </c>
      <c r="AF60" s="70">
        <f>IF(OR(AF$6="",$B60=""),"",SUMIFS('Hours used'!$C$5:$C$504,'Hours used'!$B$5:$B$504,AF$6,'Hours used'!$A$5:$A$504,"&gt;="&amp;$C60,'Hours used'!$A$5:$A$504,"&lt;="&amp;$D60))</f>
        <v/>
      </c>
      <c r="AG60" s="70">
        <f>IF(OR(AG$6="",$B60=""),"",SUMIFS('Hours used'!$C$5:$C$504,'Hours used'!$B$5:$B$504,AG$6,'Hours used'!$A$5:$A$504,"&gt;="&amp;$C60,'Hours used'!$A$5:$A$504,"&lt;="&amp;$D60))</f>
        <v/>
      </c>
      <c r="AH60" s="70">
        <f>IF(OR(AH$6="",$B60=""),"",SUMIFS('Hours used'!$C$5:$C$504,'Hours used'!$B$5:$B$504,AH$6,'Hours used'!$A$5:$A$504,"&gt;="&amp;$C60,'Hours used'!$A$5:$A$504,"&lt;="&amp;$D60))</f>
        <v/>
      </c>
    </row>
  </sheetData>
  <mergeCells count="2">
    <mergeCell ref="A2:AH2"/>
    <mergeCell ref="A1:AH1"/>
  </mergeCells>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LeaveCalc</dc:creator>
  <dc:title xmlns:dc="http://purl.org/dc/elements/1.1/">PTO Tracker 2027</dc:title>
  <dc:subject xmlns:dc="http://purl.org/dc/elements/1.1/">Free PTO accrual tracker for Excel and Google Sheets</dc:subject>
  <dcterms:created xmlns:dcterms="http://purl.org/dc/terms/" xmlns:xsi="http://www.w3.org/2001/XMLSchema-instance" xsi:type="dcterms:W3CDTF">2026-10-01T09:00:00Z</dcterms:created>
  <dcterms:modified xmlns:dcterms="http://purl.org/dc/terms/" xmlns:xsi="http://www.w3.org/2001/XMLSchema-instance" xsi:type="dcterms:W3CDTF">2026-10-01T09:00:00Z</dcterms:modified>
  <cp:lastModifiedBy>LeaveCalc</cp:lastModifiedBy>
  <cp:keywords>leavecalc.com</cp:keywords>
</cp:coreProperties>
</file>