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Setup" sheetId="2" state="visible" r:id="rId2"/>
    <sheet xmlns:r="http://schemas.openxmlformats.org/officeDocument/2006/relationships" name="Employees" sheetId="3" state="visible" r:id="rId3"/>
    <sheet xmlns:r="http://schemas.openxmlformats.org/officeDocument/2006/relationships" name="Leave log" sheetId="4" state="visible" r:id="rId4"/>
    <sheet xmlns:r="http://schemas.openxmlformats.org/officeDocument/2006/relationships" name="Balances" sheetId="5" state="visible" r:id="rId5"/>
    <sheet xmlns:r="http://schemas.openxmlformats.org/officeDocument/2006/relationships" name="Year calendar" sheetId="6" state="visible" r:id="rId6"/>
    <sheet xmlns:r="http://schemas.openxmlformats.org/officeDocument/2006/relationships" name="Who is off" sheetId="7" state="visible" r:id="rId7"/>
  </sheets>
  <definedNames>
    <definedName name="_xlnm.Print_Titles" localSheetId="3">'Leave log'!$4:$4</definedName>
    <definedName name="_xlnm.Print_Area" localSheetId="3">'Leave log'!$A$1:$H$404</definedName>
  </definedNames>
  <calcPr calcId="124519" fullCalcOnLoad="1"/>
</workbook>
</file>

<file path=xl/styles.xml><?xml version="1.0" encoding="utf-8"?>
<styleSheet xmlns="http://schemas.openxmlformats.org/spreadsheetml/2006/main">
  <numFmts count="9">
    <numFmt numFmtId="164" formatCode="0.0#"/>
    <numFmt numFmtId="165" formatCode="yyyy-mm-dd"/>
    <numFmt numFmtId="166" formatCode="dd mmm yyyy"/>
    <numFmt numFmtId="167" formatCode="0.0#;-0.0#;;@"/>
    <numFmt numFmtId="168" formatCode="0.0"/>
    <numFmt numFmtId="169" formatCode="0.0#;-0.0#;0.0#;@"/>
    <numFmt numFmtId="170" formatCode="#,##0.0;-#,##0.0;;@"/>
    <numFmt numFmtId="171" formatCode="#,##0.0"/>
    <numFmt numFmtId="172" formatCode="0;-0;;@"/>
  </numFmts>
  <fonts count="33">
    <font>
      <name val="Calibri"/>
      <family val="2"/>
      <color theme="1"/>
      <sz val="11"/>
      <scheme val="minor"/>
    </font>
    <font>
      <name val="Calibri"/>
      <b val="1"/>
      <color rgb="00FFFFFF"/>
      <sz val="13"/>
    </font>
    <font>
      <name val="Calibri"/>
      <color rgb="0064748B"/>
      <sz val="10"/>
    </font>
    <font>
      <name val="Calibri"/>
      <b val="1"/>
      <color rgb="00B45309"/>
      <sz val="12"/>
    </font>
    <font>
      <name val="Calibri"/>
      <b val="1"/>
      <color rgb="000F172A"/>
      <sz val="10"/>
    </font>
    <font>
      <name val="Calibri"/>
      <color rgb="000F172A"/>
      <sz val="10"/>
    </font>
    <font>
      <name val="Calibri"/>
      <color rgb="0064748B"/>
      <sz val="9"/>
    </font>
    <font>
      <name val="Calibri"/>
      <b val="1"/>
      <color rgb="00FFFFFF"/>
      <sz val="10"/>
    </font>
    <font>
      <name val="Calibri"/>
      <i val="1"/>
      <color rgb="0064748B"/>
      <sz val="10"/>
    </font>
    <font>
      <name val="Calibri"/>
      <color rgb="00B45309"/>
      <sz val="9"/>
      <u val="single"/>
    </font>
    <font>
      <name val="Calibri"/>
      <b val="1"/>
      <color rgb="0064748B"/>
      <sz val="9"/>
    </font>
    <font>
      <name val="Calibri"/>
      <i val="1"/>
      <color rgb="0064748B"/>
      <sz val="9"/>
    </font>
    <font>
      <name val="Calibri"/>
      <color rgb="0094A3B8"/>
      <sz val="10"/>
    </font>
    <font>
      <name val="Calibri"/>
      <b val="1"/>
      <color rgb="000E7490"/>
      <sz val="26"/>
    </font>
    <font>
      <name val="Calibri"/>
      <b val="1"/>
      <color rgb="00D97706"/>
      <sz val="26"/>
    </font>
    <font>
      <name val="Calibri"/>
      <b val="1"/>
      <color rgb="00DC2626"/>
      <sz val="26"/>
    </font>
    <font>
      <name val="Calibri"/>
      <color rgb="00FFFFFF"/>
      <sz val="8"/>
    </font>
    <font>
      <name val="Calibri"/>
      <b val="1"/>
      <color rgb="000F172A"/>
      <sz val="12"/>
    </font>
    <font>
      <name val="Calibri"/>
      <color rgb="0064748B"/>
      <sz val="8"/>
    </font>
    <font>
      <name val="Calibri"/>
      <b val="1"/>
      <color rgb="000F172A"/>
      <sz val="8"/>
    </font>
    <font>
      <name val="Calibri"/>
      <b val="1"/>
      <color rgb="00B45309"/>
      <sz val="10"/>
    </font>
    <font>
      <name val="Calibri"/>
      <color rgb="000F172A"/>
      <sz val="9"/>
    </font>
    <font>
      <name val="Calibri"/>
      <b val="1"/>
      <color rgb="0092400E"/>
      <sz val="8"/>
    </font>
    <font>
      <name val="Calibri"/>
      <b val="1"/>
      <color rgb="000E7490"/>
      <sz val="8"/>
    </font>
    <font>
      <name val="Calibri"/>
      <b val="1"/>
      <color rgb="00334155"/>
      <sz val="8"/>
    </font>
    <font>
      <name val="Calibri"/>
      <b val="1"/>
      <color rgb="005B21B6"/>
      <sz val="8"/>
    </font>
    <font>
      <name val="Calibri"/>
      <b val="1"/>
      <color rgb="001D4ED8"/>
      <sz val="8"/>
    </font>
    <font>
      <name val="Calibri"/>
      <b val="1"/>
      <color rgb="009D174D"/>
      <sz val="8"/>
    </font>
    <font>
      <name val="Calibri"/>
      <b val="1"/>
      <color rgb="00B45309"/>
      <sz val="11"/>
    </font>
    <font>
      <name val="Calibri"/>
      <b val="1"/>
      <color rgb="00FFFFFF"/>
      <sz val="16"/>
    </font>
    <font>
      <name val="Calibri"/>
      <b val="1"/>
      <color rgb="000F172A"/>
      <sz val="11"/>
    </font>
    <font>
      <name val="Calibri"/>
      <color rgb="00475569"/>
      <sz val="10"/>
    </font>
    <font>
      <name val="Calibri"/>
      <color rgb="00B45309"/>
      <sz val="10"/>
      <u val="single"/>
    </font>
  </fonts>
  <fills count="18">
    <fill>
      <patternFill/>
    </fill>
    <fill>
      <patternFill patternType="gray125"/>
    </fill>
    <fill>
      <patternFill patternType="solid">
        <fgColor rgb="000F172A"/>
      </patternFill>
    </fill>
    <fill>
      <patternFill patternType="solid">
        <fgColor rgb="00F1F5F9"/>
      </patternFill>
    </fill>
    <fill>
      <patternFill patternType="solid">
        <fgColor rgb="00FFF7E6"/>
      </patternFill>
    </fill>
    <fill>
      <patternFill patternType="solid">
        <fgColor rgb="00F8FAFC"/>
      </patternFill>
    </fill>
    <fill>
      <patternFill patternType="solid">
        <fgColor rgb="000E7490"/>
      </patternFill>
    </fill>
    <fill>
      <patternFill patternType="solid">
        <fgColor rgb="0094A3B8"/>
      </patternFill>
    </fill>
    <fill>
      <patternFill patternType="solid">
        <fgColor rgb="00FFFFFF"/>
      </patternFill>
    </fill>
    <fill>
      <patternFill patternType="solid">
        <fgColor rgb="0064748B"/>
      </patternFill>
    </fill>
    <fill>
      <patternFill patternType="solid">
        <fgColor rgb="00FDE9C5"/>
      </patternFill>
    </fill>
    <fill>
      <patternFill patternType="solid">
        <fgColor rgb="00E0F2FE"/>
      </patternFill>
    </fill>
    <fill>
      <patternFill patternType="solid">
        <fgColor rgb="00E2E8F0"/>
      </patternFill>
    </fill>
    <fill>
      <patternFill patternType="solid">
        <fgColor rgb="00EDE9FE"/>
      </patternFill>
    </fill>
    <fill>
      <patternFill patternType="solid">
        <fgColor rgb="00DBEAFE"/>
      </patternFill>
    </fill>
    <fill>
      <patternFill patternType="solid">
        <fgColor rgb="00FCE7F3"/>
      </patternFill>
    </fill>
    <fill>
      <patternFill patternType="solid">
        <fgColor rgb="00D97706"/>
      </patternFill>
    </fill>
    <fill>
      <patternFill patternType="solid">
        <fgColor rgb="00FEE2E2"/>
      </patternFill>
    </fill>
  </fills>
  <borders count="17">
    <border>
      <left/>
      <right/>
      <top/>
      <bottom/>
      <diagonal/>
    </border>
    <border>
      <left style="thin">
        <color rgb="00FBDFA6"/>
      </left>
      <right style="thin">
        <color rgb="00FBDFA6"/>
      </right>
      <top style="thin">
        <color rgb="00FBDFA6"/>
      </top>
      <bottom style="thin">
        <color rgb="00FBDFA6"/>
      </bottom>
    </border>
    <border>
      <left style="thin">
        <color rgb="00E2E8F0"/>
      </left>
      <right style="thin">
        <color rgb="00E2E8F0"/>
      </right>
      <top style="thin">
        <color rgb="00E2E8F0"/>
      </top>
      <bottom style="thin">
        <color rgb="00E2E8F0"/>
      </bottom>
    </border>
    <border>
      <left style="thin">
        <color rgb="00E2E8F0"/>
      </left>
      <top style="medium">
        <color rgb="000E7490"/>
      </top>
    </border>
    <border>
      <right style="thin">
        <color rgb="00E2E8F0"/>
      </right>
      <top style="medium">
        <color rgb="000E7490"/>
      </top>
    </border>
    <border>
      <left style="thin">
        <color rgb="00E2E8F0"/>
      </left>
    </border>
    <border>
      <right style="thin">
        <color rgb="00E2E8F0"/>
      </right>
    </border>
    <border>
      <left style="thin">
        <color rgb="00E2E8F0"/>
      </left>
      <bottom style="thin">
        <color rgb="00E2E8F0"/>
      </bottom>
    </border>
    <border>
      <right style="thin">
        <color rgb="00E2E8F0"/>
      </right>
      <bottom style="thin">
        <color rgb="00E2E8F0"/>
      </bottom>
    </border>
    <border>
      <left style="thin">
        <color rgb="00E2E8F0"/>
      </left>
      <top style="medium">
        <color rgb="00D97706"/>
      </top>
    </border>
    <border>
      <top style="medium">
        <color rgb="00D97706"/>
      </top>
    </border>
    <border>
      <right style="thin">
        <color rgb="00E2E8F0"/>
      </right>
      <top style="medium">
        <color rgb="00D97706"/>
      </top>
    </border>
    <border/>
    <border>
      <bottom style="thin">
        <color rgb="00E2E8F0"/>
      </bottom>
    </border>
    <border>
      <left style="thin">
        <color rgb="00E2E8F0"/>
      </left>
      <top style="medium">
        <color rgb="00DC2626"/>
      </top>
    </border>
    <border>
      <right style="thin">
        <color rgb="00E2E8F0"/>
      </right>
      <top style="medium">
        <color rgb="00DC2626"/>
      </top>
    </border>
    <border>
      <left style="thin">
        <color rgb="00DC2626"/>
      </left>
      <right style="thin">
        <color rgb="00DC2626"/>
      </right>
      <top style="thin">
        <color rgb="00DC2626"/>
      </top>
      <bottom style="thin">
        <color rgb="00DC2626"/>
      </bottom>
    </border>
  </borders>
  <cellStyleXfs count="1">
    <xf numFmtId="0" fontId="0" fillId="0" borderId="0"/>
  </cellStyleXfs>
  <cellXfs count="85">
    <xf numFmtId="0" fontId="0" fillId="0" borderId="0" pivotButton="0" quotePrefix="0" xfId="0"/>
    <xf numFmtId="0" fontId="1" fillId="2" borderId="0" applyAlignment="1" pivotButton="0" quotePrefix="0" xfId="0">
      <alignment horizontal="left" vertical="center"/>
    </xf>
    <xf numFmtId="0" fontId="2" fillId="3" borderId="0" applyAlignment="1" pivotButton="0" quotePrefix="0" xfId="0">
      <alignment horizontal="left" vertical="center" wrapText="1"/>
    </xf>
    <xf numFmtId="0" fontId="28" fillId="0" borderId="0" applyAlignment="1" pivotButton="0" quotePrefix="0" xfId="0">
      <alignment vertical="center"/>
    </xf>
    <xf numFmtId="0" fontId="29" fillId="16" borderId="0" applyAlignment="1" pivotButton="0" quotePrefix="0" xfId="0">
      <alignment horizontal="center" vertical="center"/>
    </xf>
    <xf numFmtId="0" fontId="30" fillId="0" borderId="0" applyAlignment="1" pivotButton="0" quotePrefix="0" xfId="0">
      <alignment vertical="center"/>
    </xf>
    <xf numFmtId="0" fontId="6" fillId="0" borderId="0" applyAlignment="1" pivotButton="0" quotePrefix="0" xfId="0">
      <alignment vertical="top" wrapText="1"/>
    </xf>
    <xf numFmtId="0" fontId="5" fillId="4" borderId="1" applyAlignment="1" pivotButton="0" quotePrefix="0" xfId="0">
      <alignment vertical="center"/>
    </xf>
    <xf numFmtId="0" fontId="5" fillId="0" borderId="0" applyAlignment="1" pivotButton="0" quotePrefix="0" xfId="0">
      <alignment vertical="center"/>
    </xf>
    <xf numFmtId="0" fontId="5" fillId="5" borderId="2" applyAlignment="1" pivotButton="0" quotePrefix="0" xfId="0">
      <alignment vertical="center"/>
    </xf>
    <xf numFmtId="0" fontId="5" fillId="17" borderId="16" applyAlignment="1" pivotButton="0" quotePrefix="0" xfId="0">
      <alignment vertical="center"/>
    </xf>
    <xf numFmtId="0" fontId="31" fillId="0" borderId="0" applyAlignment="1" pivotButton="0" quotePrefix="0" xfId="0">
      <alignment vertical="top" wrapText="1"/>
    </xf>
    <xf numFmtId="0" fontId="4" fillId="0" borderId="0" applyAlignment="1" pivotButton="0" quotePrefix="0" xfId="0">
      <alignment vertical="center"/>
    </xf>
    <xf numFmtId="0" fontId="32" fillId="0" borderId="0" applyAlignment="1" pivotButton="0" quotePrefix="0" xfId="0">
      <alignment vertical="center"/>
    </xf>
    <xf numFmtId="0" fontId="11" fillId="0" borderId="0" applyAlignment="1" pivotButton="0" quotePrefix="0" xfId="0">
      <alignment vertical="center"/>
    </xf>
    <xf numFmtId="0" fontId="3" fillId="0" borderId="0" applyAlignment="1" pivotButton="0" quotePrefix="0" xfId="0">
      <alignment vertical="center"/>
    </xf>
    <xf numFmtId="1" fontId="4" fillId="4" borderId="1" applyAlignment="1" pivotButton="0" quotePrefix="0" xfId="0">
      <alignment horizontal="center" vertical="center"/>
    </xf>
    <xf numFmtId="0" fontId="6" fillId="0" borderId="0" applyAlignment="1" pivotButton="0" quotePrefix="0" xfId="0">
      <alignment vertical="center" wrapText="1"/>
    </xf>
    <xf numFmtId="0" fontId="2" fillId="5" borderId="2" applyAlignment="1" pivotButton="0" quotePrefix="0" xfId="0">
      <alignment horizontal="center" vertical="center"/>
    </xf>
    <xf numFmtId="164" fontId="5" fillId="4" borderId="1" applyAlignment="1" pivotButton="0" quotePrefix="0" xfId="0">
      <alignment horizontal="center" vertical="center"/>
    </xf>
    <xf numFmtId="0" fontId="10" fillId="0" borderId="0" applyAlignment="1" pivotButton="0" quotePrefix="0" xfId="0">
      <alignment vertical="center"/>
    </xf>
    <xf numFmtId="0" fontId="7" fillId="6" borderId="0" applyAlignment="1" pivotButton="0" quotePrefix="0" xfId="0">
      <alignment horizontal="center" vertical="center" wrapText="1"/>
    </xf>
    <xf numFmtId="0" fontId="7" fillId="7" borderId="0" applyAlignment="1" pivotButton="0" quotePrefix="0" xfId="0">
      <alignment horizontal="center" vertical="center" wrapText="1"/>
    </xf>
    <xf numFmtId="0" fontId="5" fillId="4" borderId="1" applyAlignment="1" pivotButton="0" quotePrefix="0" xfId="0">
      <alignment horizontal="center" vertical="center"/>
    </xf>
    <xf numFmtId="166" fontId="8" fillId="4" borderId="1" applyAlignment="1" pivotButton="0" quotePrefix="0" xfId="0">
      <alignment horizontal="center" vertical="center"/>
    </xf>
    <xf numFmtId="0" fontId="8" fillId="4" borderId="1" applyAlignment="1" pivotButton="0" quotePrefix="0" xfId="0">
      <alignment vertical="center"/>
    </xf>
    <xf numFmtId="0" fontId="6" fillId="0" borderId="0" applyAlignment="1" pivotButton="0" quotePrefix="0" xfId="0">
      <alignment vertical="center"/>
    </xf>
    <xf numFmtId="0" fontId="6" fillId="0" borderId="0" applyAlignment="1" pivotButton="0" quotePrefix="0" xfId="0">
      <alignment horizontal="center" vertical="center"/>
    </xf>
    <xf numFmtId="166" fontId="5" fillId="4" borderId="1" applyAlignment="1" pivotButton="0" quotePrefix="0" xfId="0">
      <alignment horizontal="center" vertical="center"/>
    </xf>
    <xf numFmtId="49" fontId="6" fillId="0" borderId="0" applyAlignment="1" pivotButton="0" quotePrefix="0" xfId="0">
      <alignment horizontal="center" vertical="center"/>
    </xf>
    <xf numFmtId="0" fontId="9" fillId="0" borderId="0" applyAlignment="1" pivotButton="0" quotePrefix="0" xfId="0">
      <alignment vertical="center"/>
    </xf>
    <xf numFmtId="164" fontId="8" fillId="4" borderId="1" applyAlignment="1" pivotButton="0" quotePrefix="0" xfId="0">
      <alignment horizontal="center" vertical="center"/>
    </xf>
    <xf numFmtId="164" fontId="4" fillId="5" borderId="2" applyAlignment="1" pivotButton="0" quotePrefix="0" xfId="0">
      <alignment horizontal="center" vertical="center"/>
    </xf>
    <xf numFmtId="0" fontId="2" fillId="5" borderId="2" applyAlignment="1" pivotButton="0" quotePrefix="0" xfId="0">
      <alignment vertical="center"/>
    </xf>
    <xf numFmtId="167" fontId="12" fillId="0" borderId="2" applyAlignment="1" pivotButton="0" quotePrefix="0" xfId="0">
      <alignment horizontal="center" vertical="center"/>
    </xf>
    <xf numFmtId="0" fontId="8" fillId="4" borderId="1" applyAlignment="1" pivotButton="0" quotePrefix="0" xfId="0">
      <alignment horizontal="center" vertical="center"/>
    </xf>
    <xf numFmtId="0" fontId="10" fillId="8" borderId="3" applyAlignment="1" pivotButton="0" quotePrefix="0" xfId="0">
      <alignment horizontal="center" vertical="center"/>
    </xf>
    <xf numFmtId="0" fontId="0" fillId="8" borderId="4" pivotButton="0" quotePrefix="0" xfId="0"/>
    <xf numFmtId="0" fontId="10" fillId="8" borderId="9" applyAlignment="1" pivotButton="0" quotePrefix="0" xfId="0">
      <alignment horizontal="center" vertical="center"/>
    </xf>
    <xf numFmtId="0" fontId="0" fillId="8" borderId="10" pivotButton="0" quotePrefix="0" xfId="0"/>
    <xf numFmtId="0" fontId="0" fillId="8" borderId="11" pivotButton="0" quotePrefix="0" xfId="0"/>
    <xf numFmtId="0" fontId="10" fillId="8" borderId="14" applyAlignment="1" pivotButton="0" quotePrefix="0" xfId="0">
      <alignment horizontal="center" vertical="center"/>
    </xf>
    <xf numFmtId="0" fontId="0" fillId="8" borderId="15" pivotButton="0" quotePrefix="0" xfId="0"/>
    <xf numFmtId="1" fontId="13" fillId="8" borderId="5" applyAlignment="1" pivotButton="0" quotePrefix="0" xfId="0">
      <alignment horizontal="center" vertical="center"/>
    </xf>
    <xf numFmtId="0" fontId="0" fillId="8" borderId="6" pivotButton="0" quotePrefix="0" xfId="0"/>
    <xf numFmtId="168" fontId="14" fillId="8" borderId="5" applyAlignment="1" pivotButton="0" quotePrefix="0" xfId="0">
      <alignment horizontal="center" vertical="center"/>
    </xf>
    <xf numFmtId="0" fontId="0" fillId="8" borderId="12" pivotButton="0" quotePrefix="0" xfId="0"/>
    <xf numFmtId="1" fontId="15" fillId="8" borderId="5" applyAlignment="1" pivotButton="0" quotePrefix="0" xfId="0">
      <alignment horizontal="center" vertical="center"/>
    </xf>
    <xf numFmtId="0" fontId="0" fillId="8" borderId="7" pivotButton="0" quotePrefix="0" xfId="0"/>
    <xf numFmtId="0" fontId="0" fillId="8" borderId="8" pivotButton="0" quotePrefix="0" xfId="0"/>
    <xf numFmtId="0" fontId="0" fillId="8" borderId="13" pivotButton="0" quotePrefix="0" xfId="0"/>
    <xf numFmtId="0" fontId="7" fillId="9" borderId="0" applyAlignment="1" pivotButton="0" quotePrefix="0" xfId="0">
      <alignment horizontal="center" vertical="center" wrapText="1"/>
    </xf>
    <xf numFmtId="0" fontId="4" fillId="0" borderId="2" applyAlignment="1" pivotButton="0" quotePrefix="0" xfId="0">
      <alignment vertical="center"/>
    </xf>
    <xf numFmtId="169" fontId="5" fillId="0" borderId="2" applyAlignment="1" pivotButton="0" quotePrefix="0" xfId="0">
      <alignment horizontal="center" vertical="center"/>
    </xf>
    <xf numFmtId="169" fontId="4" fillId="0" borderId="2" applyAlignment="1" pivotButton="0" quotePrefix="0" xfId="0">
      <alignment horizontal="center" vertical="center"/>
    </xf>
    <xf numFmtId="9" fontId="5" fillId="0" borderId="2" applyAlignment="1" pivotButton="0" quotePrefix="0" xfId="0">
      <alignment horizontal="center" vertical="center"/>
    </xf>
    <xf numFmtId="0" fontId="5" fillId="0" borderId="2" applyAlignment="1" pivotButton="0" quotePrefix="0" xfId="0">
      <alignment horizontal="center" vertical="center"/>
    </xf>
    <xf numFmtId="0" fontId="4" fillId="3" borderId="2" applyAlignment="1" pivotButton="0" quotePrefix="0" xfId="0">
      <alignment vertical="center"/>
    </xf>
    <xf numFmtId="164" fontId="4" fillId="3" borderId="2" applyAlignment="1" pivotButton="0" quotePrefix="0" xfId="0">
      <alignment horizontal="center" vertical="center"/>
    </xf>
    <xf numFmtId="0" fontId="5" fillId="3" borderId="2" applyAlignment="1" pivotButton="0" quotePrefix="0" xfId="0">
      <alignment vertical="center"/>
    </xf>
    <xf numFmtId="0" fontId="4" fillId="4" borderId="1" applyAlignment="1" pivotButton="0" quotePrefix="0" xfId="0">
      <alignment vertical="center"/>
    </xf>
    <xf numFmtId="170" fontId="5" fillId="0" borderId="2" applyAlignment="1" pivotButton="0" quotePrefix="0" xfId="0">
      <alignment horizontal="center" vertical="center"/>
    </xf>
    <xf numFmtId="171" fontId="4" fillId="3" borderId="2" applyAlignment="1" pivotButton="0" quotePrefix="0" xfId="0">
      <alignment horizontal="center" vertical="center"/>
    </xf>
    <xf numFmtId="0" fontId="8" fillId="5" borderId="2" applyAlignment="1" pivotButton="0" quotePrefix="0" xfId="0">
      <alignment vertical="center"/>
    </xf>
    <xf numFmtId="172" fontId="8" fillId="5" borderId="2" applyAlignment="1" pivotButton="0" quotePrefix="0" xfId="0">
      <alignment horizontal="center" vertical="center"/>
    </xf>
    <xf numFmtId="0" fontId="8" fillId="5" borderId="2" applyAlignment="1" pivotButton="0" quotePrefix="0" xfId="0">
      <alignment horizontal="center" vertical="center"/>
    </xf>
    <xf numFmtId="0" fontId="4" fillId="4" borderId="1" applyAlignment="1" pivotButton="0" quotePrefix="0" xfId="0">
      <alignment horizontal="center" vertical="center"/>
    </xf>
    <xf numFmtId="0" fontId="17" fillId="0" borderId="0" applyAlignment="1" pivotButton="0" quotePrefix="0" xfId="0">
      <alignment vertical="center"/>
    </xf>
    <xf numFmtId="0" fontId="16" fillId="0" borderId="0" applyAlignment="1" pivotButton="0" quotePrefix="0" xfId="0">
      <alignment vertical="center"/>
    </xf>
    <xf numFmtId="1" fontId="16" fillId="0" borderId="0" applyAlignment="1" pivotButton="0" quotePrefix="0" xfId="0">
      <alignment vertical="center"/>
    </xf>
    <xf numFmtId="0" fontId="7" fillId="6" borderId="0" applyAlignment="1" pivotButton="0" quotePrefix="0" xfId="0">
      <alignment vertical="center"/>
    </xf>
    <xf numFmtId="1" fontId="7" fillId="6" borderId="0" applyAlignment="1" pivotButton="0" quotePrefix="0" xfId="0">
      <alignment horizontal="center" vertical="center"/>
    </xf>
    <xf numFmtId="0" fontId="5" fillId="3" borderId="0" applyAlignment="1" pivotButton="0" quotePrefix="0" xfId="0">
      <alignment vertical="center"/>
    </xf>
    <xf numFmtId="0" fontId="18" fillId="3" borderId="0" applyAlignment="1" pivotButton="0" quotePrefix="0" xfId="0">
      <alignment horizontal="center" vertical="center"/>
    </xf>
    <xf numFmtId="0" fontId="4" fillId="0" borderId="2" pivotButton="0" quotePrefix="0" xfId="0"/>
    <xf numFmtId="0" fontId="19" fillId="0" borderId="2" applyAlignment="1" pivotButton="0" quotePrefix="0" xfId="0">
      <alignment horizontal="center" vertical="center"/>
    </xf>
    <xf numFmtId="172" fontId="19" fillId="3" borderId="2" applyAlignment="1" pivotButton="0" quotePrefix="0" xfId="0">
      <alignment horizontal="center" vertical="center"/>
    </xf>
    <xf numFmtId="0" fontId="20" fillId="0" borderId="0" applyAlignment="1" pivotButton="0" quotePrefix="0" xfId="0">
      <alignment vertical="center"/>
    </xf>
    <xf numFmtId="0" fontId="21" fillId="0" borderId="0" applyAlignment="1" pivotButton="0" quotePrefix="0" xfId="0">
      <alignment vertical="center"/>
    </xf>
    <xf numFmtId="0" fontId="22" fillId="10" borderId="2" applyAlignment="1" pivotButton="0" quotePrefix="0" xfId="0">
      <alignment horizontal="center" vertical="center"/>
    </xf>
    <xf numFmtId="0" fontId="23" fillId="11" borderId="2" applyAlignment="1" pivotButton="0" quotePrefix="0" xfId="0">
      <alignment horizontal="center" vertical="center"/>
    </xf>
    <xf numFmtId="0" fontId="24" fillId="12" borderId="2" applyAlignment="1" pivotButton="0" quotePrefix="0" xfId="0">
      <alignment horizontal="center" vertical="center"/>
    </xf>
    <xf numFmtId="0" fontId="25" fillId="13" borderId="2" applyAlignment="1" pivotButton="0" quotePrefix="0" xfId="0">
      <alignment horizontal="center" vertical="center"/>
    </xf>
    <xf numFmtId="0" fontId="26" fillId="14" borderId="2" applyAlignment="1" pivotButton="0" quotePrefix="0" xfId="0">
      <alignment horizontal="center" vertical="center"/>
    </xf>
    <xf numFmtId="0" fontId="27" fillId="15" borderId="2" applyAlignment="1" pivotButton="0" quotePrefix="0" xfId="0">
      <alignment horizontal="center" vertical="center"/>
    </xf>
  </cellXfs>
  <cellStyles count="1">
    <cellStyle name="Normal" xfId="0" builtinId="0" hidden="0"/>
  </cellStyles>
  <dxfs count="11">
    <dxf>
      <font>
        <b val="1"/>
        <color rgb="00DC2626"/>
      </font>
      <fill>
        <patternFill patternType="solid">
          <fgColor rgb="00FEE2E2"/>
          <bgColor rgb="00FEE2E2"/>
        </patternFill>
      </fill>
    </dxf>
    <dxf>
      <font>
        <b val="1"/>
        <color rgb="00B45309"/>
      </font>
      <fill>
        <patternFill patternType="solid">
          <fgColor rgb="00FFF7E6"/>
          <bgColor rgb="00FFF7E6"/>
        </patternFill>
      </fill>
    </dxf>
    <dxf>
      <font>
        <b val="1"/>
        <color rgb="000E7490"/>
      </font>
    </dxf>
    <dxf>
      <font>
        <b val="1"/>
        <color rgb="0092400E"/>
      </font>
      <fill>
        <patternFill patternType="solid">
          <fgColor rgb="00FDE9C5"/>
          <bgColor rgb="00FDE9C5"/>
        </patternFill>
      </fill>
    </dxf>
    <dxf>
      <font>
        <b val="1"/>
        <color rgb="000E7490"/>
      </font>
      <fill>
        <patternFill patternType="solid">
          <fgColor rgb="00E0F2FE"/>
          <bgColor rgb="00E0F2FE"/>
        </patternFill>
      </fill>
    </dxf>
    <dxf>
      <font>
        <b val="1"/>
        <color rgb="00334155"/>
      </font>
      <fill>
        <patternFill patternType="solid">
          <fgColor rgb="00E2E8F0"/>
          <bgColor rgb="00E2E8F0"/>
        </patternFill>
      </fill>
    </dxf>
    <dxf>
      <font>
        <b val="1"/>
        <color rgb="005B21B6"/>
      </font>
      <fill>
        <patternFill patternType="solid">
          <fgColor rgb="00EDE9FE"/>
          <bgColor rgb="00EDE9FE"/>
        </patternFill>
      </fill>
    </dxf>
    <dxf>
      <font>
        <b val="1"/>
        <color rgb="001D4ED8"/>
      </font>
      <fill>
        <patternFill patternType="solid">
          <fgColor rgb="00DBEAFE"/>
          <bgColor rgb="00DBEAFE"/>
        </patternFill>
      </fill>
    </dxf>
    <dxf>
      <font>
        <b val="1"/>
        <color rgb="009D174D"/>
      </font>
      <fill>
        <patternFill patternType="solid">
          <fgColor rgb="00FCE7F3"/>
          <bgColor rgb="00FCE7F3"/>
        </patternFill>
      </fill>
    </dxf>
    <dxf>
      <fill>
        <patternFill patternType="solid">
          <fgColor rgb="00F1F5F9"/>
          <bgColor rgb="00F1F5F9"/>
        </patternFill>
      </fill>
    </dxf>
    <dxf>
      <fill>
        <patternFill patternType="solid">
          <fgColor rgb="0094A3B8"/>
          <bgColor rgb="0094A3B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leavecalc.com/public-holidays/" TargetMode="External" Id="rId1"/><Relationship Type="http://schemas.openxmlformats.org/officeDocument/2006/relationships/hyperlink" Target="https://leavecalc.com/for-employers/" TargetMode="External" Id="rId2"/><Relationship Type="http://schemas.openxmlformats.org/officeDocument/2006/relationships/hyperlink" Target="https://leavecalc.com/leave-tracker-excel-template/" TargetMode="External" Id="rId3"/></Relationships>
</file>

<file path=xl/worksheets/_rels/sheet2.xml.rels><Relationships xmlns="http://schemas.openxmlformats.org/package/2006/relationships"><Relationship Type="http://schemas.openxmlformats.org/officeDocument/2006/relationships/hyperlink" Target="https://leavecalc.com/public-holidays/" TargetMode="External" Id="rId1"/></Relationships>
</file>

<file path=xl/worksheets/sheet1.xml><?xml version="1.0" encoding="utf-8"?>
<worksheet xmlns="http://schemas.openxmlformats.org/spreadsheetml/2006/main">
  <sheetPr>
    <tabColor rgb="000F172A"/>
    <outlinePr summaryBelow="1" summaryRight="1"/>
    <pageSetUpPr fitToPage="1"/>
  </sheetPr>
  <dimension ref="A1:H38"/>
  <sheetViews>
    <sheetView showGridLines="0" workbookViewId="0">
      <selection activeCell="A1" sqref="A1"/>
    </sheetView>
  </sheetViews>
  <sheetFormatPr baseColWidth="8" defaultRowHeight="15"/>
  <cols>
    <col width="3" customWidth="1" min="1" max="1"/>
    <col width="7" customWidth="1" min="2" max="2"/>
    <col width="20" customWidth="1" min="3" max="3"/>
    <col width="20" customWidth="1" min="4" max="4"/>
    <col width="20" customWidth="1" min="5" max="5"/>
    <col width="20" customWidth="1" min="6" max="6"/>
    <col width="20" customWidth="1" min="7" max="7"/>
    <col width="3" customWidth="1" min="8" max="8"/>
  </cols>
  <sheetData>
    <row r="1" ht="26" customHeight="1">
      <c r="A1" s="1" t="inlineStr">
        <is>
          <t xml:space="preserve">  LeaveCalc  |  Annual Leave Tracker 2027</t>
        </is>
      </c>
    </row>
    <row r="2" ht="30" customHeight="1">
      <c r="A2" s="2" t="inlineStr">
        <is>
          <t>A free annual leave tracker for Excel and Google Sheets. Days based, any country, no macros.</t>
        </is>
      </c>
    </row>
    <row r="4">
      <c r="B4" s="3" t="inlineStr">
        <is>
          <t>HOW TO USE, IN 5 STEPS</t>
        </is>
      </c>
    </row>
    <row r="6" ht="18" customHeight="1">
      <c r="B6" s="4" t="n">
        <v>1</v>
      </c>
      <c r="C6" s="5" t="inlineStr">
        <is>
          <t>Fill in the Setup sheet</t>
        </is>
      </c>
    </row>
    <row r="7" ht="48" customHeight="1">
      <c r="C7" s="6" t="inlineStr">
        <is>
          <t>Set the year and your weekend days. Paste your public holidays into the list (dates for 80 countries are on leavecalc.com/public-holidays). Rename the leave types and give each an allowance in days.</t>
        </is>
      </c>
    </row>
    <row r="9" ht="18" customHeight="1">
      <c r="B9" s="4" t="n">
        <v>2</v>
      </c>
      <c r="C9" s="5" t="inlineStr">
        <is>
          <t>Add your people on Employees</t>
        </is>
      </c>
    </row>
    <row r="10" ht="48" customHeight="1">
      <c r="C10" s="6" t="inlineStr">
        <is>
          <t>One row per person: name, optional start date, annual allowance in days and days carried over from last year. Leave the allowance blank to use the default from Setup. Up to 30 people.</t>
        </is>
      </c>
    </row>
    <row r="12" ht="18" customHeight="1">
      <c r="B12" s="4" t="n">
        <v>3</v>
      </c>
      <c r="C12" s="5" t="inlineStr">
        <is>
          <t>Log each absence on Leave log</t>
        </is>
      </c>
    </row>
    <row r="13" ht="48" customHeight="1">
      <c r="C13" s="6" t="inlineStr">
        <is>
          <t>Pick the employee and leave type from the lists, enter the first and last day. The working days column counts them for you, skipping weekends and holidays. Choose Half day for a half day.</t>
        </is>
      </c>
    </row>
    <row r="15" ht="18" customHeight="1">
      <c r="B15" s="4" t="n">
        <v>4</v>
      </c>
      <c r="C15" s="5" t="inlineStr">
        <is>
          <t>Read Balances and the calendars</t>
        </is>
      </c>
    </row>
    <row r="16" ht="34" customHeight="1">
      <c r="C16" s="6" t="inlineStr">
        <is>
          <t>Balances shows allowance, carried over, taken or booked and remaining per person, red when negative. Year calendar is a heat map by month. Who is off shows one month day by day.</t>
        </is>
      </c>
    </row>
    <row r="18" ht="18" customHeight="1">
      <c r="B18" s="4" t="n">
        <v>5</v>
      </c>
      <c r="C18" s="5" t="inlineStr">
        <is>
          <t>Clear the sample rows</t>
        </is>
      </c>
    </row>
    <row r="19" ht="34" customHeight="1">
      <c r="C19" s="6" t="inlineStr">
        <is>
          <t>The grey italic rows are samples. Select the cells and press Delete. Please clear the contents, do not delete whole rows, so the formulas stay in place.</t>
        </is>
      </c>
    </row>
    <row r="22">
      <c r="B22" s="3" t="inlineStr">
        <is>
          <t>WHAT THE COLOURS MEAN</t>
        </is>
      </c>
    </row>
    <row r="23" ht="18" customHeight="1">
      <c r="B23" s="7" t="n"/>
      <c r="C23" s="8" t="inlineStr">
        <is>
          <t>Amber: type here.</t>
        </is>
      </c>
    </row>
    <row r="24" ht="18" customHeight="1">
      <c r="B24" s="9" t="n"/>
      <c r="C24" s="8" t="inlineStr">
        <is>
          <t>Grey: worked out for you, do not type.</t>
        </is>
      </c>
    </row>
    <row r="25" ht="18" customHeight="1">
      <c r="B25" s="10" t="n"/>
      <c r="C25" s="8" t="inlineStr">
        <is>
          <t>Red: something to look at, such as a negative balance.</t>
        </is>
      </c>
    </row>
    <row r="27">
      <c r="B27" s="3" t="inlineStr">
        <is>
          <t>GOOD TO KNOW</t>
        </is>
      </c>
    </row>
    <row r="28" ht="17.5" customHeight="1">
      <c r="B28" s="11" t="inlineStr">
        <is>
          <t>Only the amber cells are meant for typing. Grey cells hold formulas, so please leave them alone.</t>
        </is>
      </c>
    </row>
    <row r="29" ht="32" customHeight="1">
      <c r="B29" s="11" t="inlineStr">
        <is>
          <t>Dates must be real dates, not text. The drop-downs and date checks help you get this right. If a working days cell says Check dates, the last day is before the first day or a date is typed as text.</t>
        </is>
      </c>
    </row>
    <row r="30" ht="17.5" customHeight="1">
      <c r="B30" s="11" t="inlineStr">
        <is>
          <t>Leave that runs into the next year is split: only the days that fall in the tracker year are counted.</t>
        </is>
      </c>
    </row>
    <row r="31" ht="32" customHeight="1">
      <c r="B31" s="11" t="inlineStr">
        <is>
          <t>In Google Sheets use File, Import, Upload, then Replace spreadsheet. Every function used here (NETWORKDAYS.INTL, SUMIFS, COUNTIFS, EOMONTH, INDEX) also exists in Sheets and LibreOffice.</t>
        </is>
      </c>
    </row>
    <row r="32" ht="17.5" customHeight="1">
      <c r="B32" s="11" t="inlineStr">
        <is>
          <t>Keep leave type codes unique (for example AL and SK). The Who is off sheet colours days by code.</t>
        </is>
      </c>
    </row>
    <row r="34" ht="18" customHeight="1">
      <c r="B34" s="12" t="inlineStr">
        <is>
          <t>More free tools</t>
        </is>
      </c>
      <c r="C34" s="13" t="inlineStr">
        <is>
          <t>Public holidays for 80 countries</t>
        </is>
      </c>
    </row>
    <row r="35" ht="18" customHeight="1">
      <c r="B35" s="12" t="inlineStr">
        <is>
          <t>Outgrown a spreadsheet?</t>
        </is>
      </c>
      <c r="C35" s="13" t="inlineStr">
        <is>
          <t>LeaveCalc for Employers, free for up to 3 people</t>
        </is>
      </c>
    </row>
    <row r="36" ht="18" customHeight="1">
      <c r="B36" s="12" t="inlineStr">
        <is>
          <t>Template page</t>
        </is>
      </c>
      <c r="C36" s="13" t="inlineStr">
        <is>
          <t>leavecalc.com/leave-tracker-excel-template/</t>
        </is>
      </c>
    </row>
    <row r="38">
      <c r="B38" s="14" t="inlineStr">
        <is>
          <t>Made by LeaveCalc, leavecalc.com. Free to use and share. No macros, nothing is sent anywhere.</t>
        </is>
      </c>
    </row>
  </sheetData>
  <mergeCells count="29">
    <mergeCell ref="C34:G34"/>
    <mergeCell ref="C6:G6"/>
    <mergeCell ref="B12:B13"/>
    <mergeCell ref="B18:B19"/>
    <mergeCell ref="C24:G24"/>
    <mergeCell ref="C15:G15"/>
    <mergeCell ref="A1:H1"/>
    <mergeCell ref="B29:G29"/>
    <mergeCell ref="B38:G38"/>
    <mergeCell ref="C35:G35"/>
    <mergeCell ref="B28:G28"/>
    <mergeCell ref="C10:G10"/>
    <mergeCell ref="C16:G16"/>
    <mergeCell ref="C25:G25"/>
    <mergeCell ref="B30:G30"/>
    <mergeCell ref="B6:B7"/>
    <mergeCell ref="C9:G9"/>
    <mergeCell ref="B15:B16"/>
    <mergeCell ref="B9:B10"/>
    <mergeCell ref="C12:G12"/>
    <mergeCell ref="A2:H2"/>
    <mergeCell ref="B32:G32"/>
    <mergeCell ref="C36:G36"/>
    <mergeCell ref="C23:G23"/>
    <mergeCell ref="C7:G7"/>
    <mergeCell ref="B31:G31"/>
    <mergeCell ref="C19:G19"/>
    <mergeCell ref="C13:G13"/>
    <mergeCell ref="C18:G18"/>
  </mergeCells>
  <hyperlinks>
    <hyperlink xmlns:r="http://schemas.openxmlformats.org/officeDocument/2006/relationships" ref="C34" r:id="rId1"/>
    <hyperlink xmlns:r="http://schemas.openxmlformats.org/officeDocument/2006/relationships" ref="C35" r:id="rId2"/>
    <hyperlink xmlns:r="http://schemas.openxmlformats.org/officeDocument/2006/relationships" ref="C36" r:id="rId3"/>
  </hyperlinks>
  <printOptions horizontalCentered="1"/>
  <pageMargins left="0.4" right="0.4" top="0.5" bottom="0.6" header="0.5" footer="0.5"/>
  <pageSetup orientation="portrait" paperSize="9" fitToHeight="0" fitToWidth="1"/>
  <headerFooter>
    <oddHeader/>
    <oddFooter>&amp;L&amp;8 Made by LeaveCalc, leavecalc.com&amp;R&amp;8 &amp;A  page &amp;P of &amp;N</oddFooter>
    <evenHeader/>
    <evenFooter/>
    <firstHeader/>
    <firstFooter/>
  </headerFooter>
</worksheet>
</file>

<file path=xl/worksheets/sheet2.xml><?xml version="1.0" encoding="utf-8"?>
<worksheet xmlns="http://schemas.openxmlformats.org/spreadsheetml/2006/main">
  <sheetPr>
    <tabColor rgb="00D97706"/>
    <outlinePr summaryBelow="1" summaryRight="1"/>
    <pageSetUpPr fitToPage="1"/>
  </sheetPr>
  <dimension ref="A1:O62"/>
  <sheetViews>
    <sheetView showGridLines="0" workbookViewId="0">
      <pane ySplit="3" topLeftCell="A4" activePane="bottomLeft" state="frozen"/>
      <selection pane="bottomLeft" activeCell="A1" sqref="A1"/>
    </sheetView>
  </sheetViews>
  <sheetFormatPr baseColWidth="8" defaultRowHeight="15"/>
  <cols>
    <col width="30" customWidth="1" min="1" max="1"/>
    <col width="24" customWidth="1" min="2" max="2"/>
    <col width="22" customWidth="1" min="3" max="3"/>
    <col width="40" customWidth="1" min="4" max="4"/>
    <col width="3" customWidth="1" min="5" max="5"/>
    <col width="16" customWidth="1" min="6" max="6"/>
    <col width="34" customWidth="1" min="7" max="7"/>
    <col width="3" customWidth="1" min="8" max="8"/>
    <col width="3" customWidth="1" min="9" max="9"/>
    <col width="26" customWidth="1" min="10" max="10"/>
    <col width="10" customWidth="1" min="11" max="11"/>
    <col width="3" customWidth="1" min="12" max="12"/>
    <col width="9" customWidth="1" min="13" max="13"/>
    <col width="3" customWidth="1" min="14" max="14"/>
    <col width="26" customWidth="1" min="15" max="15"/>
  </cols>
  <sheetData>
    <row r="1" ht="26" customHeight="1">
      <c r="A1" s="1" t="inlineStr">
        <is>
          <t xml:space="preserve">  LeaveCalc  |  Annual Leave Tracker 2027  |  Setup</t>
        </is>
      </c>
    </row>
    <row r="2" ht="30" customHeight="1">
      <c r="A2" s="2" t="inlineStr">
        <is>
          <t>Fill this sheet first. Amber cells are yours to edit, grey cells are worked out for you.</t>
        </is>
      </c>
    </row>
    <row r="4">
      <c r="A4" s="15" t="inlineStr">
        <is>
          <t>1. Basics</t>
        </is>
      </c>
    </row>
    <row r="5">
      <c r="A5" s="12" t="inlineStr">
        <is>
          <t>Tracker year</t>
        </is>
      </c>
      <c r="B5" s="16" t="n">
        <v>2027</v>
      </c>
      <c r="D5" s="17" t="inlineStr">
        <is>
          <t>Leave outside this year is ignored, so a trip that runs into next year counts only the days in this year.</t>
        </is>
      </c>
    </row>
    <row r="6">
      <c r="A6" s="12" t="inlineStr">
        <is>
          <t>Weekend days</t>
        </is>
      </c>
      <c r="B6" s="7" t="inlineStr">
        <is>
          <t>Saturday and Sunday</t>
        </is>
      </c>
      <c r="C6" s="18">
        <f>IFERROR(VLOOKUP(B6,$J$12:$K$18,2,FALSE),1)</f>
        <v/>
      </c>
      <c r="D6" s="17" t="inlineStr">
        <is>
          <t>The grey cell is the code the formulas use. You do not edit it.</t>
        </is>
      </c>
    </row>
    <row r="7">
      <c r="A7" s="12" t="inlineStr">
        <is>
          <t>A half day counts as (days)</t>
        </is>
      </c>
      <c r="B7" s="19" t="n">
        <v>0.5</v>
      </c>
      <c r="D7" s="17" t="inlineStr">
        <is>
          <t>Choose "Half day" on a leave row to take this much off the total.</t>
        </is>
      </c>
    </row>
    <row r="8">
      <c r="A8" s="12" t="inlineStr">
        <is>
          <t>Organisation (optional)</t>
        </is>
      </c>
      <c r="B8" s="7" t="inlineStr">
        <is>
          <t>Your company</t>
        </is>
      </c>
    </row>
    <row r="10">
      <c r="A10" s="15" t="inlineStr">
        <is>
          <t>2. Leave types and allowances</t>
        </is>
      </c>
      <c r="F10" s="15" t="inlineStr">
        <is>
          <t>3. Public holidays</t>
        </is>
      </c>
      <c r="J10" s="20" t="inlineStr">
        <is>
          <t>Lookups (do not edit)</t>
        </is>
      </c>
    </row>
    <row r="11" ht="26" customHeight="1">
      <c r="A11" s="21" t="inlineStr">
        <is>
          <t>Leave type</t>
        </is>
      </c>
      <c r="B11" s="21" t="inlineStr">
        <is>
          <t>Code (1 or 2 letters)</t>
        </is>
      </c>
      <c r="C11" s="21" t="inlineStr">
        <is>
          <t>Allowance per person (days a year)</t>
        </is>
      </c>
      <c r="D11" s="21" t="inlineStr">
        <is>
          <t>Note</t>
        </is>
      </c>
      <c r="F11" s="21" t="inlineStr">
        <is>
          <t>Date</t>
        </is>
      </c>
      <c r="G11" s="21" t="inlineStr">
        <is>
          <t>Holiday name</t>
        </is>
      </c>
      <c r="J11" s="22" t="inlineStr">
        <is>
          <t>Weekend option</t>
        </is>
      </c>
      <c r="K11" s="22" t="inlineStr">
        <is>
          <t>Code</t>
        </is>
      </c>
      <c r="M11" s="22" t="inlineStr">
        <is>
          <t>Month</t>
        </is>
      </c>
      <c r="O11" s="22" t="inlineStr">
        <is>
          <t>Shown on Year calendar</t>
        </is>
      </c>
    </row>
    <row r="12">
      <c r="A12" s="7" t="inlineStr">
        <is>
          <t>Annual leave</t>
        </is>
      </c>
      <c r="B12" s="23" t="inlineStr">
        <is>
          <t>AL</t>
        </is>
      </c>
      <c r="C12" s="19" t="n">
        <v>25</v>
      </c>
      <c r="D12" s="17" t="inlineStr">
        <is>
          <t>Uses the allowance on the Employees sheet. This number is the default.</t>
        </is>
      </c>
      <c r="F12" s="24" t="n">
        <v>46388</v>
      </c>
      <c r="G12" s="25" t="inlineStr">
        <is>
          <t>New Year's Day</t>
        </is>
      </c>
      <c r="J12" s="26" t="inlineStr">
        <is>
          <t>Saturday and Sunday</t>
        </is>
      </c>
      <c r="K12" s="27" t="n">
        <v>1</v>
      </c>
      <c r="M12" s="26" t="inlineStr">
        <is>
          <t>Jan</t>
        </is>
      </c>
      <c r="O12" s="26" t="inlineStr">
        <is>
          <t>All types</t>
        </is>
      </c>
    </row>
    <row r="13">
      <c r="A13" s="7" t="inlineStr">
        <is>
          <t>Sick leave</t>
        </is>
      </c>
      <c r="B13" s="23" t="inlineStr">
        <is>
          <t>SK</t>
        </is>
      </c>
      <c r="C13" s="19" t="n"/>
      <c r="D13" s="17" t="inlineStr">
        <is>
          <t>No limit, counted only. Add an allowance to track a balance.</t>
        </is>
      </c>
      <c r="F13" s="24" t="n">
        <v>46510</v>
      </c>
      <c r="G13" s="25" t="inlineStr">
        <is>
          <t>Sample holiday, replace with yours</t>
        </is>
      </c>
      <c r="J13" s="26" t="inlineStr">
        <is>
          <t>Sunday and Monday</t>
        </is>
      </c>
      <c r="K13" s="27" t="n">
        <v>2</v>
      </c>
      <c r="M13" s="26" t="inlineStr">
        <is>
          <t>Feb</t>
        </is>
      </c>
      <c r="O13" s="26">
        <f>IF(A12="","",A12)</f>
        <v/>
      </c>
    </row>
    <row r="14">
      <c r="A14" s="7" t="inlineStr">
        <is>
          <t>Unpaid leave</t>
        </is>
      </c>
      <c r="B14" s="23" t="inlineStr">
        <is>
          <t>UN</t>
        </is>
      </c>
      <c r="C14" s="19" t="n"/>
      <c r="D14" s="17" t="inlineStr"/>
      <c r="F14" s="24" t="n">
        <v>46629</v>
      </c>
      <c r="G14" s="25" t="inlineStr">
        <is>
          <t>Sample holiday, replace with yours</t>
        </is>
      </c>
      <c r="J14" s="26" t="inlineStr">
        <is>
          <t>Friday and Saturday</t>
        </is>
      </c>
      <c r="K14" s="27" t="n">
        <v>7</v>
      </c>
      <c r="M14" s="26" t="inlineStr">
        <is>
          <t>Mar</t>
        </is>
      </c>
      <c r="O14" s="26">
        <f>IF(A13="","",A13)</f>
        <v/>
      </c>
    </row>
    <row r="15">
      <c r="A15" s="7" t="inlineStr">
        <is>
          <t>Parental or family leave</t>
        </is>
      </c>
      <c r="B15" s="23" t="inlineStr">
        <is>
          <t>PF</t>
        </is>
      </c>
      <c r="C15" s="19" t="n"/>
      <c r="D15" s="17" t="inlineStr"/>
      <c r="F15" s="24" t="n">
        <v>46748</v>
      </c>
      <c r="G15" s="25" t="inlineStr">
        <is>
          <t>Sample holiday, replace with yours</t>
        </is>
      </c>
      <c r="J15" s="26" t="inlineStr">
        <is>
          <t>Sunday only</t>
        </is>
      </c>
      <c r="K15" s="27" t="n">
        <v>11</v>
      </c>
      <c r="M15" s="26" t="inlineStr">
        <is>
          <t>Apr</t>
        </is>
      </c>
      <c r="O15" s="26">
        <f>IF(A14="","",A14)</f>
        <v/>
      </c>
    </row>
    <row r="16">
      <c r="A16" s="7" t="inlineStr">
        <is>
          <t>Study or training</t>
        </is>
      </c>
      <c r="B16" s="23" t="inlineStr">
        <is>
          <t>ST</t>
        </is>
      </c>
      <c r="C16" s="19" t="n"/>
      <c r="D16" s="17" t="inlineStr"/>
      <c r="F16" s="28" t="n"/>
      <c r="G16" s="7" t="n"/>
      <c r="J16" s="26" t="inlineStr">
        <is>
          <t>Saturday only</t>
        </is>
      </c>
      <c r="K16" s="27" t="n">
        <v>17</v>
      </c>
      <c r="M16" s="26" t="inlineStr">
        <is>
          <t>May</t>
        </is>
      </c>
      <c r="O16" s="26">
        <f>IF(A15="","",A15)</f>
        <v/>
      </c>
    </row>
    <row r="17">
      <c r="A17" s="7" t="inlineStr">
        <is>
          <t>Other</t>
        </is>
      </c>
      <c r="B17" s="23" t="inlineStr">
        <is>
          <t>OT</t>
        </is>
      </c>
      <c r="C17" s="19" t="n"/>
      <c r="D17" s="17" t="inlineStr"/>
      <c r="F17" s="28" t="n"/>
      <c r="G17" s="7" t="n"/>
      <c r="J17" s="26" t="inlineStr">
        <is>
          <t>Friday only</t>
        </is>
      </c>
      <c r="K17" s="27" t="n">
        <v>16</v>
      </c>
      <c r="M17" s="26" t="inlineStr">
        <is>
          <t>Jun</t>
        </is>
      </c>
      <c r="O17" s="26">
        <f>IF(A16="","",A16)</f>
        <v/>
      </c>
    </row>
    <row r="18">
      <c r="A18" s="26" t="inlineStr">
        <is>
          <t>Keep codes unique. Leave an allowance blank for "no limit".</t>
        </is>
      </c>
      <c r="F18" s="28" t="n"/>
      <c r="G18" s="7" t="n"/>
      <c r="J18" s="26" t="inlineStr">
        <is>
          <t>No weekend (7-day week)</t>
        </is>
      </c>
      <c r="K18" s="29" t="inlineStr">
        <is>
          <t>0000000</t>
        </is>
      </c>
      <c r="M18" s="26" t="inlineStr">
        <is>
          <t>Jul</t>
        </is>
      </c>
      <c r="O18" s="26">
        <f>IF(A17="","",A17)</f>
        <v/>
      </c>
    </row>
    <row r="19">
      <c r="F19" s="28" t="n"/>
      <c r="G19" s="7" t="n"/>
      <c r="M19" s="26" t="inlineStr">
        <is>
          <t>Aug</t>
        </is>
      </c>
    </row>
    <row r="20">
      <c r="F20" s="28" t="n"/>
      <c r="G20" s="7" t="n"/>
      <c r="M20" s="26" t="inlineStr">
        <is>
          <t>Sep</t>
        </is>
      </c>
    </row>
    <row r="21">
      <c r="F21" s="28" t="n"/>
      <c r="G21" s="7" t="n"/>
      <c r="M21" s="26" t="inlineStr">
        <is>
          <t>Oct</t>
        </is>
      </c>
    </row>
    <row r="22">
      <c r="F22" s="28" t="n"/>
      <c r="G22" s="7" t="n"/>
      <c r="M22" s="26" t="inlineStr">
        <is>
          <t>Nov</t>
        </is>
      </c>
    </row>
    <row r="23">
      <c r="F23" s="28" t="n"/>
      <c r="G23" s="7" t="n"/>
      <c r="M23" s="26" t="inlineStr">
        <is>
          <t>Dec</t>
        </is>
      </c>
    </row>
    <row r="24">
      <c r="F24" s="28" t="n"/>
      <c r="G24" s="7" t="n"/>
    </row>
    <row r="25">
      <c r="F25" s="28" t="n"/>
      <c r="G25" s="7" t="n"/>
    </row>
    <row r="26">
      <c r="F26" s="28" t="n"/>
      <c r="G26" s="7" t="n"/>
    </row>
    <row r="27">
      <c r="F27" s="28" t="n"/>
      <c r="G27" s="7" t="n"/>
    </row>
    <row r="28">
      <c r="F28" s="28" t="n"/>
      <c r="G28" s="7" t="n"/>
    </row>
    <row r="29">
      <c r="F29" s="28" t="n"/>
      <c r="G29" s="7" t="n"/>
    </row>
    <row r="30">
      <c r="F30" s="28" t="n"/>
      <c r="G30" s="7" t="n"/>
    </row>
    <row r="31">
      <c r="F31" s="28" t="n"/>
      <c r="G31" s="7" t="n"/>
    </row>
    <row r="32">
      <c r="F32" s="28" t="n"/>
      <c r="G32" s="7" t="n"/>
    </row>
    <row r="33">
      <c r="F33" s="28" t="n"/>
      <c r="G33" s="7" t="n"/>
    </row>
    <row r="34">
      <c r="F34" s="28" t="n"/>
      <c r="G34" s="7" t="n"/>
    </row>
    <row r="35">
      <c r="F35" s="28" t="n"/>
      <c r="G35" s="7" t="n"/>
    </row>
    <row r="36">
      <c r="F36" s="28" t="n"/>
      <c r="G36" s="7" t="n"/>
    </row>
    <row r="37">
      <c r="F37" s="28" t="n"/>
      <c r="G37" s="7" t="n"/>
    </row>
    <row r="38">
      <c r="F38" s="28" t="n"/>
      <c r="G38" s="7" t="n"/>
    </row>
    <row r="39">
      <c r="F39" s="28" t="n"/>
      <c r="G39" s="7" t="n"/>
    </row>
    <row r="40">
      <c r="F40" s="28" t="n"/>
      <c r="G40" s="7" t="n"/>
    </row>
    <row r="41">
      <c r="F41" s="28" t="n"/>
      <c r="G41" s="7" t="n"/>
    </row>
    <row r="42">
      <c r="F42" s="28" t="n"/>
      <c r="G42" s="7" t="n"/>
    </row>
    <row r="43">
      <c r="F43" s="28" t="n"/>
      <c r="G43" s="7" t="n"/>
    </row>
    <row r="44">
      <c r="F44" s="28" t="n"/>
      <c r="G44" s="7" t="n"/>
    </row>
    <row r="45">
      <c r="F45" s="28" t="n"/>
      <c r="G45" s="7" t="n"/>
    </row>
    <row r="46">
      <c r="F46" s="28" t="n"/>
      <c r="G46" s="7" t="n"/>
    </row>
    <row r="47">
      <c r="F47" s="28" t="n"/>
      <c r="G47" s="7" t="n"/>
    </row>
    <row r="48">
      <c r="F48" s="28" t="n"/>
      <c r="G48" s="7" t="n"/>
    </row>
    <row r="49">
      <c r="F49" s="28" t="n"/>
      <c r="G49" s="7" t="n"/>
    </row>
    <row r="50">
      <c r="F50" s="28" t="n"/>
      <c r="G50" s="7" t="n"/>
    </row>
    <row r="51">
      <c r="F51" s="28" t="n"/>
      <c r="G51" s="7" t="n"/>
    </row>
    <row r="52">
      <c r="F52" s="28" t="n"/>
      <c r="G52" s="7" t="n"/>
    </row>
    <row r="53">
      <c r="F53" s="28" t="n"/>
      <c r="G53" s="7" t="n"/>
    </row>
    <row r="54">
      <c r="F54" s="28" t="n"/>
      <c r="G54" s="7" t="n"/>
    </row>
    <row r="55">
      <c r="F55" s="28" t="n"/>
      <c r="G55" s="7" t="n"/>
    </row>
    <row r="56">
      <c r="F56" s="28" t="n"/>
      <c r="G56" s="7" t="n"/>
    </row>
    <row r="57">
      <c r="F57" s="28" t="n"/>
      <c r="G57" s="7" t="n"/>
    </row>
    <row r="58">
      <c r="F58" s="28" t="n"/>
      <c r="G58" s="7" t="n"/>
    </row>
    <row r="59">
      <c r="F59" s="28" t="n"/>
      <c r="G59" s="7" t="n"/>
    </row>
    <row r="60">
      <c r="F60" s="28" t="n"/>
      <c r="G60" s="7" t="n"/>
    </row>
    <row r="61">
      <c r="F61" s="28" t="n"/>
      <c r="G61" s="7" t="n"/>
    </row>
    <row r="62">
      <c r="F62" s="26" t="inlineStr">
        <is>
          <t>Room for 50 dates. Find yours at</t>
        </is>
      </c>
      <c r="G62" s="30" t="inlineStr">
        <is>
          <t>leavecalc.com/public-holidays/</t>
        </is>
      </c>
    </row>
  </sheetData>
  <mergeCells count="2">
    <mergeCell ref="A1:O1"/>
    <mergeCell ref="A2:O2"/>
  </mergeCells>
  <dataValidations count="4">
    <dataValidation sqref="B5" showDropDown="0" showInputMessage="1" showErrorMessage="1" allowBlank="1" errorTitle="Check the number" error="Enter a number between 2000 and 2100." promptTitle="Year" prompt="The calendar year this file tracks." type="whole" operator="between">
      <formula1>2000</formula1>
      <formula2>2100</formula2>
    </dataValidation>
    <dataValidation sqref="B6" showDropDown="0" showInputMessage="1" showErrorMessage="1" allowBlank="1" errorTitle="Pick from the list" error="Choose a value from the drop-down list." promptTitle="Weekend" prompt="Days of the week that are never counted as working days." type="list" errorStyle="stop">
      <formula1>=$J$12:$J$18</formula1>
    </dataValidation>
    <dataValidation sqref="B7" showDropDown="0" showInputMessage="1" showErrorMessage="1" allowBlank="1" errorTitle="Check the number" error="Enter a number between 0 and 1." promptTitle="Half day" prompt="Normally 0.5. Use 0.25 if you also log quarter days." type="decimal" operator="between">
      <formula1>0</formula1>
      <formula2>1</formula2>
    </dataValidation>
    <dataValidation sqref="F12:F61" showDropDown="0" showInputMessage="1" showErrorMessage="1" allowBlank="1" errorTitle="Not a date" error="Enter a real date, for example 2027-08-02 or 2 Aug 2027." promptTitle="Public holiday" prompt="Paste or type a date. These days are skipped when counting working days." type="date" operator="between">
      <formula1>36526</formula1>
      <formula2>73415</formula2>
    </dataValidation>
  </dataValidations>
  <hyperlinks>
    <hyperlink xmlns:r="http://schemas.openxmlformats.org/officeDocument/2006/relationships" ref="G62" r:id="rId1"/>
  </hyperlinks>
  <printOptions horizontalCentered="1"/>
  <pageMargins left="0.4" right="0.4" top="0.5" bottom="0.6" header="0.5" footer="0.5"/>
  <pageSetup orientation="landscape" paperSize="9" fitToHeight="0" fitToWidth="1"/>
  <headerFooter>
    <oddHeader/>
    <oddFooter>&amp;L&amp;8 Made by LeaveCalc, leavecalc.com&amp;R&amp;8 &amp;A  page &amp;P of &amp;N</oddFooter>
    <evenHeader/>
    <evenFooter/>
    <firstHeader/>
    <firstFooter/>
  </headerFooter>
</worksheet>
</file>

<file path=xl/worksheets/sheet3.xml><?xml version="1.0" encoding="utf-8"?>
<worksheet xmlns="http://schemas.openxmlformats.org/spreadsheetml/2006/main">
  <sheetPr>
    <tabColor rgb="00D97706"/>
    <outlinePr summaryBelow="1" summaryRight="1"/>
    <pageSetUpPr fitToPage="1"/>
  </sheetPr>
  <dimension ref="A1:F36"/>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6" customWidth="1" min="2" max="2"/>
    <col width="20" customWidth="1" min="3" max="3"/>
    <col width="20" customWidth="1" min="4" max="4"/>
    <col width="22" customWidth="1" min="5" max="5"/>
    <col width="40" customWidth="1" min="6" max="6"/>
  </cols>
  <sheetData>
    <row r="1" ht="26" customHeight="1">
      <c r="A1" s="1" t="inlineStr">
        <is>
          <t xml:space="preserve">  LeaveCalc  |  Annual Leave Tracker 2027  |  Employees</t>
        </is>
      </c>
    </row>
    <row r="2" ht="30" customHeight="1">
      <c r="A2" s="2" t="inlineStr">
        <is>
          <t>One row per person. Clear the grey sample rows (select the cells and press Delete). Do not delete whole rows.</t>
        </is>
      </c>
    </row>
    <row r="4" ht="32" customHeight="1">
      <c r="A4" s="21" t="inlineStr">
        <is>
          <t>Employee</t>
        </is>
      </c>
      <c r="B4" s="21" t="inlineStr">
        <is>
          <t>Start date (optional)</t>
        </is>
      </c>
      <c r="C4" s="21" t="inlineStr">
        <is>
          <t>Annual leave allowance (days)</t>
        </is>
      </c>
      <c r="D4" s="21" t="inlineStr">
        <is>
          <t>Carried over from last year (days)</t>
        </is>
      </c>
      <c r="E4" s="21" t="inlineStr">
        <is>
          <t>Department (optional)</t>
        </is>
      </c>
      <c r="F4" s="21" t="inlineStr">
        <is>
          <t>Notes</t>
        </is>
      </c>
    </row>
    <row r="5">
      <c r="A5" s="25" t="inlineStr">
        <is>
          <t>Alex Rivera (sample)</t>
        </is>
      </c>
      <c r="B5" s="24" t="n">
        <v>45355</v>
      </c>
      <c r="C5" s="31" t="n">
        <v>25</v>
      </c>
      <c r="D5" s="31" t="n">
        <v>3</v>
      </c>
      <c r="E5" s="7" t="n"/>
      <c r="F5" s="25" t="inlineStr">
        <is>
          <t>Sample row, delete me</t>
        </is>
      </c>
    </row>
    <row r="6">
      <c r="A6" s="25" t="inlineStr">
        <is>
          <t>Sam Okafor (sample)</t>
        </is>
      </c>
      <c r="B6" s="24" t="n">
        <v>45670</v>
      </c>
      <c r="C6" s="31" t="n">
        <v>25</v>
      </c>
      <c r="D6" s="31" t="n">
        <v>0</v>
      </c>
      <c r="E6" s="7" t="n"/>
      <c r="F6" s="25" t="inlineStr">
        <is>
          <t>Sample row, delete me</t>
        </is>
      </c>
    </row>
    <row r="7">
      <c r="A7" s="25" t="inlineStr">
        <is>
          <t>Priya Nair (sample)</t>
        </is>
      </c>
      <c r="B7" s="24" t="n">
        <v>44713</v>
      </c>
      <c r="C7" s="31" t="n">
        <v>28</v>
      </c>
      <c r="D7" s="31" t="n">
        <v>5</v>
      </c>
      <c r="E7" s="7" t="n"/>
      <c r="F7" s="25" t="inlineStr">
        <is>
          <t>Sample row, delete me</t>
        </is>
      </c>
    </row>
    <row r="8">
      <c r="A8" s="25" t="inlineStr">
        <is>
          <t>Jordan Lee (sample)</t>
        </is>
      </c>
      <c r="B8" s="24" t="n">
        <v>46266</v>
      </c>
      <c r="C8" s="31" t="n">
        <v>12.5</v>
      </c>
      <c r="D8" s="31" t="n">
        <v>0</v>
      </c>
      <c r="E8" s="7" t="n"/>
      <c r="F8" s="25" t="inlineStr">
        <is>
          <t>Sample row, delete me</t>
        </is>
      </c>
    </row>
    <row r="9">
      <c r="A9" s="25" t="inlineStr">
        <is>
          <t>Chris Meyer (sample)</t>
        </is>
      </c>
      <c r="B9" s="24" t="n">
        <v>44242</v>
      </c>
      <c r="C9" s="31" t="n">
        <v>25</v>
      </c>
      <c r="D9" s="31" t="n">
        <v>2</v>
      </c>
      <c r="E9" s="7" t="n"/>
      <c r="F9" s="25" t="inlineStr">
        <is>
          <t>Sample row, delete me</t>
        </is>
      </c>
    </row>
    <row r="10">
      <c r="A10" s="7" t="n"/>
      <c r="B10" s="28" t="n"/>
      <c r="C10" s="19" t="n"/>
      <c r="D10" s="19" t="n"/>
      <c r="E10" s="7" t="n"/>
      <c r="F10" s="7" t="n"/>
    </row>
    <row r="11">
      <c r="A11" s="7" t="n"/>
      <c r="B11" s="28" t="n"/>
      <c r="C11" s="19" t="n"/>
      <c r="D11" s="19" t="n"/>
      <c r="E11" s="7" t="n"/>
      <c r="F11" s="7" t="n"/>
    </row>
    <row r="12">
      <c r="A12" s="7" t="n"/>
      <c r="B12" s="28" t="n"/>
      <c r="C12" s="19" t="n"/>
      <c r="D12" s="19" t="n"/>
      <c r="E12" s="7" t="n"/>
      <c r="F12" s="7" t="n"/>
    </row>
    <row r="13">
      <c r="A13" s="7" t="n"/>
      <c r="B13" s="28" t="n"/>
      <c r="C13" s="19" t="n"/>
      <c r="D13" s="19" t="n"/>
      <c r="E13" s="7" t="n"/>
      <c r="F13" s="7" t="n"/>
    </row>
    <row r="14">
      <c r="A14" s="7" t="n"/>
      <c r="B14" s="28" t="n"/>
      <c r="C14" s="19" t="n"/>
      <c r="D14" s="19" t="n"/>
      <c r="E14" s="7" t="n"/>
      <c r="F14" s="7" t="n"/>
    </row>
    <row r="15">
      <c r="A15" s="7" t="n"/>
      <c r="B15" s="28" t="n"/>
      <c r="C15" s="19" t="n"/>
      <c r="D15" s="19" t="n"/>
      <c r="E15" s="7" t="n"/>
      <c r="F15" s="7" t="n"/>
    </row>
    <row r="16">
      <c r="A16" s="7" t="n"/>
      <c r="B16" s="28" t="n"/>
      <c r="C16" s="19" t="n"/>
      <c r="D16" s="19" t="n"/>
      <c r="E16" s="7" t="n"/>
      <c r="F16" s="7" t="n"/>
    </row>
    <row r="17">
      <c r="A17" s="7" t="n"/>
      <c r="B17" s="28" t="n"/>
      <c r="C17" s="19" t="n"/>
      <c r="D17" s="19" t="n"/>
      <c r="E17" s="7" t="n"/>
      <c r="F17" s="7" t="n"/>
    </row>
    <row r="18">
      <c r="A18" s="7" t="n"/>
      <c r="B18" s="28" t="n"/>
      <c r="C18" s="19" t="n"/>
      <c r="D18" s="19" t="n"/>
      <c r="E18" s="7" t="n"/>
      <c r="F18" s="7" t="n"/>
    </row>
    <row r="19">
      <c r="A19" s="7" t="n"/>
      <c r="B19" s="28" t="n"/>
      <c r="C19" s="19" t="n"/>
      <c r="D19" s="19" t="n"/>
      <c r="E19" s="7" t="n"/>
      <c r="F19" s="7" t="n"/>
    </row>
    <row r="20">
      <c r="A20" s="7" t="n"/>
      <c r="B20" s="28" t="n"/>
      <c r="C20" s="19" t="n"/>
      <c r="D20" s="19" t="n"/>
      <c r="E20" s="7" t="n"/>
      <c r="F20" s="7" t="n"/>
    </row>
    <row r="21">
      <c r="A21" s="7" t="n"/>
      <c r="B21" s="28" t="n"/>
      <c r="C21" s="19" t="n"/>
      <c r="D21" s="19" t="n"/>
      <c r="E21" s="7" t="n"/>
      <c r="F21" s="7" t="n"/>
    </row>
    <row r="22">
      <c r="A22" s="7" t="n"/>
      <c r="B22" s="28" t="n"/>
      <c r="C22" s="19" t="n"/>
      <c r="D22" s="19" t="n"/>
      <c r="E22" s="7" t="n"/>
      <c r="F22" s="7" t="n"/>
    </row>
    <row r="23">
      <c r="A23" s="7" t="n"/>
      <c r="B23" s="28" t="n"/>
      <c r="C23" s="19" t="n"/>
      <c r="D23" s="19" t="n"/>
      <c r="E23" s="7" t="n"/>
      <c r="F23" s="7" t="n"/>
    </row>
    <row r="24">
      <c r="A24" s="7" t="n"/>
      <c r="B24" s="28" t="n"/>
      <c r="C24" s="19" t="n"/>
      <c r="D24" s="19" t="n"/>
      <c r="E24" s="7" t="n"/>
      <c r="F24" s="7" t="n"/>
    </row>
    <row r="25">
      <c r="A25" s="7" t="n"/>
      <c r="B25" s="28" t="n"/>
      <c r="C25" s="19" t="n"/>
      <c r="D25" s="19" t="n"/>
      <c r="E25" s="7" t="n"/>
      <c r="F25" s="7" t="n"/>
    </row>
    <row r="26">
      <c r="A26" s="7" t="n"/>
      <c r="B26" s="28" t="n"/>
      <c r="C26" s="19" t="n"/>
      <c r="D26" s="19" t="n"/>
      <c r="E26" s="7" t="n"/>
      <c r="F26" s="7" t="n"/>
    </row>
    <row r="27">
      <c r="A27" s="7" t="n"/>
      <c r="B27" s="28" t="n"/>
      <c r="C27" s="19" t="n"/>
      <c r="D27" s="19" t="n"/>
      <c r="E27" s="7" t="n"/>
      <c r="F27" s="7" t="n"/>
    </row>
    <row r="28">
      <c r="A28" s="7" t="n"/>
      <c r="B28" s="28" t="n"/>
      <c r="C28" s="19" t="n"/>
      <c r="D28" s="19" t="n"/>
      <c r="E28" s="7" t="n"/>
      <c r="F28" s="7" t="n"/>
    </row>
    <row r="29">
      <c r="A29" s="7" t="n"/>
      <c r="B29" s="28" t="n"/>
      <c r="C29" s="19" t="n"/>
      <c r="D29" s="19" t="n"/>
      <c r="E29" s="7" t="n"/>
      <c r="F29" s="7" t="n"/>
    </row>
    <row r="30">
      <c r="A30" s="7" t="n"/>
      <c r="B30" s="28" t="n"/>
      <c r="C30" s="19" t="n"/>
      <c r="D30" s="19" t="n"/>
      <c r="E30" s="7" t="n"/>
      <c r="F30" s="7" t="n"/>
    </row>
    <row r="31">
      <c r="A31" s="7" t="n"/>
      <c r="B31" s="28" t="n"/>
      <c r="C31" s="19" t="n"/>
      <c r="D31" s="19" t="n"/>
      <c r="E31" s="7" t="n"/>
      <c r="F31" s="7" t="n"/>
    </row>
    <row r="32">
      <c r="A32" s="7" t="n"/>
      <c r="B32" s="28" t="n"/>
      <c r="C32" s="19" t="n"/>
      <c r="D32" s="19" t="n"/>
      <c r="E32" s="7" t="n"/>
      <c r="F32" s="7" t="n"/>
    </row>
    <row r="33">
      <c r="A33" s="7" t="n"/>
      <c r="B33" s="28" t="n"/>
      <c r="C33" s="19" t="n"/>
      <c r="D33" s="19" t="n"/>
      <c r="E33" s="7" t="n"/>
      <c r="F33" s="7" t="n"/>
    </row>
    <row r="34">
      <c r="A34" s="7" t="n"/>
      <c r="B34" s="28" t="n"/>
      <c r="C34" s="19" t="n"/>
      <c r="D34" s="19" t="n"/>
      <c r="E34" s="7" t="n"/>
      <c r="F34" s="7" t="n"/>
    </row>
    <row r="36">
      <c r="A36" s="26" t="inlineStr">
        <is>
          <t>Up to 30 people. Allowance left blank uses the default on the Setup sheet.</t>
        </is>
      </c>
    </row>
  </sheetData>
  <mergeCells count="2">
    <mergeCell ref="A2:F2"/>
    <mergeCell ref="A1:F1"/>
  </mergeCells>
  <dataValidations count="2">
    <dataValidation sqref="B5:B34" showDropDown="0" showInputMessage="1" showErrorMessage="1" allowBlank="1" errorTitle="Not a date" error="Enter a real date, for example 2027-08-02 or 2 Aug 2027." promptTitle="Start date" prompt="Optional. Only for your own records." type="date" operator="between">
      <formula1>36526</formula1>
      <formula2>73415</formula2>
    </dataValidation>
    <dataValidation sqref="C5:D34" showDropDown="0" showInputMessage="1" showErrorMessage="1" allowBlank="1" errorTitle="Check the number" error="Enter a number between 0 and 400." promptTitle="Days" prompt="Days. Leave the allowance blank to use the default from Setup." type="decimal" operator="between">
      <formula1>0</formula1>
      <formula2>400</formula2>
    </dataValidation>
  </dataValidations>
  <printOptions horizontalCentered="1"/>
  <pageMargins left="0.4" right="0.4" top="0.5" bottom="0.6" header="0.5" footer="0.5"/>
  <pageSetup orientation="landscape" paperSize="9" fitToHeight="0" fitToWidth="1"/>
  <headerFooter>
    <oddHeader/>
    <oddFooter>&amp;L&amp;8 Made by LeaveCalc, leavecalc.com&amp;R&amp;8 &amp;A  page &amp;P of &amp;N</oddFooter>
    <evenHeader/>
    <evenFooter/>
    <firstHeader/>
    <firstFooter/>
  </headerFooter>
</worksheet>
</file>

<file path=xl/worksheets/sheet4.xml><?xml version="1.0" encoding="utf-8"?>
<worksheet xmlns="http://schemas.openxmlformats.org/spreadsheetml/2006/main">
  <sheetPr>
    <tabColor rgb="00D97706"/>
    <outlinePr summaryBelow="1" summaryRight="1"/>
    <pageSetUpPr fitToPage="1"/>
  </sheetPr>
  <dimension ref="A1:U404"/>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26" customWidth="1" min="2" max="2"/>
    <col width="15" customWidth="1" min="3" max="3"/>
    <col width="15" customWidth="1" min="4" max="4"/>
    <col width="13" customWidth="1" min="5" max="5"/>
    <col width="14" customWidth="1" min="6" max="6"/>
    <col width="44" customWidth="1" min="7" max="7"/>
    <col width="30" customWidth="1" min="8" max="8"/>
    <col width="3" customWidth="1" min="9" max="9"/>
    <col outlineLevel="1" width="6.5" customWidth="1" min="10" max="21"/>
  </cols>
  <sheetData>
    <row r="1" ht="26" customHeight="1">
      <c r="A1" s="1" t="inlineStr">
        <is>
          <t xml:space="preserve">  LeaveCalc  |  Annual Leave Tracker 2027  |  Leave log</t>
        </is>
      </c>
    </row>
    <row r="2" ht="30" customHeight="1">
      <c r="A2" s="2" t="inlineStr">
        <is>
          <t>One row per absence. Pick the person and type, enter the first and last day. Working days appear by themselves.</t>
        </is>
      </c>
    </row>
    <row r="3">
      <c r="J3" s="14" t="inlineStr">
        <is>
          <t>Monthly split (auto, do not edit). Feeds the Year calendar.</t>
        </is>
      </c>
    </row>
    <row r="4" ht="32" customHeight="1">
      <c r="A4" s="21" t="inlineStr">
        <is>
          <t>Employee</t>
        </is>
      </c>
      <c r="B4" s="21" t="inlineStr">
        <is>
          <t>Leave type</t>
        </is>
      </c>
      <c r="C4" s="21" t="inlineStr">
        <is>
          <t>First day</t>
        </is>
      </c>
      <c r="D4" s="21" t="inlineStr">
        <is>
          <t>Last day</t>
        </is>
      </c>
      <c r="E4" s="21" t="inlineStr">
        <is>
          <t>Half day?</t>
        </is>
      </c>
      <c r="F4" s="21" t="inlineStr">
        <is>
          <t>Working days (auto)</t>
        </is>
      </c>
      <c r="G4" s="21" t="inlineStr">
        <is>
          <t>Notes</t>
        </is>
      </c>
      <c r="H4" s="21" t="inlineStr">
        <is>
          <t>Check</t>
        </is>
      </c>
      <c r="J4" s="22" t="inlineStr">
        <is>
          <t>Jan</t>
        </is>
      </c>
      <c r="K4" s="22" t="inlineStr">
        <is>
          <t>Feb</t>
        </is>
      </c>
      <c r="L4" s="22" t="inlineStr">
        <is>
          <t>Mar</t>
        </is>
      </c>
      <c r="M4" s="22" t="inlineStr">
        <is>
          <t>Apr</t>
        </is>
      </c>
      <c r="N4" s="22" t="inlineStr">
        <is>
          <t>May</t>
        </is>
      </c>
      <c r="O4" s="22" t="inlineStr">
        <is>
          <t>Jun</t>
        </is>
      </c>
      <c r="P4" s="22" t="inlineStr">
        <is>
          <t>Jul</t>
        </is>
      </c>
      <c r="Q4" s="22" t="inlineStr">
        <is>
          <t>Aug</t>
        </is>
      </c>
      <c r="R4" s="22" t="inlineStr">
        <is>
          <t>Sep</t>
        </is>
      </c>
      <c r="S4" s="22" t="inlineStr">
        <is>
          <t>Oct</t>
        </is>
      </c>
      <c r="T4" s="22" t="inlineStr">
        <is>
          <t>Nov</t>
        </is>
      </c>
      <c r="U4" s="22" t="inlineStr">
        <is>
          <t>Dec</t>
        </is>
      </c>
    </row>
    <row r="5">
      <c r="A5" s="25" t="inlineStr">
        <is>
          <t>Alex Rivera (sample)</t>
        </is>
      </c>
      <c r="B5" s="25" t="inlineStr">
        <is>
          <t>Annual leave</t>
        </is>
      </c>
      <c r="C5" s="24" t="n">
        <v>46601</v>
      </c>
      <c r="D5" s="24" t="n">
        <v>46605</v>
      </c>
      <c r="E5" s="23" t="n"/>
      <c r="F5" s="32">
        <f>IF(OR($C5="",$D5=""),"",IF(NOT(AND(ISNUMBER($C5),ISNUMBER($D5))),"Check dates",IF($D5&lt;$C5,"Check dates",SUM($J5:$U5))))</f>
        <v/>
      </c>
      <c r="G5" s="25" t="inlineStr">
        <is>
          <t>Sample: summer week</t>
        </is>
      </c>
      <c r="H5" s="33">
        <f>IF(AND($A5="",$B5="",$C5="",$D5=""),"",IF(COUNTIF(Employees!$A$5:$A$34,$A5)=0,"Pick the employee from the list",IF(COUNTIF(Setup!$A$12:$A$17,$B5)=0,"Pick the leave type",IF($F5="Check dates","Check the dates","OK"))))</f>
        <v/>
      </c>
      <c r="J5" s="34">
        <f>IF(AND(ISNUMBER($C5),ISNUMBER($D5)),IF($D5&lt;$C5,0,IF(MAX($C5,DATE(Setup!$B$5,1,1))&gt;MIN($D5,EOMONTH(DATE(Setup!$B$5,1,1),0)),0,MAX(0,NETWORKDAYS.INTL(MAX($C5,DATE(Setup!$B$5,1,1)),MIN($D5,EOMONTH(DATE(Setup!$B$5,1,1),0)),Setup!$C$6,Setup!$F$12:$F$61)-IF(AND($E5="Half day",YEAR($D5)=Setup!$B$5,MONTH($D5)=1),1-Setup!$B$7,0)))),0)</f>
        <v/>
      </c>
      <c r="K5" s="34">
        <f>IF(AND(ISNUMBER($C5),ISNUMBER($D5)),IF($D5&lt;$C5,0,IF(MAX($C5,DATE(Setup!$B$5,2,1))&gt;MIN($D5,EOMONTH(DATE(Setup!$B$5,2,1),0)),0,MAX(0,NETWORKDAYS.INTL(MAX($C5,DATE(Setup!$B$5,2,1)),MIN($D5,EOMONTH(DATE(Setup!$B$5,2,1),0)),Setup!$C$6,Setup!$F$12:$F$61)-IF(AND($E5="Half day",YEAR($D5)=Setup!$B$5,MONTH($D5)=2),1-Setup!$B$7,0)))),0)</f>
        <v/>
      </c>
      <c r="L5" s="34">
        <f>IF(AND(ISNUMBER($C5),ISNUMBER($D5)),IF($D5&lt;$C5,0,IF(MAX($C5,DATE(Setup!$B$5,3,1))&gt;MIN($D5,EOMONTH(DATE(Setup!$B$5,3,1),0)),0,MAX(0,NETWORKDAYS.INTL(MAX($C5,DATE(Setup!$B$5,3,1)),MIN($D5,EOMONTH(DATE(Setup!$B$5,3,1),0)),Setup!$C$6,Setup!$F$12:$F$61)-IF(AND($E5="Half day",YEAR($D5)=Setup!$B$5,MONTH($D5)=3),1-Setup!$B$7,0)))),0)</f>
        <v/>
      </c>
      <c r="M5" s="34">
        <f>IF(AND(ISNUMBER($C5),ISNUMBER($D5)),IF($D5&lt;$C5,0,IF(MAX($C5,DATE(Setup!$B$5,4,1))&gt;MIN($D5,EOMONTH(DATE(Setup!$B$5,4,1),0)),0,MAX(0,NETWORKDAYS.INTL(MAX($C5,DATE(Setup!$B$5,4,1)),MIN($D5,EOMONTH(DATE(Setup!$B$5,4,1),0)),Setup!$C$6,Setup!$F$12:$F$61)-IF(AND($E5="Half day",YEAR($D5)=Setup!$B$5,MONTH($D5)=4),1-Setup!$B$7,0)))),0)</f>
        <v/>
      </c>
      <c r="N5" s="34">
        <f>IF(AND(ISNUMBER($C5),ISNUMBER($D5)),IF($D5&lt;$C5,0,IF(MAX($C5,DATE(Setup!$B$5,5,1))&gt;MIN($D5,EOMONTH(DATE(Setup!$B$5,5,1),0)),0,MAX(0,NETWORKDAYS.INTL(MAX($C5,DATE(Setup!$B$5,5,1)),MIN($D5,EOMONTH(DATE(Setup!$B$5,5,1),0)),Setup!$C$6,Setup!$F$12:$F$61)-IF(AND($E5="Half day",YEAR($D5)=Setup!$B$5,MONTH($D5)=5),1-Setup!$B$7,0)))),0)</f>
        <v/>
      </c>
      <c r="O5" s="34">
        <f>IF(AND(ISNUMBER($C5),ISNUMBER($D5)),IF($D5&lt;$C5,0,IF(MAX($C5,DATE(Setup!$B$5,6,1))&gt;MIN($D5,EOMONTH(DATE(Setup!$B$5,6,1),0)),0,MAX(0,NETWORKDAYS.INTL(MAX($C5,DATE(Setup!$B$5,6,1)),MIN($D5,EOMONTH(DATE(Setup!$B$5,6,1),0)),Setup!$C$6,Setup!$F$12:$F$61)-IF(AND($E5="Half day",YEAR($D5)=Setup!$B$5,MONTH($D5)=6),1-Setup!$B$7,0)))),0)</f>
        <v/>
      </c>
      <c r="P5" s="34">
        <f>IF(AND(ISNUMBER($C5),ISNUMBER($D5)),IF($D5&lt;$C5,0,IF(MAX($C5,DATE(Setup!$B$5,7,1))&gt;MIN($D5,EOMONTH(DATE(Setup!$B$5,7,1),0)),0,MAX(0,NETWORKDAYS.INTL(MAX($C5,DATE(Setup!$B$5,7,1)),MIN($D5,EOMONTH(DATE(Setup!$B$5,7,1),0)),Setup!$C$6,Setup!$F$12:$F$61)-IF(AND($E5="Half day",YEAR($D5)=Setup!$B$5,MONTH($D5)=7),1-Setup!$B$7,0)))),0)</f>
        <v/>
      </c>
      <c r="Q5" s="34">
        <f>IF(AND(ISNUMBER($C5),ISNUMBER($D5)),IF($D5&lt;$C5,0,IF(MAX($C5,DATE(Setup!$B$5,8,1))&gt;MIN($D5,EOMONTH(DATE(Setup!$B$5,8,1),0)),0,MAX(0,NETWORKDAYS.INTL(MAX($C5,DATE(Setup!$B$5,8,1)),MIN($D5,EOMONTH(DATE(Setup!$B$5,8,1),0)),Setup!$C$6,Setup!$F$12:$F$61)-IF(AND($E5="Half day",YEAR($D5)=Setup!$B$5,MONTH($D5)=8),1-Setup!$B$7,0)))),0)</f>
        <v/>
      </c>
      <c r="R5" s="34">
        <f>IF(AND(ISNUMBER($C5),ISNUMBER($D5)),IF($D5&lt;$C5,0,IF(MAX($C5,DATE(Setup!$B$5,9,1))&gt;MIN($D5,EOMONTH(DATE(Setup!$B$5,9,1),0)),0,MAX(0,NETWORKDAYS.INTL(MAX($C5,DATE(Setup!$B$5,9,1)),MIN($D5,EOMONTH(DATE(Setup!$B$5,9,1),0)),Setup!$C$6,Setup!$F$12:$F$61)-IF(AND($E5="Half day",YEAR($D5)=Setup!$B$5,MONTH($D5)=9),1-Setup!$B$7,0)))),0)</f>
        <v/>
      </c>
      <c r="S5" s="34">
        <f>IF(AND(ISNUMBER($C5),ISNUMBER($D5)),IF($D5&lt;$C5,0,IF(MAX($C5,DATE(Setup!$B$5,10,1))&gt;MIN($D5,EOMONTH(DATE(Setup!$B$5,10,1),0)),0,MAX(0,NETWORKDAYS.INTL(MAX($C5,DATE(Setup!$B$5,10,1)),MIN($D5,EOMONTH(DATE(Setup!$B$5,10,1),0)),Setup!$C$6,Setup!$F$12:$F$61)-IF(AND($E5="Half day",YEAR($D5)=Setup!$B$5,MONTH($D5)=10),1-Setup!$B$7,0)))),0)</f>
        <v/>
      </c>
      <c r="T5" s="34">
        <f>IF(AND(ISNUMBER($C5),ISNUMBER($D5)),IF($D5&lt;$C5,0,IF(MAX($C5,DATE(Setup!$B$5,11,1))&gt;MIN($D5,EOMONTH(DATE(Setup!$B$5,11,1),0)),0,MAX(0,NETWORKDAYS.INTL(MAX($C5,DATE(Setup!$B$5,11,1)),MIN($D5,EOMONTH(DATE(Setup!$B$5,11,1),0)),Setup!$C$6,Setup!$F$12:$F$61)-IF(AND($E5="Half day",YEAR($D5)=Setup!$B$5,MONTH($D5)=11),1-Setup!$B$7,0)))),0)</f>
        <v/>
      </c>
      <c r="U5" s="34">
        <f>IF(AND(ISNUMBER($C5),ISNUMBER($D5)),IF($D5&lt;$C5,0,IF(MAX($C5,DATE(Setup!$B$5,12,1))&gt;MIN($D5,EOMONTH(DATE(Setup!$B$5,12,1),0)),0,MAX(0,NETWORKDAYS.INTL(MAX($C5,DATE(Setup!$B$5,12,1)),MIN($D5,EOMONTH(DATE(Setup!$B$5,12,1),0)),Setup!$C$6,Setup!$F$12:$F$61)-IF(AND($E5="Half day",YEAR($D5)=Setup!$B$5,MONTH($D5)=12),1-Setup!$B$7,0)))),0)</f>
        <v/>
      </c>
    </row>
    <row r="6">
      <c r="A6" s="25" t="inlineStr">
        <is>
          <t>Alex Rivera (sample)</t>
        </is>
      </c>
      <c r="B6" s="25" t="inlineStr">
        <is>
          <t>Annual leave</t>
        </is>
      </c>
      <c r="C6" s="24" t="n">
        <v>46629</v>
      </c>
      <c r="D6" s="24" t="n">
        <v>46633</v>
      </c>
      <c r="E6" s="23" t="n"/>
      <c r="F6" s="32">
        <f>IF(OR($C6="",$D6=""),"",IF(NOT(AND(ISNUMBER($C6),ISNUMBER($D6))),"Check dates",IF($D6&lt;$C6,"Check dates",SUM($J6:$U6))))</f>
        <v/>
      </c>
      <c r="G6" s="25" t="inlineStr">
        <is>
          <t>Sample: Monday is a public holiday, so 4 days</t>
        </is>
      </c>
      <c r="H6" s="33">
        <f>IF(AND($A6="",$B6="",$C6="",$D6=""),"",IF(COUNTIF(Employees!$A$5:$A$34,$A6)=0,"Pick the employee from the list",IF(COUNTIF(Setup!$A$12:$A$17,$B6)=0,"Pick the leave type",IF($F6="Check dates","Check the dates","OK"))))</f>
        <v/>
      </c>
      <c r="J6" s="34">
        <f>IF(AND(ISNUMBER($C6),ISNUMBER($D6)),IF($D6&lt;$C6,0,IF(MAX($C6,DATE(Setup!$B$5,1,1))&gt;MIN($D6,EOMONTH(DATE(Setup!$B$5,1,1),0)),0,MAX(0,NETWORKDAYS.INTL(MAX($C6,DATE(Setup!$B$5,1,1)),MIN($D6,EOMONTH(DATE(Setup!$B$5,1,1),0)),Setup!$C$6,Setup!$F$12:$F$61)-IF(AND($E6="Half day",YEAR($D6)=Setup!$B$5,MONTH($D6)=1),1-Setup!$B$7,0)))),0)</f>
        <v/>
      </c>
      <c r="K6" s="34">
        <f>IF(AND(ISNUMBER($C6),ISNUMBER($D6)),IF($D6&lt;$C6,0,IF(MAX($C6,DATE(Setup!$B$5,2,1))&gt;MIN($D6,EOMONTH(DATE(Setup!$B$5,2,1),0)),0,MAX(0,NETWORKDAYS.INTL(MAX($C6,DATE(Setup!$B$5,2,1)),MIN($D6,EOMONTH(DATE(Setup!$B$5,2,1),0)),Setup!$C$6,Setup!$F$12:$F$61)-IF(AND($E6="Half day",YEAR($D6)=Setup!$B$5,MONTH($D6)=2),1-Setup!$B$7,0)))),0)</f>
        <v/>
      </c>
      <c r="L6" s="34">
        <f>IF(AND(ISNUMBER($C6),ISNUMBER($D6)),IF($D6&lt;$C6,0,IF(MAX($C6,DATE(Setup!$B$5,3,1))&gt;MIN($D6,EOMONTH(DATE(Setup!$B$5,3,1),0)),0,MAX(0,NETWORKDAYS.INTL(MAX($C6,DATE(Setup!$B$5,3,1)),MIN($D6,EOMONTH(DATE(Setup!$B$5,3,1),0)),Setup!$C$6,Setup!$F$12:$F$61)-IF(AND($E6="Half day",YEAR($D6)=Setup!$B$5,MONTH($D6)=3),1-Setup!$B$7,0)))),0)</f>
        <v/>
      </c>
      <c r="M6" s="34">
        <f>IF(AND(ISNUMBER($C6),ISNUMBER($D6)),IF($D6&lt;$C6,0,IF(MAX($C6,DATE(Setup!$B$5,4,1))&gt;MIN($D6,EOMONTH(DATE(Setup!$B$5,4,1),0)),0,MAX(0,NETWORKDAYS.INTL(MAX($C6,DATE(Setup!$B$5,4,1)),MIN($D6,EOMONTH(DATE(Setup!$B$5,4,1),0)),Setup!$C$6,Setup!$F$12:$F$61)-IF(AND($E6="Half day",YEAR($D6)=Setup!$B$5,MONTH($D6)=4),1-Setup!$B$7,0)))),0)</f>
        <v/>
      </c>
      <c r="N6" s="34">
        <f>IF(AND(ISNUMBER($C6),ISNUMBER($D6)),IF($D6&lt;$C6,0,IF(MAX($C6,DATE(Setup!$B$5,5,1))&gt;MIN($D6,EOMONTH(DATE(Setup!$B$5,5,1),0)),0,MAX(0,NETWORKDAYS.INTL(MAX($C6,DATE(Setup!$B$5,5,1)),MIN($D6,EOMONTH(DATE(Setup!$B$5,5,1),0)),Setup!$C$6,Setup!$F$12:$F$61)-IF(AND($E6="Half day",YEAR($D6)=Setup!$B$5,MONTH($D6)=5),1-Setup!$B$7,0)))),0)</f>
        <v/>
      </c>
      <c r="O6" s="34">
        <f>IF(AND(ISNUMBER($C6),ISNUMBER($D6)),IF($D6&lt;$C6,0,IF(MAX($C6,DATE(Setup!$B$5,6,1))&gt;MIN($D6,EOMONTH(DATE(Setup!$B$5,6,1),0)),0,MAX(0,NETWORKDAYS.INTL(MAX($C6,DATE(Setup!$B$5,6,1)),MIN($D6,EOMONTH(DATE(Setup!$B$5,6,1),0)),Setup!$C$6,Setup!$F$12:$F$61)-IF(AND($E6="Half day",YEAR($D6)=Setup!$B$5,MONTH($D6)=6),1-Setup!$B$7,0)))),0)</f>
        <v/>
      </c>
      <c r="P6" s="34">
        <f>IF(AND(ISNUMBER($C6),ISNUMBER($D6)),IF($D6&lt;$C6,0,IF(MAX($C6,DATE(Setup!$B$5,7,1))&gt;MIN($D6,EOMONTH(DATE(Setup!$B$5,7,1),0)),0,MAX(0,NETWORKDAYS.INTL(MAX($C6,DATE(Setup!$B$5,7,1)),MIN($D6,EOMONTH(DATE(Setup!$B$5,7,1),0)),Setup!$C$6,Setup!$F$12:$F$61)-IF(AND($E6="Half day",YEAR($D6)=Setup!$B$5,MONTH($D6)=7),1-Setup!$B$7,0)))),0)</f>
        <v/>
      </c>
      <c r="Q6" s="34">
        <f>IF(AND(ISNUMBER($C6),ISNUMBER($D6)),IF($D6&lt;$C6,0,IF(MAX($C6,DATE(Setup!$B$5,8,1))&gt;MIN($D6,EOMONTH(DATE(Setup!$B$5,8,1),0)),0,MAX(0,NETWORKDAYS.INTL(MAX($C6,DATE(Setup!$B$5,8,1)),MIN($D6,EOMONTH(DATE(Setup!$B$5,8,1),0)),Setup!$C$6,Setup!$F$12:$F$61)-IF(AND($E6="Half day",YEAR($D6)=Setup!$B$5,MONTH($D6)=8),1-Setup!$B$7,0)))),0)</f>
        <v/>
      </c>
      <c r="R6" s="34">
        <f>IF(AND(ISNUMBER($C6),ISNUMBER($D6)),IF($D6&lt;$C6,0,IF(MAX($C6,DATE(Setup!$B$5,9,1))&gt;MIN($D6,EOMONTH(DATE(Setup!$B$5,9,1),0)),0,MAX(0,NETWORKDAYS.INTL(MAX($C6,DATE(Setup!$B$5,9,1)),MIN($D6,EOMONTH(DATE(Setup!$B$5,9,1),0)),Setup!$C$6,Setup!$F$12:$F$61)-IF(AND($E6="Half day",YEAR($D6)=Setup!$B$5,MONTH($D6)=9),1-Setup!$B$7,0)))),0)</f>
        <v/>
      </c>
      <c r="S6" s="34">
        <f>IF(AND(ISNUMBER($C6),ISNUMBER($D6)),IF($D6&lt;$C6,0,IF(MAX($C6,DATE(Setup!$B$5,10,1))&gt;MIN($D6,EOMONTH(DATE(Setup!$B$5,10,1),0)),0,MAX(0,NETWORKDAYS.INTL(MAX($C6,DATE(Setup!$B$5,10,1)),MIN($D6,EOMONTH(DATE(Setup!$B$5,10,1),0)),Setup!$C$6,Setup!$F$12:$F$61)-IF(AND($E6="Half day",YEAR($D6)=Setup!$B$5,MONTH($D6)=10),1-Setup!$B$7,0)))),0)</f>
        <v/>
      </c>
      <c r="T6" s="34">
        <f>IF(AND(ISNUMBER($C6),ISNUMBER($D6)),IF($D6&lt;$C6,0,IF(MAX($C6,DATE(Setup!$B$5,11,1))&gt;MIN($D6,EOMONTH(DATE(Setup!$B$5,11,1),0)),0,MAX(0,NETWORKDAYS.INTL(MAX($C6,DATE(Setup!$B$5,11,1)),MIN($D6,EOMONTH(DATE(Setup!$B$5,11,1),0)),Setup!$C$6,Setup!$F$12:$F$61)-IF(AND($E6="Half day",YEAR($D6)=Setup!$B$5,MONTH($D6)=11),1-Setup!$B$7,0)))),0)</f>
        <v/>
      </c>
      <c r="U6" s="34">
        <f>IF(AND(ISNUMBER($C6),ISNUMBER($D6)),IF($D6&lt;$C6,0,IF(MAX($C6,DATE(Setup!$B$5,12,1))&gt;MIN($D6,EOMONTH(DATE(Setup!$B$5,12,1),0)),0,MAX(0,NETWORKDAYS.INTL(MAX($C6,DATE(Setup!$B$5,12,1)),MIN($D6,EOMONTH(DATE(Setup!$B$5,12,1),0)),Setup!$C$6,Setup!$F$12:$F$61)-IF(AND($E6="Half day",YEAR($D6)=Setup!$B$5,MONTH($D6)=12),1-Setup!$B$7,0)))),0)</f>
        <v/>
      </c>
    </row>
    <row r="7">
      <c r="A7" s="25" t="inlineStr">
        <is>
          <t>Sam Okafor (sample)</t>
        </is>
      </c>
      <c r="B7" s="25" t="inlineStr">
        <is>
          <t>Annual leave</t>
        </is>
      </c>
      <c r="C7" s="24" t="n">
        <v>46461</v>
      </c>
      <c r="D7" s="24" t="n">
        <v>46461</v>
      </c>
      <c r="E7" s="35" t="inlineStr">
        <is>
          <t>Half day</t>
        </is>
      </c>
      <c r="F7" s="32">
        <f>IF(OR($C7="",$D7=""),"",IF(NOT(AND(ISNUMBER($C7),ISNUMBER($D7))),"Check dates",IF($D7&lt;$C7,"Check dates",SUM($J7:$U7))))</f>
        <v/>
      </c>
      <c r="G7" s="25" t="inlineStr">
        <is>
          <t>Sample: half day counts 0.5</t>
        </is>
      </c>
      <c r="H7" s="33">
        <f>IF(AND($A7="",$B7="",$C7="",$D7=""),"",IF(COUNTIF(Employees!$A$5:$A$34,$A7)=0,"Pick the employee from the list",IF(COUNTIF(Setup!$A$12:$A$17,$B7)=0,"Pick the leave type",IF($F7="Check dates","Check the dates","OK"))))</f>
        <v/>
      </c>
      <c r="J7" s="34">
        <f>IF(AND(ISNUMBER($C7),ISNUMBER($D7)),IF($D7&lt;$C7,0,IF(MAX($C7,DATE(Setup!$B$5,1,1))&gt;MIN($D7,EOMONTH(DATE(Setup!$B$5,1,1),0)),0,MAX(0,NETWORKDAYS.INTL(MAX($C7,DATE(Setup!$B$5,1,1)),MIN($D7,EOMONTH(DATE(Setup!$B$5,1,1),0)),Setup!$C$6,Setup!$F$12:$F$61)-IF(AND($E7="Half day",YEAR($D7)=Setup!$B$5,MONTH($D7)=1),1-Setup!$B$7,0)))),0)</f>
        <v/>
      </c>
      <c r="K7" s="34">
        <f>IF(AND(ISNUMBER($C7),ISNUMBER($D7)),IF($D7&lt;$C7,0,IF(MAX($C7,DATE(Setup!$B$5,2,1))&gt;MIN($D7,EOMONTH(DATE(Setup!$B$5,2,1),0)),0,MAX(0,NETWORKDAYS.INTL(MAX($C7,DATE(Setup!$B$5,2,1)),MIN($D7,EOMONTH(DATE(Setup!$B$5,2,1),0)),Setup!$C$6,Setup!$F$12:$F$61)-IF(AND($E7="Half day",YEAR($D7)=Setup!$B$5,MONTH($D7)=2),1-Setup!$B$7,0)))),0)</f>
        <v/>
      </c>
      <c r="L7" s="34">
        <f>IF(AND(ISNUMBER($C7),ISNUMBER($D7)),IF($D7&lt;$C7,0,IF(MAX($C7,DATE(Setup!$B$5,3,1))&gt;MIN($D7,EOMONTH(DATE(Setup!$B$5,3,1),0)),0,MAX(0,NETWORKDAYS.INTL(MAX($C7,DATE(Setup!$B$5,3,1)),MIN($D7,EOMONTH(DATE(Setup!$B$5,3,1),0)),Setup!$C$6,Setup!$F$12:$F$61)-IF(AND($E7="Half day",YEAR($D7)=Setup!$B$5,MONTH($D7)=3),1-Setup!$B$7,0)))),0)</f>
        <v/>
      </c>
      <c r="M7" s="34">
        <f>IF(AND(ISNUMBER($C7),ISNUMBER($D7)),IF($D7&lt;$C7,0,IF(MAX($C7,DATE(Setup!$B$5,4,1))&gt;MIN($D7,EOMONTH(DATE(Setup!$B$5,4,1),0)),0,MAX(0,NETWORKDAYS.INTL(MAX($C7,DATE(Setup!$B$5,4,1)),MIN($D7,EOMONTH(DATE(Setup!$B$5,4,1),0)),Setup!$C$6,Setup!$F$12:$F$61)-IF(AND($E7="Half day",YEAR($D7)=Setup!$B$5,MONTH($D7)=4),1-Setup!$B$7,0)))),0)</f>
        <v/>
      </c>
      <c r="N7" s="34">
        <f>IF(AND(ISNUMBER($C7),ISNUMBER($D7)),IF($D7&lt;$C7,0,IF(MAX($C7,DATE(Setup!$B$5,5,1))&gt;MIN($D7,EOMONTH(DATE(Setup!$B$5,5,1),0)),0,MAX(0,NETWORKDAYS.INTL(MAX($C7,DATE(Setup!$B$5,5,1)),MIN($D7,EOMONTH(DATE(Setup!$B$5,5,1),0)),Setup!$C$6,Setup!$F$12:$F$61)-IF(AND($E7="Half day",YEAR($D7)=Setup!$B$5,MONTH($D7)=5),1-Setup!$B$7,0)))),0)</f>
        <v/>
      </c>
      <c r="O7" s="34">
        <f>IF(AND(ISNUMBER($C7),ISNUMBER($D7)),IF($D7&lt;$C7,0,IF(MAX($C7,DATE(Setup!$B$5,6,1))&gt;MIN($D7,EOMONTH(DATE(Setup!$B$5,6,1),0)),0,MAX(0,NETWORKDAYS.INTL(MAX($C7,DATE(Setup!$B$5,6,1)),MIN($D7,EOMONTH(DATE(Setup!$B$5,6,1),0)),Setup!$C$6,Setup!$F$12:$F$61)-IF(AND($E7="Half day",YEAR($D7)=Setup!$B$5,MONTH($D7)=6),1-Setup!$B$7,0)))),0)</f>
        <v/>
      </c>
      <c r="P7" s="34">
        <f>IF(AND(ISNUMBER($C7),ISNUMBER($D7)),IF($D7&lt;$C7,0,IF(MAX($C7,DATE(Setup!$B$5,7,1))&gt;MIN($D7,EOMONTH(DATE(Setup!$B$5,7,1),0)),0,MAX(0,NETWORKDAYS.INTL(MAX($C7,DATE(Setup!$B$5,7,1)),MIN($D7,EOMONTH(DATE(Setup!$B$5,7,1),0)),Setup!$C$6,Setup!$F$12:$F$61)-IF(AND($E7="Half day",YEAR($D7)=Setup!$B$5,MONTH($D7)=7),1-Setup!$B$7,0)))),0)</f>
        <v/>
      </c>
      <c r="Q7" s="34">
        <f>IF(AND(ISNUMBER($C7),ISNUMBER($D7)),IF($D7&lt;$C7,0,IF(MAX($C7,DATE(Setup!$B$5,8,1))&gt;MIN($D7,EOMONTH(DATE(Setup!$B$5,8,1),0)),0,MAX(0,NETWORKDAYS.INTL(MAX($C7,DATE(Setup!$B$5,8,1)),MIN($D7,EOMONTH(DATE(Setup!$B$5,8,1),0)),Setup!$C$6,Setup!$F$12:$F$61)-IF(AND($E7="Half day",YEAR($D7)=Setup!$B$5,MONTH($D7)=8),1-Setup!$B$7,0)))),0)</f>
        <v/>
      </c>
      <c r="R7" s="34">
        <f>IF(AND(ISNUMBER($C7),ISNUMBER($D7)),IF($D7&lt;$C7,0,IF(MAX($C7,DATE(Setup!$B$5,9,1))&gt;MIN($D7,EOMONTH(DATE(Setup!$B$5,9,1),0)),0,MAX(0,NETWORKDAYS.INTL(MAX($C7,DATE(Setup!$B$5,9,1)),MIN($D7,EOMONTH(DATE(Setup!$B$5,9,1),0)),Setup!$C$6,Setup!$F$12:$F$61)-IF(AND($E7="Half day",YEAR($D7)=Setup!$B$5,MONTH($D7)=9),1-Setup!$B$7,0)))),0)</f>
        <v/>
      </c>
      <c r="S7" s="34">
        <f>IF(AND(ISNUMBER($C7),ISNUMBER($D7)),IF($D7&lt;$C7,0,IF(MAX($C7,DATE(Setup!$B$5,10,1))&gt;MIN($D7,EOMONTH(DATE(Setup!$B$5,10,1),0)),0,MAX(0,NETWORKDAYS.INTL(MAX($C7,DATE(Setup!$B$5,10,1)),MIN($D7,EOMONTH(DATE(Setup!$B$5,10,1),0)),Setup!$C$6,Setup!$F$12:$F$61)-IF(AND($E7="Half day",YEAR($D7)=Setup!$B$5,MONTH($D7)=10),1-Setup!$B$7,0)))),0)</f>
        <v/>
      </c>
      <c r="T7" s="34">
        <f>IF(AND(ISNUMBER($C7),ISNUMBER($D7)),IF($D7&lt;$C7,0,IF(MAX($C7,DATE(Setup!$B$5,11,1))&gt;MIN($D7,EOMONTH(DATE(Setup!$B$5,11,1),0)),0,MAX(0,NETWORKDAYS.INTL(MAX($C7,DATE(Setup!$B$5,11,1)),MIN($D7,EOMONTH(DATE(Setup!$B$5,11,1),0)),Setup!$C$6,Setup!$F$12:$F$61)-IF(AND($E7="Half day",YEAR($D7)=Setup!$B$5,MONTH($D7)=11),1-Setup!$B$7,0)))),0)</f>
        <v/>
      </c>
      <c r="U7" s="34">
        <f>IF(AND(ISNUMBER($C7),ISNUMBER($D7)),IF($D7&lt;$C7,0,IF(MAX($C7,DATE(Setup!$B$5,12,1))&gt;MIN($D7,EOMONTH(DATE(Setup!$B$5,12,1),0)),0,MAX(0,NETWORKDAYS.INTL(MAX($C7,DATE(Setup!$B$5,12,1)),MIN($D7,EOMONTH(DATE(Setup!$B$5,12,1),0)),Setup!$C$6,Setup!$F$12:$F$61)-IF(AND($E7="Half day",YEAR($D7)=Setup!$B$5,MONTH($D7)=12),1-Setup!$B$7,0)))),0)</f>
        <v/>
      </c>
    </row>
    <row r="8">
      <c r="A8" s="25" t="inlineStr">
        <is>
          <t>Sam Okafor (sample)</t>
        </is>
      </c>
      <c r="B8" s="25" t="inlineStr">
        <is>
          <t>Sick leave</t>
        </is>
      </c>
      <c r="C8" s="24" t="n">
        <v>46428</v>
      </c>
      <c r="D8" s="24" t="n">
        <v>46429</v>
      </c>
      <c r="E8" s="23" t="n"/>
      <c r="F8" s="32">
        <f>IF(OR($C8="",$D8=""),"",IF(NOT(AND(ISNUMBER($C8),ISNUMBER($D8))),"Check dates",IF($D8&lt;$C8,"Check dates",SUM($J8:$U8))))</f>
        <v/>
      </c>
      <c r="G8" s="25" t="inlineStr">
        <is>
          <t>Sample</t>
        </is>
      </c>
      <c r="H8" s="33">
        <f>IF(AND($A8="",$B8="",$C8="",$D8=""),"",IF(COUNTIF(Employees!$A$5:$A$34,$A8)=0,"Pick the employee from the list",IF(COUNTIF(Setup!$A$12:$A$17,$B8)=0,"Pick the leave type",IF($F8="Check dates","Check the dates","OK"))))</f>
        <v/>
      </c>
      <c r="J8" s="34">
        <f>IF(AND(ISNUMBER($C8),ISNUMBER($D8)),IF($D8&lt;$C8,0,IF(MAX($C8,DATE(Setup!$B$5,1,1))&gt;MIN($D8,EOMONTH(DATE(Setup!$B$5,1,1),0)),0,MAX(0,NETWORKDAYS.INTL(MAX($C8,DATE(Setup!$B$5,1,1)),MIN($D8,EOMONTH(DATE(Setup!$B$5,1,1),0)),Setup!$C$6,Setup!$F$12:$F$61)-IF(AND($E8="Half day",YEAR($D8)=Setup!$B$5,MONTH($D8)=1),1-Setup!$B$7,0)))),0)</f>
        <v/>
      </c>
      <c r="K8" s="34">
        <f>IF(AND(ISNUMBER($C8),ISNUMBER($D8)),IF($D8&lt;$C8,0,IF(MAX($C8,DATE(Setup!$B$5,2,1))&gt;MIN($D8,EOMONTH(DATE(Setup!$B$5,2,1),0)),0,MAX(0,NETWORKDAYS.INTL(MAX($C8,DATE(Setup!$B$5,2,1)),MIN($D8,EOMONTH(DATE(Setup!$B$5,2,1),0)),Setup!$C$6,Setup!$F$12:$F$61)-IF(AND($E8="Half day",YEAR($D8)=Setup!$B$5,MONTH($D8)=2),1-Setup!$B$7,0)))),0)</f>
        <v/>
      </c>
      <c r="L8" s="34">
        <f>IF(AND(ISNUMBER($C8),ISNUMBER($D8)),IF($D8&lt;$C8,0,IF(MAX($C8,DATE(Setup!$B$5,3,1))&gt;MIN($D8,EOMONTH(DATE(Setup!$B$5,3,1),0)),0,MAX(0,NETWORKDAYS.INTL(MAX($C8,DATE(Setup!$B$5,3,1)),MIN($D8,EOMONTH(DATE(Setup!$B$5,3,1),0)),Setup!$C$6,Setup!$F$12:$F$61)-IF(AND($E8="Half day",YEAR($D8)=Setup!$B$5,MONTH($D8)=3),1-Setup!$B$7,0)))),0)</f>
        <v/>
      </c>
      <c r="M8" s="34">
        <f>IF(AND(ISNUMBER($C8),ISNUMBER($D8)),IF($D8&lt;$C8,0,IF(MAX($C8,DATE(Setup!$B$5,4,1))&gt;MIN($D8,EOMONTH(DATE(Setup!$B$5,4,1),0)),0,MAX(0,NETWORKDAYS.INTL(MAX($C8,DATE(Setup!$B$5,4,1)),MIN($D8,EOMONTH(DATE(Setup!$B$5,4,1),0)),Setup!$C$6,Setup!$F$12:$F$61)-IF(AND($E8="Half day",YEAR($D8)=Setup!$B$5,MONTH($D8)=4),1-Setup!$B$7,0)))),0)</f>
        <v/>
      </c>
      <c r="N8" s="34">
        <f>IF(AND(ISNUMBER($C8),ISNUMBER($D8)),IF($D8&lt;$C8,0,IF(MAX($C8,DATE(Setup!$B$5,5,1))&gt;MIN($D8,EOMONTH(DATE(Setup!$B$5,5,1),0)),0,MAX(0,NETWORKDAYS.INTL(MAX($C8,DATE(Setup!$B$5,5,1)),MIN($D8,EOMONTH(DATE(Setup!$B$5,5,1),0)),Setup!$C$6,Setup!$F$12:$F$61)-IF(AND($E8="Half day",YEAR($D8)=Setup!$B$5,MONTH($D8)=5),1-Setup!$B$7,0)))),0)</f>
        <v/>
      </c>
      <c r="O8" s="34">
        <f>IF(AND(ISNUMBER($C8),ISNUMBER($D8)),IF($D8&lt;$C8,0,IF(MAX($C8,DATE(Setup!$B$5,6,1))&gt;MIN($D8,EOMONTH(DATE(Setup!$B$5,6,1),0)),0,MAX(0,NETWORKDAYS.INTL(MAX($C8,DATE(Setup!$B$5,6,1)),MIN($D8,EOMONTH(DATE(Setup!$B$5,6,1),0)),Setup!$C$6,Setup!$F$12:$F$61)-IF(AND($E8="Half day",YEAR($D8)=Setup!$B$5,MONTH($D8)=6),1-Setup!$B$7,0)))),0)</f>
        <v/>
      </c>
      <c r="P8" s="34">
        <f>IF(AND(ISNUMBER($C8),ISNUMBER($D8)),IF($D8&lt;$C8,0,IF(MAX($C8,DATE(Setup!$B$5,7,1))&gt;MIN($D8,EOMONTH(DATE(Setup!$B$5,7,1),0)),0,MAX(0,NETWORKDAYS.INTL(MAX($C8,DATE(Setup!$B$5,7,1)),MIN($D8,EOMONTH(DATE(Setup!$B$5,7,1),0)),Setup!$C$6,Setup!$F$12:$F$61)-IF(AND($E8="Half day",YEAR($D8)=Setup!$B$5,MONTH($D8)=7),1-Setup!$B$7,0)))),0)</f>
        <v/>
      </c>
      <c r="Q8" s="34">
        <f>IF(AND(ISNUMBER($C8),ISNUMBER($D8)),IF($D8&lt;$C8,0,IF(MAX($C8,DATE(Setup!$B$5,8,1))&gt;MIN($D8,EOMONTH(DATE(Setup!$B$5,8,1),0)),0,MAX(0,NETWORKDAYS.INTL(MAX($C8,DATE(Setup!$B$5,8,1)),MIN($D8,EOMONTH(DATE(Setup!$B$5,8,1),0)),Setup!$C$6,Setup!$F$12:$F$61)-IF(AND($E8="Half day",YEAR($D8)=Setup!$B$5,MONTH($D8)=8),1-Setup!$B$7,0)))),0)</f>
        <v/>
      </c>
      <c r="R8" s="34">
        <f>IF(AND(ISNUMBER($C8),ISNUMBER($D8)),IF($D8&lt;$C8,0,IF(MAX($C8,DATE(Setup!$B$5,9,1))&gt;MIN($D8,EOMONTH(DATE(Setup!$B$5,9,1),0)),0,MAX(0,NETWORKDAYS.INTL(MAX($C8,DATE(Setup!$B$5,9,1)),MIN($D8,EOMONTH(DATE(Setup!$B$5,9,1),0)),Setup!$C$6,Setup!$F$12:$F$61)-IF(AND($E8="Half day",YEAR($D8)=Setup!$B$5,MONTH($D8)=9),1-Setup!$B$7,0)))),0)</f>
        <v/>
      </c>
      <c r="S8" s="34">
        <f>IF(AND(ISNUMBER($C8),ISNUMBER($D8)),IF($D8&lt;$C8,0,IF(MAX($C8,DATE(Setup!$B$5,10,1))&gt;MIN($D8,EOMONTH(DATE(Setup!$B$5,10,1),0)),0,MAX(0,NETWORKDAYS.INTL(MAX($C8,DATE(Setup!$B$5,10,1)),MIN($D8,EOMONTH(DATE(Setup!$B$5,10,1),0)),Setup!$C$6,Setup!$F$12:$F$61)-IF(AND($E8="Half day",YEAR($D8)=Setup!$B$5,MONTH($D8)=10),1-Setup!$B$7,0)))),0)</f>
        <v/>
      </c>
      <c r="T8" s="34">
        <f>IF(AND(ISNUMBER($C8),ISNUMBER($D8)),IF($D8&lt;$C8,0,IF(MAX($C8,DATE(Setup!$B$5,11,1))&gt;MIN($D8,EOMONTH(DATE(Setup!$B$5,11,1),0)),0,MAX(0,NETWORKDAYS.INTL(MAX($C8,DATE(Setup!$B$5,11,1)),MIN($D8,EOMONTH(DATE(Setup!$B$5,11,1),0)),Setup!$C$6,Setup!$F$12:$F$61)-IF(AND($E8="Half day",YEAR($D8)=Setup!$B$5,MONTH($D8)=11),1-Setup!$B$7,0)))),0)</f>
        <v/>
      </c>
      <c r="U8" s="34">
        <f>IF(AND(ISNUMBER($C8),ISNUMBER($D8)),IF($D8&lt;$C8,0,IF(MAX($C8,DATE(Setup!$B$5,12,1))&gt;MIN($D8,EOMONTH(DATE(Setup!$B$5,12,1),0)),0,MAX(0,NETWORKDAYS.INTL(MAX($C8,DATE(Setup!$B$5,12,1)),MIN($D8,EOMONTH(DATE(Setup!$B$5,12,1),0)),Setup!$C$6,Setup!$F$12:$F$61)-IF(AND($E8="Half day",YEAR($D8)=Setup!$B$5,MONTH($D8)=12),1-Setup!$B$7,0)))),0)</f>
        <v/>
      </c>
    </row>
    <row r="9">
      <c r="A9" s="25" t="inlineStr">
        <is>
          <t>Sam Okafor (sample)</t>
        </is>
      </c>
      <c r="B9" s="25" t="inlineStr">
        <is>
          <t>Annual leave</t>
        </is>
      </c>
      <c r="C9" s="24" t="n">
        <v>46545</v>
      </c>
      <c r="D9" s="24" t="n">
        <v>46563</v>
      </c>
      <c r="E9" s="23" t="n"/>
      <c r="F9" s="32">
        <f>IF(OR($C9="",$D9=""),"",IF(NOT(AND(ISNUMBER($C9),ISNUMBER($D9))),"Check dates",IF($D9&lt;$C9,"Check dates",SUM($J9:$U9))))</f>
        <v/>
      </c>
      <c r="G9" s="25" t="inlineStr">
        <is>
          <t>Sample: three weeks</t>
        </is>
      </c>
      <c r="H9" s="33">
        <f>IF(AND($A9="",$B9="",$C9="",$D9=""),"",IF(COUNTIF(Employees!$A$5:$A$34,$A9)=0,"Pick the employee from the list",IF(COUNTIF(Setup!$A$12:$A$17,$B9)=0,"Pick the leave type",IF($F9="Check dates","Check the dates","OK"))))</f>
        <v/>
      </c>
      <c r="J9" s="34">
        <f>IF(AND(ISNUMBER($C9),ISNUMBER($D9)),IF($D9&lt;$C9,0,IF(MAX($C9,DATE(Setup!$B$5,1,1))&gt;MIN($D9,EOMONTH(DATE(Setup!$B$5,1,1),0)),0,MAX(0,NETWORKDAYS.INTL(MAX($C9,DATE(Setup!$B$5,1,1)),MIN($D9,EOMONTH(DATE(Setup!$B$5,1,1),0)),Setup!$C$6,Setup!$F$12:$F$61)-IF(AND($E9="Half day",YEAR($D9)=Setup!$B$5,MONTH($D9)=1),1-Setup!$B$7,0)))),0)</f>
        <v/>
      </c>
      <c r="K9" s="34">
        <f>IF(AND(ISNUMBER($C9),ISNUMBER($D9)),IF($D9&lt;$C9,0,IF(MAX($C9,DATE(Setup!$B$5,2,1))&gt;MIN($D9,EOMONTH(DATE(Setup!$B$5,2,1),0)),0,MAX(0,NETWORKDAYS.INTL(MAX($C9,DATE(Setup!$B$5,2,1)),MIN($D9,EOMONTH(DATE(Setup!$B$5,2,1),0)),Setup!$C$6,Setup!$F$12:$F$61)-IF(AND($E9="Half day",YEAR($D9)=Setup!$B$5,MONTH($D9)=2),1-Setup!$B$7,0)))),0)</f>
        <v/>
      </c>
      <c r="L9" s="34">
        <f>IF(AND(ISNUMBER($C9),ISNUMBER($D9)),IF($D9&lt;$C9,0,IF(MAX($C9,DATE(Setup!$B$5,3,1))&gt;MIN($D9,EOMONTH(DATE(Setup!$B$5,3,1),0)),0,MAX(0,NETWORKDAYS.INTL(MAX($C9,DATE(Setup!$B$5,3,1)),MIN($D9,EOMONTH(DATE(Setup!$B$5,3,1),0)),Setup!$C$6,Setup!$F$12:$F$61)-IF(AND($E9="Half day",YEAR($D9)=Setup!$B$5,MONTH($D9)=3),1-Setup!$B$7,0)))),0)</f>
        <v/>
      </c>
      <c r="M9" s="34">
        <f>IF(AND(ISNUMBER($C9),ISNUMBER($D9)),IF($D9&lt;$C9,0,IF(MAX($C9,DATE(Setup!$B$5,4,1))&gt;MIN($D9,EOMONTH(DATE(Setup!$B$5,4,1),0)),0,MAX(0,NETWORKDAYS.INTL(MAX($C9,DATE(Setup!$B$5,4,1)),MIN($D9,EOMONTH(DATE(Setup!$B$5,4,1),0)),Setup!$C$6,Setup!$F$12:$F$61)-IF(AND($E9="Half day",YEAR($D9)=Setup!$B$5,MONTH($D9)=4),1-Setup!$B$7,0)))),0)</f>
        <v/>
      </c>
      <c r="N9" s="34">
        <f>IF(AND(ISNUMBER($C9),ISNUMBER($D9)),IF($D9&lt;$C9,0,IF(MAX($C9,DATE(Setup!$B$5,5,1))&gt;MIN($D9,EOMONTH(DATE(Setup!$B$5,5,1),0)),0,MAX(0,NETWORKDAYS.INTL(MAX($C9,DATE(Setup!$B$5,5,1)),MIN($D9,EOMONTH(DATE(Setup!$B$5,5,1),0)),Setup!$C$6,Setup!$F$12:$F$61)-IF(AND($E9="Half day",YEAR($D9)=Setup!$B$5,MONTH($D9)=5),1-Setup!$B$7,0)))),0)</f>
        <v/>
      </c>
      <c r="O9" s="34">
        <f>IF(AND(ISNUMBER($C9),ISNUMBER($D9)),IF($D9&lt;$C9,0,IF(MAX($C9,DATE(Setup!$B$5,6,1))&gt;MIN($D9,EOMONTH(DATE(Setup!$B$5,6,1),0)),0,MAX(0,NETWORKDAYS.INTL(MAX($C9,DATE(Setup!$B$5,6,1)),MIN($D9,EOMONTH(DATE(Setup!$B$5,6,1),0)),Setup!$C$6,Setup!$F$12:$F$61)-IF(AND($E9="Half day",YEAR($D9)=Setup!$B$5,MONTH($D9)=6),1-Setup!$B$7,0)))),0)</f>
        <v/>
      </c>
      <c r="P9" s="34">
        <f>IF(AND(ISNUMBER($C9),ISNUMBER($D9)),IF($D9&lt;$C9,0,IF(MAX($C9,DATE(Setup!$B$5,7,1))&gt;MIN($D9,EOMONTH(DATE(Setup!$B$5,7,1),0)),0,MAX(0,NETWORKDAYS.INTL(MAX($C9,DATE(Setup!$B$5,7,1)),MIN($D9,EOMONTH(DATE(Setup!$B$5,7,1),0)),Setup!$C$6,Setup!$F$12:$F$61)-IF(AND($E9="Half day",YEAR($D9)=Setup!$B$5,MONTH($D9)=7),1-Setup!$B$7,0)))),0)</f>
        <v/>
      </c>
      <c r="Q9" s="34">
        <f>IF(AND(ISNUMBER($C9),ISNUMBER($D9)),IF($D9&lt;$C9,0,IF(MAX($C9,DATE(Setup!$B$5,8,1))&gt;MIN($D9,EOMONTH(DATE(Setup!$B$5,8,1),0)),0,MAX(0,NETWORKDAYS.INTL(MAX($C9,DATE(Setup!$B$5,8,1)),MIN($D9,EOMONTH(DATE(Setup!$B$5,8,1),0)),Setup!$C$6,Setup!$F$12:$F$61)-IF(AND($E9="Half day",YEAR($D9)=Setup!$B$5,MONTH($D9)=8),1-Setup!$B$7,0)))),0)</f>
        <v/>
      </c>
      <c r="R9" s="34">
        <f>IF(AND(ISNUMBER($C9),ISNUMBER($D9)),IF($D9&lt;$C9,0,IF(MAX($C9,DATE(Setup!$B$5,9,1))&gt;MIN($D9,EOMONTH(DATE(Setup!$B$5,9,1),0)),0,MAX(0,NETWORKDAYS.INTL(MAX($C9,DATE(Setup!$B$5,9,1)),MIN($D9,EOMONTH(DATE(Setup!$B$5,9,1),0)),Setup!$C$6,Setup!$F$12:$F$61)-IF(AND($E9="Half day",YEAR($D9)=Setup!$B$5,MONTH($D9)=9),1-Setup!$B$7,0)))),0)</f>
        <v/>
      </c>
      <c r="S9" s="34">
        <f>IF(AND(ISNUMBER($C9),ISNUMBER($D9)),IF($D9&lt;$C9,0,IF(MAX($C9,DATE(Setup!$B$5,10,1))&gt;MIN($D9,EOMONTH(DATE(Setup!$B$5,10,1),0)),0,MAX(0,NETWORKDAYS.INTL(MAX($C9,DATE(Setup!$B$5,10,1)),MIN($D9,EOMONTH(DATE(Setup!$B$5,10,1),0)),Setup!$C$6,Setup!$F$12:$F$61)-IF(AND($E9="Half day",YEAR($D9)=Setup!$B$5,MONTH($D9)=10),1-Setup!$B$7,0)))),0)</f>
        <v/>
      </c>
      <c r="T9" s="34">
        <f>IF(AND(ISNUMBER($C9),ISNUMBER($D9)),IF($D9&lt;$C9,0,IF(MAX($C9,DATE(Setup!$B$5,11,1))&gt;MIN($D9,EOMONTH(DATE(Setup!$B$5,11,1),0)),0,MAX(0,NETWORKDAYS.INTL(MAX($C9,DATE(Setup!$B$5,11,1)),MIN($D9,EOMONTH(DATE(Setup!$B$5,11,1),0)),Setup!$C$6,Setup!$F$12:$F$61)-IF(AND($E9="Half day",YEAR($D9)=Setup!$B$5,MONTH($D9)=11),1-Setup!$B$7,0)))),0)</f>
        <v/>
      </c>
      <c r="U9" s="34">
        <f>IF(AND(ISNUMBER($C9),ISNUMBER($D9)),IF($D9&lt;$C9,0,IF(MAX($C9,DATE(Setup!$B$5,12,1))&gt;MIN($D9,EOMONTH(DATE(Setup!$B$5,12,1),0)),0,MAX(0,NETWORKDAYS.INTL(MAX($C9,DATE(Setup!$B$5,12,1)),MIN($D9,EOMONTH(DATE(Setup!$B$5,12,1),0)),Setup!$C$6,Setup!$F$12:$F$61)-IF(AND($E9="Half day",YEAR($D9)=Setup!$B$5,MONTH($D9)=12),1-Setup!$B$7,0)))),0)</f>
        <v/>
      </c>
    </row>
    <row r="10">
      <c r="A10" s="25" t="inlineStr">
        <is>
          <t>Sam Okafor (sample)</t>
        </is>
      </c>
      <c r="B10" s="25" t="inlineStr">
        <is>
          <t>Annual leave</t>
        </is>
      </c>
      <c r="C10" s="24" t="n">
        <v>46636</v>
      </c>
      <c r="D10" s="24" t="n">
        <v>46647</v>
      </c>
      <c r="E10" s="23" t="n"/>
      <c r="F10" s="32">
        <f>IF(OR($C10="",$D10=""),"",IF(NOT(AND(ISNUMBER($C10),ISNUMBER($D10))),"Check dates",IF($D10&lt;$C10,"Check dates",SUM($J10:$U10))))</f>
        <v/>
      </c>
      <c r="G10" s="25" t="inlineStr">
        <is>
          <t>Sample: takes Sam just over the allowance</t>
        </is>
      </c>
      <c r="H10" s="33">
        <f>IF(AND($A10="",$B10="",$C10="",$D10=""),"",IF(COUNTIF(Employees!$A$5:$A$34,$A10)=0,"Pick the employee from the list",IF(COUNTIF(Setup!$A$12:$A$17,$B10)=0,"Pick the leave type",IF($F10="Check dates","Check the dates","OK"))))</f>
        <v/>
      </c>
      <c r="J10" s="34">
        <f>IF(AND(ISNUMBER($C10),ISNUMBER($D10)),IF($D10&lt;$C10,0,IF(MAX($C10,DATE(Setup!$B$5,1,1))&gt;MIN($D10,EOMONTH(DATE(Setup!$B$5,1,1),0)),0,MAX(0,NETWORKDAYS.INTL(MAX($C10,DATE(Setup!$B$5,1,1)),MIN($D10,EOMONTH(DATE(Setup!$B$5,1,1),0)),Setup!$C$6,Setup!$F$12:$F$61)-IF(AND($E10="Half day",YEAR($D10)=Setup!$B$5,MONTH($D10)=1),1-Setup!$B$7,0)))),0)</f>
        <v/>
      </c>
      <c r="K10" s="34">
        <f>IF(AND(ISNUMBER($C10),ISNUMBER($D10)),IF($D10&lt;$C10,0,IF(MAX($C10,DATE(Setup!$B$5,2,1))&gt;MIN($D10,EOMONTH(DATE(Setup!$B$5,2,1),0)),0,MAX(0,NETWORKDAYS.INTL(MAX($C10,DATE(Setup!$B$5,2,1)),MIN($D10,EOMONTH(DATE(Setup!$B$5,2,1),0)),Setup!$C$6,Setup!$F$12:$F$61)-IF(AND($E10="Half day",YEAR($D10)=Setup!$B$5,MONTH($D10)=2),1-Setup!$B$7,0)))),0)</f>
        <v/>
      </c>
      <c r="L10" s="34">
        <f>IF(AND(ISNUMBER($C10),ISNUMBER($D10)),IF($D10&lt;$C10,0,IF(MAX($C10,DATE(Setup!$B$5,3,1))&gt;MIN($D10,EOMONTH(DATE(Setup!$B$5,3,1),0)),0,MAX(0,NETWORKDAYS.INTL(MAX($C10,DATE(Setup!$B$5,3,1)),MIN($D10,EOMONTH(DATE(Setup!$B$5,3,1),0)),Setup!$C$6,Setup!$F$12:$F$61)-IF(AND($E10="Half day",YEAR($D10)=Setup!$B$5,MONTH($D10)=3),1-Setup!$B$7,0)))),0)</f>
        <v/>
      </c>
      <c r="M10" s="34">
        <f>IF(AND(ISNUMBER($C10),ISNUMBER($D10)),IF($D10&lt;$C10,0,IF(MAX($C10,DATE(Setup!$B$5,4,1))&gt;MIN($D10,EOMONTH(DATE(Setup!$B$5,4,1),0)),0,MAX(0,NETWORKDAYS.INTL(MAX($C10,DATE(Setup!$B$5,4,1)),MIN($D10,EOMONTH(DATE(Setup!$B$5,4,1),0)),Setup!$C$6,Setup!$F$12:$F$61)-IF(AND($E10="Half day",YEAR($D10)=Setup!$B$5,MONTH($D10)=4),1-Setup!$B$7,0)))),0)</f>
        <v/>
      </c>
      <c r="N10" s="34">
        <f>IF(AND(ISNUMBER($C10),ISNUMBER($D10)),IF($D10&lt;$C10,0,IF(MAX($C10,DATE(Setup!$B$5,5,1))&gt;MIN($D10,EOMONTH(DATE(Setup!$B$5,5,1),0)),0,MAX(0,NETWORKDAYS.INTL(MAX($C10,DATE(Setup!$B$5,5,1)),MIN($D10,EOMONTH(DATE(Setup!$B$5,5,1),0)),Setup!$C$6,Setup!$F$12:$F$61)-IF(AND($E10="Half day",YEAR($D10)=Setup!$B$5,MONTH($D10)=5),1-Setup!$B$7,0)))),0)</f>
        <v/>
      </c>
      <c r="O10" s="34">
        <f>IF(AND(ISNUMBER($C10),ISNUMBER($D10)),IF($D10&lt;$C10,0,IF(MAX($C10,DATE(Setup!$B$5,6,1))&gt;MIN($D10,EOMONTH(DATE(Setup!$B$5,6,1),0)),0,MAX(0,NETWORKDAYS.INTL(MAX($C10,DATE(Setup!$B$5,6,1)),MIN($D10,EOMONTH(DATE(Setup!$B$5,6,1),0)),Setup!$C$6,Setup!$F$12:$F$61)-IF(AND($E10="Half day",YEAR($D10)=Setup!$B$5,MONTH($D10)=6),1-Setup!$B$7,0)))),0)</f>
        <v/>
      </c>
      <c r="P10" s="34">
        <f>IF(AND(ISNUMBER($C10),ISNUMBER($D10)),IF($D10&lt;$C10,0,IF(MAX($C10,DATE(Setup!$B$5,7,1))&gt;MIN($D10,EOMONTH(DATE(Setup!$B$5,7,1),0)),0,MAX(0,NETWORKDAYS.INTL(MAX($C10,DATE(Setup!$B$5,7,1)),MIN($D10,EOMONTH(DATE(Setup!$B$5,7,1),0)),Setup!$C$6,Setup!$F$12:$F$61)-IF(AND($E10="Half day",YEAR($D10)=Setup!$B$5,MONTH($D10)=7),1-Setup!$B$7,0)))),0)</f>
        <v/>
      </c>
      <c r="Q10" s="34">
        <f>IF(AND(ISNUMBER($C10),ISNUMBER($D10)),IF($D10&lt;$C10,0,IF(MAX($C10,DATE(Setup!$B$5,8,1))&gt;MIN($D10,EOMONTH(DATE(Setup!$B$5,8,1),0)),0,MAX(0,NETWORKDAYS.INTL(MAX($C10,DATE(Setup!$B$5,8,1)),MIN($D10,EOMONTH(DATE(Setup!$B$5,8,1),0)),Setup!$C$6,Setup!$F$12:$F$61)-IF(AND($E10="Half day",YEAR($D10)=Setup!$B$5,MONTH($D10)=8),1-Setup!$B$7,0)))),0)</f>
        <v/>
      </c>
      <c r="R10" s="34">
        <f>IF(AND(ISNUMBER($C10),ISNUMBER($D10)),IF($D10&lt;$C10,0,IF(MAX($C10,DATE(Setup!$B$5,9,1))&gt;MIN($D10,EOMONTH(DATE(Setup!$B$5,9,1),0)),0,MAX(0,NETWORKDAYS.INTL(MAX($C10,DATE(Setup!$B$5,9,1)),MIN($D10,EOMONTH(DATE(Setup!$B$5,9,1),0)),Setup!$C$6,Setup!$F$12:$F$61)-IF(AND($E10="Half day",YEAR($D10)=Setup!$B$5,MONTH($D10)=9),1-Setup!$B$7,0)))),0)</f>
        <v/>
      </c>
      <c r="S10" s="34">
        <f>IF(AND(ISNUMBER($C10),ISNUMBER($D10)),IF($D10&lt;$C10,0,IF(MAX($C10,DATE(Setup!$B$5,10,1))&gt;MIN($D10,EOMONTH(DATE(Setup!$B$5,10,1),0)),0,MAX(0,NETWORKDAYS.INTL(MAX($C10,DATE(Setup!$B$5,10,1)),MIN($D10,EOMONTH(DATE(Setup!$B$5,10,1),0)),Setup!$C$6,Setup!$F$12:$F$61)-IF(AND($E10="Half day",YEAR($D10)=Setup!$B$5,MONTH($D10)=10),1-Setup!$B$7,0)))),0)</f>
        <v/>
      </c>
      <c r="T10" s="34">
        <f>IF(AND(ISNUMBER($C10),ISNUMBER($D10)),IF($D10&lt;$C10,0,IF(MAX($C10,DATE(Setup!$B$5,11,1))&gt;MIN($D10,EOMONTH(DATE(Setup!$B$5,11,1),0)),0,MAX(0,NETWORKDAYS.INTL(MAX($C10,DATE(Setup!$B$5,11,1)),MIN($D10,EOMONTH(DATE(Setup!$B$5,11,1),0)),Setup!$C$6,Setup!$F$12:$F$61)-IF(AND($E10="Half day",YEAR($D10)=Setup!$B$5,MONTH($D10)=11),1-Setup!$B$7,0)))),0)</f>
        <v/>
      </c>
      <c r="U10" s="34">
        <f>IF(AND(ISNUMBER($C10),ISNUMBER($D10)),IF($D10&lt;$C10,0,IF(MAX($C10,DATE(Setup!$B$5,12,1))&gt;MIN($D10,EOMONTH(DATE(Setup!$B$5,12,1),0)),0,MAX(0,NETWORKDAYS.INTL(MAX($C10,DATE(Setup!$B$5,12,1)),MIN($D10,EOMONTH(DATE(Setup!$B$5,12,1),0)),Setup!$C$6,Setup!$F$12:$F$61)-IF(AND($E10="Half day",YEAR($D10)=Setup!$B$5,MONTH($D10)=12),1-Setup!$B$7,0)))),0)</f>
        <v/>
      </c>
    </row>
    <row r="11">
      <c r="A11" s="25" t="inlineStr">
        <is>
          <t>Priya Nair (sample)</t>
        </is>
      </c>
      <c r="B11" s="25" t="inlineStr">
        <is>
          <t>Annual leave</t>
        </is>
      </c>
      <c r="C11" s="24" t="n">
        <v>46580</v>
      </c>
      <c r="D11" s="24" t="n">
        <v>46591</v>
      </c>
      <c r="E11" s="23" t="n"/>
      <c r="F11" s="32">
        <f>IF(OR($C11="",$D11=""),"",IF(NOT(AND(ISNUMBER($C11),ISNUMBER($D11))),"Check dates",IF($D11&lt;$C11,"Check dates",SUM($J11:$U11))))</f>
        <v/>
      </c>
      <c r="G11" s="25" t="inlineStr">
        <is>
          <t>Sample</t>
        </is>
      </c>
      <c r="H11" s="33">
        <f>IF(AND($A11="",$B11="",$C11="",$D11=""),"",IF(COUNTIF(Employees!$A$5:$A$34,$A11)=0,"Pick the employee from the list",IF(COUNTIF(Setup!$A$12:$A$17,$B11)=0,"Pick the leave type",IF($F11="Check dates","Check the dates","OK"))))</f>
        <v/>
      </c>
      <c r="J11" s="34">
        <f>IF(AND(ISNUMBER($C11),ISNUMBER($D11)),IF($D11&lt;$C11,0,IF(MAX($C11,DATE(Setup!$B$5,1,1))&gt;MIN($D11,EOMONTH(DATE(Setup!$B$5,1,1),0)),0,MAX(0,NETWORKDAYS.INTL(MAX($C11,DATE(Setup!$B$5,1,1)),MIN($D11,EOMONTH(DATE(Setup!$B$5,1,1),0)),Setup!$C$6,Setup!$F$12:$F$61)-IF(AND($E11="Half day",YEAR($D11)=Setup!$B$5,MONTH($D11)=1),1-Setup!$B$7,0)))),0)</f>
        <v/>
      </c>
      <c r="K11" s="34">
        <f>IF(AND(ISNUMBER($C11),ISNUMBER($D11)),IF($D11&lt;$C11,0,IF(MAX($C11,DATE(Setup!$B$5,2,1))&gt;MIN($D11,EOMONTH(DATE(Setup!$B$5,2,1),0)),0,MAX(0,NETWORKDAYS.INTL(MAX($C11,DATE(Setup!$B$5,2,1)),MIN($D11,EOMONTH(DATE(Setup!$B$5,2,1),0)),Setup!$C$6,Setup!$F$12:$F$61)-IF(AND($E11="Half day",YEAR($D11)=Setup!$B$5,MONTH($D11)=2),1-Setup!$B$7,0)))),0)</f>
        <v/>
      </c>
      <c r="L11" s="34">
        <f>IF(AND(ISNUMBER($C11),ISNUMBER($D11)),IF($D11&lt;$C11,0,IF(MAX($C11,DATE(Setup!$B$5,3,1))&gt;MIN($D11,EOMONTH(DATE(Setup!$B$5,3,1),0)),0,MAX(0,NETWORKDAYS.INTL(MAX($C11,DATE(Setup!$B$5,3,1)),MIN($D11,EOMONTH(DATE(Setup!$B$5,3,1),0)),Setup!$C$6,Setup!$F$12:$F$61)-IF(AND($E11="Half day",YEAR($D11)=Setup!$B$5,MONTH($D11)=3),1-Setup!$B$7,0)))),0)</f>
        <v/>
      </c>
      <c r="M11" s="34">
        <f>IF(AND(ISNUMBER($C11),ISNUMBER($D11)),IF($D11&lt;$C11,0,IF(MAX($C11,DATE(Setup!$B$5,4,1))&gt;MIN($D11,EOMONTH(DATE(Setup!$B$5,4,1),0)),0,MAX(0,NETWORKDAYS.INTL(MAX($C11,DATE(Setup!$B$5,4,1)),MIN($D11,EOMONTH(DATE(Setup!$B$5,4,1),0)),Setup!$C$6,Setup!$F$12:$F$61)-IF(AND($E11="Half day",YEAR($D11)=Setup!$B$5,MONTH($D11)=4),1-Setup!$B$7,0)))),0)</f>
        <v/>
      </c>
      <c r="N11" s="34">
        <f>IF(AND(ISNUMBER($C11),ISNUMBER($D11)),IF($D11&lt;$C11,0,IF(MAX($C11,DATE(Setup!$B$5,5,1))&gt;MIN($D11,EOMONTH(DATE(Setup!$B$5,5,1),0)),0,MAX(0,NETWORKDAYS.INTL(MAX($C11,DATE(Setup!$B$5,5,1)),MIN($D11,EOMONTH(DATE(Setup!$B$5,5,1),0)),Setup!$C$6,Setup!$F$12:$F$61)-IF(AND($E11="Half day",YEAR($D11)=Setup!$B$5,MONTH($D11)=5),1-Setup!$B$7,0)))),0)</f>
        <v/>
      </c>
      <c r="O11" s="34">
        <f>IF(AND(ISNUMBER($C11),ISNUMBER($D11)),IF($D11&lt;$C11,0,IF(MAX($C11,DATE(Setup!$B$5,6,1))&gt;MIN($D11,EOMONTH(DATE(Setup!$B$5,6,1),0)),0,MAX(0,NETWORKDAYS.INTL(MAX($C11,DATE(Setup!$B$5,6,1)),MIN($D11,EOMONTH(DATE(Setup!$B$5,6,1),0)),Setup!$C$6,Setup!$F$12:$F$61)-IF(AND($E11="Half day",YEAR($D11)=Setup!$B$5,MONTH($D11)=6),1-Setup!$B$7,0)))),0)</f>
        <v/>
      </c>
      <c r="P11" s="34">
        <f>IF(AND(ISNUMBER($C11),ISNUMBER($D11)),IF($D11&lt;$C11,0,IF(MAX($C11,DATE(Setup!$B$5,7,1))&gt;MIN($D11,EOMONTH(DATE(Setup!$B$5,7,1),0)),0,MAX(0,NETWORKDAYS.INTL(MAX($C11,DATE(Setup!$B$5,7,1)),MIN($D11,EOMONTH(DATE(Setup!$B$5,7,1),0)),Setup!$C$6,Setup!$F$12:$F$61)-IF(AND($E11="Half day",YEAR($D11)=Setup!$B$5,MONTH($D11)=7),1-Setup!$B$7,0)))),0)</f>
        <v/>
      </c>
      <c r="Q11" s="34">
        <f>IF(AND(ISNUMBER($C11),ISNUMBER($D11)),IF($D11&lt;$C11,0,IF(MAX($C11,DATE(Setup!$B$5,8,1))&gt;MIN($D11,EOMONTH(DATE(Setup!$B$5,8,1),0)),0,MAX(0,NETWORKDAYS.INTL(MAX($C11,DATE(Setup!$B$5,8,1)),MIN($D11,EOMONTH(DATE(Setup!$B$5,8,1),0)),Setup!$C$6,Setup!$F$12:$F$61)-IF(AND($E11="Half day",YEAR($D11)=Setup!$B$5,MONTH($D11)=8),1-Setup!$B$7,0)))),0)</f>
        <v/>
      </c>
      <c r="R11" s="34">
        <f>IF(AND(ISNUMBER($C11),ISNUMBER($D11)),IF($D11&lt;$C11,0,IF(MAX($C11,DATE(Setup!$B$5,9,1))&gt;MIN($D11,EOMONTH(DATE(Setup!$B$5,9,1),0)),0,MAX(0,NETWORKDAYS.INTL(MAX($C11,DATE(Setup!$B$5,9,1)),MIN($D11,EOMONTH(DATE(Setup!$B$5,9,1),0)),Setup!$C$6,Setup!$F$12:$F$61)-IF(AND($E11="Half day",YEAR($D11)=Setup!$B$5,MONTH($D11)=9),1-Setup!$B$7,0)))),0)</f>
        <v/>
      </c>
      <c r="S11" s="34">
        <f>IF(AND(ISNUMBER($C11),ISNUMBER($D11)),IF($D11&lt;$C11,0,IF(MAX($C11,DATE(Setup!$B$5,10,1))&gt;MIN($D11,EOMONTH(DATE(Setup!$B$5,10,1),0)),0,MAX(0,NETWORKDAYS.INTL(MAX($C11,DATE(Setup!$B$5,10,1)),MIN($D11,EOMONTH(DATE(Setup!$B$5,10,1),0)),Setup!$C$6,Setup!$F$12:$F$61)-IF(AND($E11="Half day",YEAR($D11)=Setup!$B$5,MONTH($D11)=10),1-Setup!$B$7,0)))),0)</f>
        <v/>
      </c>
      <c r="T11" s="34">
        <f>IF(AND(ISNUMBER($C11),ISNUMBER($D11)),IF($D11&lt;$C11,0,IF(MAX($C11,DATE(Setup!$B$5,11,1))&gt;MIN($D11,EOMONTH(DATE(Setup!$B$5,11,1),0)),0,MAX(0,NETWORKDAYS.INTL(MAX($C11,DATE(Setup!$B$5,11,1)),MIN($D11,EOMONTH(DATE(Setup!$B$5,11,1),0)),Setup!$C$6,Setup!$F$12:$F$61)-IF(AND($E11="Half day",YEAR($D11)=Setup!$B$5,MONTH($D11)=11),1-Setup!$B$7,0)))),0)</f>
        <v/>
      </c>
      <c r="U11" s="34">
        <f>IF(AND(ISNUMBER($C11),ISNUMBER($D11)),IF($D11&lt;$C11,0,IF(MAX($C11,DATE(Setup!$B$5,12,1))&gt;MIN($D11,EOMONTH(DATE(Setup!$B$5,12,1),0)),0,MAX(0,NETWORKDAYS.INTL(MAX($C11,DATE(Setup!$B$5,12,1)),MIN($D11,EOMONTH(DATE(Setup!$B$5,12,1),0)),Setup!$C$6,Setup!$F$12:$F$61)-IF(AND($E11="Half day",YEAR($D11)=Setup!$B$5,MONTH($D11)=12),1-Setup!$B$7,0)))),0)</f>
        <v/>
      </c>
    </row>
    <row r="12">
      <c r="A12" s="25" t="inlineStr">
        <is>
          <t>Priya Nair (sample)</t>
        </is>
      </c>
      <c r="B12" s="25" t="inlineStr">
        <is>
          <t>Annual leave</t>
        </is>
      </c>
      <c r="C12" s="24" t="n">
        <v>46741</v>
      </c>
      <c r="D12" s="24" t="n">
        <v>46756</v>
      </c>
      <c r="E12" s="23" t="n"/>
      <c r="F12" s="32">
        <f>IF(OR($C12="",$D12=""),"",IF(NOT(AND(ISNUMBER($C12),ISNUMBER($D12))),"Check dates",IF($D12&lt;$C12,"Check dates",SUM($J12:$U12))))</f>
        <v/>
      </c>
      <c r="G12" s="25" t="inlineStr">
        <is>
          <t>Sample: runs into next year, only 2027 days count</t>
        </is>
      </c>
      <c r="H12" s="33">
        <f>IF(AND($A12="",$B12="",$C12="",$D12=""),"",IF(COUNTIF(Employees!$A$5:$A$34,$A12)=0,"Pick the employee from the list",IF(COUNTIF(Setup!$A$12:$A$17,$B12)=0,"Pick the leave type",IF($F12="Check dates","Check the dates","OK"))))</f>
        <v/>
      </c>
      <c r="J12" s="34">
        <f>IF(AND(ISNUMBER($C12),ISNUMBER($D12)),IF($D12&lt;$C12,0,IF(MAX($C12,DATE(Setup!$B$5,1,1))&gt;MIN($D12,EOMONTH(DATE(Setup!$B$5,1,1),0)),0,MAX(0,NETWORKDAYS.INTL(MAX($C12,DATE(Setup!$B$5,1,1)),MIN($D12,EOMONTH(DATE(Setup!$B$5,1,1),0)),Setup!$C$6,Setup!$F$12:$F$61)-IF(AND($E12="Half day",YEAR($D12)=Setup!$B$5,MONTH($D12)=1),1-Setup!$B$7,0)))),0)</f>
        <v/>
      </c>
      <c r="K12" s="34">
        <f>IF(AND(ISNUMBER($C12),ISNUMBER($D12)),IF($D12&lt;$C12,0,IF(MAX($C12,DATE(Setup!$B$5,2,1))&gt;MIN($D12,EOMONTH(DATE(Setup!$B$5,2,1),0)),0,MAX(0,NETWORKDAYS.INTL(MAX($C12,DATE(Setup!$B$5,2,1)),MIN($D12,EOMONTH(DATE(Setup!$B$5,2,1),0)),Setup!$C$6,Setup!$F$12:$F$61)-IF(AND($E12="Half day",YEAR($D12)=Setup!$B$5,MONTH($D12)=2),1-Setup!$B$7,0)))),0)</f>
        <v/>
      </c>
      <c r="L12" s="34">
        <f>IF(AND(ISNUMBER($C12),ISNUMBER($D12)),IF($D12&lt;$C12,0,IF(MAX($C12,DATE(Setup!$B$5,3,1))&gt;MIN($D12,EOMONTH(DATE(Setup!$B$5,3,1),0)),0,MAX(0,NETWORKDAYS.INTL(MAX($C12,DATE(Setup!$B$5,3,1)),MIN($D12,EOMONTH(DATE(Setup!$B$5,3,1),0)),Setup!$C$6,Setup!$F$12:$F$61)-IF(AND($E12="Half day",YEAR($D12)=Setup!$B$5,MONTH($D12)=3),1-Setup!$B$7,0)))),0)</f>
        <v/>
      </c>
      <c r="M12" s="34">
        <f>IF(AND(ISNUMBER($C12),ISNUMBER($D12)),IF($D12&lt;$C12,0,IF(MAX($C12,DATE(Setup!$B$5,4,1))&gt;MIN($D12,EOMONTH(DATE(Setup!$B$5,4,1),0)),0,MAX(0,NETWORKDAYS.INTL(MAX($C12,DATE(Setup!$B$5,4,1)),MIN($D12,EOMONTH(DATE(Setup!$B$5,4,1),0)),Setup!$C$6,Setup!$F$12:$F$61)-IF(AND($E12="Half day",YEAR($D12)=Setup!$B$5,MONTH($D12)=4),1-Setup!$B$7,0)))),0)</f>
        <v/>
      </c>
      <c r="N12" s="34">
        <f>IF(AND(ISNUMBER($C12),ISNUMBER($D12)),IF($D12&lt;$C12,0,IF(MAX($C12,DATE(Setup!$B$5,5,1))&gt;MIN($D12,EOMONTH(DATE(Setup!$B$5,5,1),0)),0,MAX(0,NETWORKDAYS.INTL(MAX($C12,DATE(Setup!$B$5,5,1)),MIN($D12,EOMONTH(DATE(Setup!$B$5,5,1),0)),Setup!$C$6,Setup!$F$12:$F$61)-IF(AND($E12="Half day",YEAR($D12)=Setup!$B$5,MONTH($D12)=5),1-Setup!$B$7,0)))),0)</f>
        <v/>
      </c>
      <c r="O12" s="34">
        <f>IF(AND(ISNUMBER($C12),ISNUMBER($D12)),IF($D12&lt;$C12,0,IF(MAX($C12,DATE(Setup!$B$5,6,1))&gt;MIN($D12,EOMONTH(DATE(Setup!$B$5,6,1),0)),0,MAX(0,NETWORKDAYS.INTL(MAX($C12,DATE(Setup!$B$5,6,1)),MIN($D12,EOMONTH(DATE(Setup!$B$5,6,1),0)),Setup!$C$6,Setup!$F$12:$F$61)-IF(AND($E12="Half day",YEAR($D12)=Setup!$B$5,MONTH($D12)=6),1-Setup!$B$7,0)))),0)</f>
        <v/>
      </c>
      <c r="P12" s="34">
        <f>IF(AND(ISNUMBER($C12),ISNUMBER($D12)),IF($D12&lt;$C12,0,IF(MAX($C12,DATE(Setup!$B$5,7,1))&gt;MIN($D12,EOMONTH(DATE(Setup!$B$5,7,1),0)),0,MAX(0,NETWORKDAYS.INTL(MAX($C12,DATE(Setup!$B$5,7,1)),MIN($D12,EOMONTH(DATE(Setup!$B$5,7,1),0)),Setup!$C$6,Setup!$F$12:$F$61)-IF(AND($E12="Half day",YEAR($D12)=Setup!$B$5,MONTH($D12)=7),1-Setup!$B$7,0)))),0)</f>
        <v/>
      </c>
      <c r="Q12" s="34">
        <f>IF(AND(ISNUMBER($C12),ISNUMBER($D12)),IF($D12&lt;$C12,0,IF(MAX($C12,DATE(Setup!$B$5,8,1))&gt;MIN($D12,EOMONTH(DATE(Setup!$B$5,8,1),0)),0,MAX(0,NETWORKDAYS.INTL(MAX($C12,DATE(Setup!$B$5,8,1)),MIN($D12,EOMONTH(DATE(Setup!$B$5,8,1),0)),Setup!$C$6,Setup!$F$12:$F$61)-IF(AND($E12="Half day",YEAR($D12)=Setup!$B$5,MONTH($D12)=8),1-Setup!$B$7,0)))),0)</f>
        <v/>
      </c>
      <c r="R12" s="34">
        <f>IF(AND(ISNUMBER($C12),ISNUMBER($D12)),IF($D12&lt;$C12,0,IF(MAX($C12,DATE(Setup!$B$5,9,1))&gt;MIN($D12,EOMONTH(DATE(Setup!$B$5,9,1),0)),0,MAX(0,NETWORKDAYS.INTL(MAX($C12,DATE(Setup!$B$5,9,1)),MIN($D12,EOMONTH(DATE(Setup!$B$5,9,1),0)),Setup!$C$6,Setup!$F$12:$F$61)-IF(AND($E12="Half day",YEAR($D12)=Setup!$B$5,MONTH($D12)=9),1-Setup!$B$7,0)))),0)</f>
        <v/>
      </c>
      <c r="S12" s="34">
        <f>IF(AND(ISNUMBER($C12),ISNUMBER($D12)),IF($D12&lt;$C12,0,IF(MAX($C12,DATE(Setup!$B$5,10,1))&gt;MIN($D12,EOMONTH(DATE(Setup!$B$5,10,1),0)),0,MAX(0,NETWORKDAYS.INTL(MAX($C12,DATE(Setup!$B$5,10,1)),MIN($D12,EOMONTH(DATE(Setup!$B$5,10,1),0)),Setup!$C$6,Setup!$F$12:$F$61)-IF(AND($E12="Half day",YEAR($D12)=Setup!$B$5,MONTH($D12)=10),1-Setup!$B$7,0)))),0)</f>
        <v/>
      </c>
      <c r="T12" s="34">
        <f>IF(AND(ISNUMBER($C12),ISNUMBER($D12)),IF($D12&lt;$C12,0,IF(MAX($C12,DATE(Setup!$B$5,11,1))&gt;MIN($D12,EOMONTH(DATE(Setup!$B$5,11,1),0)),0,MAX(0,NETWORKDAYS.INTL(MAX($C12,DATE(Setup!$B$5,11,1)),MIN($D12,EOMONTH(DATE(Setup!$B$5,11,1),0)),Setup!$C$6,Setup!$F$12:$F$61)-IF(AND($E12="Half day",YEAR($D12)=Setup!$B$5,MONTH($D12)=11),1-Setup!$B$7,0)))),0)</f>
        <v/>
      </c>
      <c r="U12" s="34">
        <f>IF(AND(ISNUMBER($C12),ISNUMBER($D12)),IF($D12&lt;$C12,0,IF(MAX($C12,DATE(Setup!$B$5,12,1))&gt;MIN($D12,EOMONTH(DATE(Setup!$B$5,12,1),0)),0,MAX(0,NETWORKDAYS.INTL(MAX($C12,DATE(Setup!$B$5,12,1)),MIN($D12,EOMONTH(DATE(Setup!$B$5,12,1),0)),Setup!$C$6,Setup!$F$12:$F$61)-IF(AND($E12="Half day",YEAR($D12)=Setup!$B$5,MONTH($D12)=12),1-Setup!$B$7,0)))),0)</f>
        <v/>
      </c>
    </row>
    <row r="13">
      <c r="A13" s="25" t="inlineStr">
        <is>
          <t>Jordan Lee (sample)</t>
        </is>
      </c>
      <c r="B13" s="25" t="inlineStr">
        <is>
          <t>Annual leave</t>
        </is>
      </c>
      <c r="C13" s="24" t="n">
        <v>46664</v>
      </c>
      <c r="D13" s="24" t="n">
        <v>46668</v>
      </c>
      <c r="E13" s="23" t="n"/>
      <c r="F13" s="32">
        <f>IF(OR($C13="",$D13=""),"",IF(NOT(AND(ISNUMBER($C13),ISNUMBER($D13))),"Check dates",IF($D13&lt;$C13,"Check dates",SUM($J13:$U13))))</f>
        <v/>
      </c>
      <c r="G13" s="25" t="inlineStr">
        <is>
          <t>Sample</t>
        </is>
      </c>
      <c r="H13" s="33">
        <f>IF(AND($A13="",$B13="",$C13="",$D13=""),"",IF(COUNTIF(Employees!$A$5:$A$34,$A13)=0,"Pick the employee from the list",IF(COUNTIF(Setup!$A$12:$A$17,$B13)=0,"Pick the leave type",IF($F13="Check dates","Check the dates","OK"))))</f>
        <v/>
      </c>
      <c r="J13" s="34">
        <f>IF(AND(ISNUMBER($C13),ISNUMBER($D13)),IF($D13&lt;$C13,0,IF(MAX($C13,DATE(Setup!$B$5,1,1))&gt;MIN($D13,EOMONTH(DATE(Setup!$B$5,1,1),0)),0,MAX(0,NETWORKDAYS.INTL(MAX($C13,DATE(Setup!$B$5,1,1)),MIN($D13,EOMONTH(DATE(Setup!$B$5,1,1),0)),Setup!$C$6,Setup!$F$12:$F$61)-IF(AND($E13="Half day",YEAR($D13)=Setup!$B$5,MONTH($D13)=1),1-Setup!$B$7,0)))),0)</f>
        <v/>
      </c>
      <c r="K13" s="34">
        <f>IF(AND(ISNUMBER($C13),ISNUMBER($D13)),IF($D13&lt;$C13,0,IF(MAX($C13,DATE(Setup!$B$5,2,1))&gt;MIN($D13,EOMONTH(DATE(Setup!$B$5,2,1),0)),0,MAX(0,NETWORKDAYS.INTL(MAX($C13,DATE(Setup!$B$5,2,1)),MIN($D13,EOMONTH(DATE(Setup!$B$5,2,1),0)),Setup!$C$6,Setup!$F$12:$F$61)-IF(AND($E13="Half day",YEAR($D13)=Setup!$B$5,MONTH($D13)=2),1-Setup!$B$7,0)))),0)</f>
        <v/>
      </c>
      <c r="L13" s="34">
        <f>IF(AND(ISNUMBER($C13),ISNUMBER($D13)),IF($D13&lt;$C13,0,IF(MAX($C13,DATE(Setup!$B$5,3,1))&gt;MIN($D13,EOMONTH(DATE(Setup!$B$5,3,1),0)),0,MAX(0,NETWORKDAYS.INTL(MAX($C13,DATE(Setup!$B$5,3,1)),MIN($D13,EOMONTH(DATE(Setup!$B$5,3,1),0)),Setup!$C$6,Setup!$F$12:$F$61)-IF(AND($E13="Half day",YEAR($D13)=Setup!$B$5,MONTH($D13)=3),1-Setup!$B$7,0)))),0)</f>
        <v/>
      </c>
      <c r="M13" s="34">
        <f>IF(AND(ISNUMBER($C13),ISNUMBER($D13)),IF($D13&lt;$C13,0,IF(MAX($C13,DATE(Setup!$B$5,4,1))&gt;MIN($D13,EOMONTH(DATE(Setup!$B$5,4,1),0)),0,MAX(0,NETWORKDAYS.INTL(MAX($C13,DATE(Setup!$B$5,4,1)),MIN($D13,EOMONTH(DATE(Setup!$B$5,4,1),0)),Setup!$C$6,Setup!$F$12:$F$61)-IF(AND($E13="Half day",YEAR($D13)=Setup!$B$5,MONTH($D13)=4),1-Setup!$B$7,0)))),0)</f>
        <v/>
      </c>
      <c r="N13" s="34">
        <f>IF(AND(ISNUMBER($C13),ISNUMBER($D13)),IF($D13&lt;$C13,0,IF(MAX($C13,DATE(Setup!$B$5,5,1))&gt;MIN($D13,EOMONTH(DATE(Setup!$B$5,5,1),0)),0,MAX(0,NETWORKDAYS.INTL(MAX($C13,DATE(Setup!$B$5,5,1)),MIN($D13,EOMONTH(DATE(Setup!$B$5,5,1),0)),Setup!$C$6,Setup!$F$12:$F$61)-IF(AND($E13="Half day",YEAR($D13)=Setup!$B$5,MONTH($D13)=5),1-Setup!$B$7,0)))),0)</f>
        <v/>
      </c>
      <c r="O13" s="34">
        <f>IF(AND(ISNUMBER($C13),ISNUMBER($D13)),IF($D13&lt;$C13,0,IF(MAX($C13,DATE(Setup!$B$5,6,1))&gt;MIN($D13,EOMONTH(DATE(Setup!$B$5,6,1),0)),0,MAX(0,NETWORKDAYS.INTL(MAX($C13,DATE(Setup!$B$5,6,1)),MIN($D13,EOMONTH(DATE(Setup!$B$5,6,1),0)),Setup!$C$6,Setup!$F$12:$F$61)-IF(AND($E13="Half day",YEAR($D13)=Setup!$B$5,MONTH($D13)=6),1-Setup!$B$7,0)))),0)</f>
        <v/>
      </c>
      <c r="P13" s="34">
        <f>IF(AND(ISNUMBER($C13),ISNUMBER($D13)),IF($D13&lt;$C13,0,IF(MAX($C13,DATE(Setup!$B$5,7,1))&gt;MIN($D13,EOMONTH(DATE(Setup!$B$5,7,1),0)),0,MAX(0,NETWORKDAYS.INTL(MAX($C13,DATE(Setup!$B$5,7,1)),MIN($D13,EOMONTH(DATE(Setup!$B$5,7,1),0)),Setup!$C$6,Setup!$F$12:$F$61)-IF(AND($E13="Half day",YEAR($D13)=Setup!$B$5,MONTH($D13)=7),1-Setup!$B$7,0)))),0)</f>
        <v/>
      </c>
      <c r="Q13" s="34">
        <f>IF(AND(ISNUMBER($C13),ISNUMBER($D13)),IF($D13&lt;$C13,0,IF(MAX($C13,DATE(Setup!$B$5,8,1))&gt;MIN($D13,EOMONTH(DATE(Setup!$B$5,8,1),0)),0,MAX(0,NETWORKDAYS.INTL(MAX($C13,DATE(Setup!$B$5,8,1)),MIN($D13,EOMONTH(DATE(Setup!$B$5,8,1),0)),Setup!$C$6,Setup!$F$12:$F$61)-IF(AND($E13="Half day",YEAR($D13)=Setup!$B$5,MONTH($D13)=8),1-Setup!$B$7,0)))),0)</f>
        <v/>
      </c>
      <c r="R13" s="34">
        <f>IF(AND(ISNUMBER($C13),ISNUMBER($D13)),IF($D13&lt;$C13,0,IF(MAX($C13,DATE(Setup!$B$5,9,1))&gt;MIN($D13,EOMONTH(DATE(Setup!$B$5,9,1),0)),0,MAX(0,NETWORKDAYS.INTL(MAX($C13,DATE(Setup!$B$5,9,1)),MIN($D13,EOMONTH(DATE(Setup!$B$5,9,1),0)),Setup!$C$6,Setup!$F$12:$F$61)-IF(AND($E13="Half day",YEAR($D13)=Setup!$B$5,MONTH($D13)=9),1-Setup!$B$7,0)))),0)</f>
        <v/>
      </c>
      <c r="S13" s="34">
        <f>IF(AND(ISNUMBER($C13),ISNUMBER($D13)),IF($D13&lt;$C13,0,IF(MAX($C13,DATE(Setup!$B$5,10,1))&gt;MIN($D13,EOMONTH(DATE(Setup!$B$5,10,1),0)),0,MAX(0,NETWORKDAYS.INTL(MAX($C13,DATE(Setup!$B$5,10,1)),MIN($D13,EOMONTH(DATE(Setup!$B$5,10,1),0)),Setup!$C$6,Setup!$F$12:$F$61)-IF(AND($E13="Half day",YEAR($D13)=Setup!$B$5,MONTH($D13)=10),1-Setup!$B$7,0)))),0)</f>
        <v/>
      </c>
      <c r="T13" s="34">
        <f>IF(AND(ISNUMBER($C13),ISNUMBER($D13)),IF($D13&lt;$C13,0,IF(MAX($C13,DATE(Setup!$B$5,11,1))&gt;MIN($D13,EOMONTH(DATE(Setup!$B$5,11,1),0)),0,MAX(0,NETWORKDAYS.INTL(MAX($C13,DATE(Setup!$B$5,11,1)),MIN($D13,EOMONTH(DATE(Setup!$B$5,11,1),0)),Setup!$C$6,Setup!$F$12:$F$61)-IF(AND($E13="Half day",YEAR($D13)=Setup!$B$5,MONTH($D13)=11),1-Setup!$B$7,0)))),0)</f>
        <v/>
      </c>
      <c r="U13" s="34">
        <f>IF(AND(ISNUMBER($C13),ISNUMBER($D13)),IF($D13&lt;$C13,0,IF(MAX($C13,DATE(Setup!$B$5,12,1))&gt;MIN($D13,EOMONTH(DATE(Setup!$B$5,12,1),0)),0,MAX(0,NETWORKDAYS.INTL(MAX($C13,DATE(Setup!$B$5,12,1)),MIN($D13,EOMONTH(DATE(Setup!$B$5,12,1),0)),Setup!$C$6,Setup!$F$12:$F$61)-IF(AND($E13="Half day",YEAR($D13)=Setup!$B$5,MONTH($D13)=12),1-Setup!$B$7,0)))),0)</f>
        <v/>
      </c>
    </row>
    <row r="14">
      <c r="A14" s="25" t="inlineStr">
        <is>
          <t>Chris Meyer (sample)</t>
        </is>
      </c>
      <c r="B14" s="25" t="inlineStr">
        <is>
          <t>Annual leave</t>
        </is>
      </c>
      <c r="C14" s="24" t="n">
        <v>46510</v>
      </c>
      <c r="D14" s="24" t="n">
        <v>46514</v>
      </c>
      <c r="E14" s="23" t="n"/>
      <c r="F14" s="32">
        <f>IF(OR($C14="",$D14=""),"",IF(NOT(AND(ISNUMBER($C14),ISNUMBER($D14))),"Check dates",IF($D14&lt;$C14,"Check dates",SUM($J14:$U14))))</f>
        <v/>
      </c>
      <c r="G14" s="25" t="inlineStr">
        <is>
          <t>Sample: Monday is a public holiday</t>
        </is>
      </c>
      <c r="H14" s="33">
        <f>IF(AND($A14="",$B14="",$C14="",$D14=""),"",IF(COUNTIF(Employees!$A$5:$A$34,$A14)=0,"Pick the employee from the list",IF(COUNTIF(Setup!$A$12:$A$17,$B14)=0,"Pick the leave type",IF($F14="Check dates","Check the dates","OK"))))</f>
        <v/>
      </c>
      <c r="J14" s="34">
        <f>IF(AND(ISNUMBER($C14),ISNUMBER($D14)),IF($D14&lt;$C14,0,IF(MAX($C14,DATE(Setup!$B$5,1,1))&gt;MIN($D14,EOMONTH(DATE(Setup!$B$5,1,1),0)),0,MAX(0,NETWORKDAYS.INTL(MAX($C14,DATE(Setup!$B$5,1,1)),MIN($D14,EOMONTH(DATE(Setup!$B$5,1,1),0)),Setup!$C$6,Setup!$F$12:$F$61)-IF(AND($E14="Half day",YEAR($D14)=Setup!$B$5,MONTH($D14)=1),1-Setup!$B$7,0)))),0)</f>
        <v/>
      </c>
      <c r="K14" s="34">
        <f>IF(AND(ISNUMBER($C14),ISNUMBER($D14)),IF($D14&lt;$C14,0,IF(MAX($C14,DATE(Setup!$B$5,2,1))&gt;MIN($D14,EOMONTH(DATE(Setup!$B$5,2,1),0)),0,MAX(0,NETWORKDAYS.INTL(MAX($C14,DATE(Setup!$B$5,2,1)),MIN($D14,EOMONTH(DATE(Setup!$B$5,2,1),0)),Setup!$C$6,Setup!$F$12:$F$61)-IF(AND($E14="Half day",YEAR($D14)=Setup!$B$5,MONTH($D14)=2),1-Setup!$B$7,0)))),0)</f>
        <v/>
      </c>
      <c r="L14" s="34">
        <f>IF(AND(ISNUMBER($C14),ISNUMBER($D14)),IF($D14&lt;$C14,0,IF(MAX($C14,DATE(Setup!$B$5,3,1))&gt;MIN($D14,EOMONTH(DATE(Setup!$B$5,3,1),0)),0,MAX(0,NETWORKDAYS.INTL(MAX($C14,DATE(Setup!$B$5,3,1)),MIN($D14,EOMONTH(DATE(Setup!$B$5,3,1),0)),Setup!$C$6,Setup!$F$12:$F$61)-IF(AND($E14="Half day",YEAR($D14)=Setup!$B$5,MONTH($D14)=3),1-Setup!$B$7,0)))),0)</f>
        <v/>
      </c>
      <c r="M14" s="34">
        <f>IF(AND(ISNUMBER($C14),ISNUMBER($D14)),IF($D14&lt;$C14,0,IF(MAX($C14,DATE(Setup!$B$5,4,1))&gt;MIN($D14,EOMONTH(DATE(Setup!$B$5,4,1),0)),0,MAX(0,NETWORKDAYS.INTL(MAX($C14,DATE(Setup!$B$5,4,1)),MIN($D14,EOMONTH(DATE(Setup!$B$5,4,1),0)),Setup!$C$6,Setup!$F$12:$F$61)-IF(AND($E14="Half day",YEAR($D14)=Setup!$B$5,MONTH($D14)=4),1-Setup!$B$7,0)))),0)</f>
        <v/>
      </c>
      <c r="N14" s="34">
        <f>IF(AND(ISNUMBER($C14),ISNUMBER($D14)),IF($D14&lt;$C14,0,IF(MAX($C14,DATE(Setup!$B$5,5,1))&gt;MIN($D14,EOMONTH(DATE(Setup!$B$5,5,1),0)),0,MAX(0,NETWORKDAYS.INTL(MAX($C14,DATE(Setup!$B$5,5,1)),MIN($D14,EOMONTH(DATE(Setup!$B$5,5,1),0)),Setup!$C$6,Setup!$F$12:$F$61)-IF(AND($E14="Half day",YEAR($D14)=Setup!$B$5,MONTH($D14)=5),1-Setup!$B$7,0)))),0)</f>
        <v/>
      </c>
      <c r="O14" s="34">
        <f>IF(AND(ISNUMBER($C14),ISNUMBER($D14)),IF($D14&lt;$C14,0,IF(MAX($C14,DATE(Setup!$B$5,6,1))&gt;MIN($D14,EOMONTH(DATE(Setup!$B$5,6,1),0)),0,MAX(0,NETWORKDAYS.INTL(MAX($C14,DATE(Setup!$B$5,6,1)),MIN($D14,EOMONTH(DATE(Setup!$B$5,6,1),0)),Setup!$C$6,Setup!$F$12:$F$61)-IF(AND($E14="Half day",YEAR($D14)=Setup!$B$5,MONTH($D14)=6),1-Setup!$B$7,0)))),0)</f>
        <v/>
      </c>
      <c r="P14" s="34">
        <f>IF(AND(ISNUMBER($C14),ISNUMBER($D14)),IF($D14&lt;$C14,0,IF(MAX($C14,DATE(Setup!$B$5,7,1))&gt;MIN($D14,EOMONTH(DATE(Setup!$B$5,7,1),0)),0,MAX(0,NETWORKDAYS.INTL(MAX($C14,DATE(Setup!$B$5,7,1)),MIN($D14,EOMONTH(DATE(Setup!$B$5,7,1),0)),Setup!$C$6,Setup!$F$12:$F$61)-IF(AND($E14="Half day",YEAR($D14)=Setup!$B$5,MONTH($D14)=7),1-Setup!$B$7,0)))),0)</f>
        <v/>
      </c>
      <c r="Q14" s="34">
        <f>IF(AND(ISNUMBER($C14),ISNUMBER($D14)),IF($D14&lt;$C14,0,IF(MAX($C14,DATE(Setup!$B$5,8,1))&gt;MIN($D14,EOMONTH(DATE(Setup!$B$5,8,1),0)),0,MAX(0,NETWORKDAYS.INTL(MAX($C14,DATE(Setup!$B$5,8,1)),MIN($D14,EOMONTH(DATE(Setup!$B$5,8,1),0)),Setup!$C$6,Setup!$F$12:$F$61)-IF(AND($E14="Half day",YEAR($D14)=Setup!$B$5,MONTH($D14)=8),1-Setup!$B$7,0)))),0)</f>
        <v/>
      </c>
      <c r="R14" s="34">
        <f>IF(AND(ISNUMBER($C14),ISNUMBER($D14)),IF($D14&lt;$C14,0,IF(MAX($C14,DATE(Setup!$B$5,9,1))&gt;MIN($D14,EOMONTH(DATE(Setup!$B$5,9,1),0)),0,MAX(0,NETWORKDAYS.INTL(MAX($C14,DATE(Setup!$B$5,9,1)),MIN($D14,EOMONTH(DATE(Setup!$B$5,9,1),0)),Setup!$C$6,Setup!$F$12:$F$61)-IF(AND($E14="Half day",YEAR($D14)=Setup!$B$5,MONTH($D14)=9),1-Setup!$B$7,0)))),0)</f>
        <v/>
      </c>
      <c r="S14" s="34">
        <f>IF(AND(ISNUMBER($C14),ISNUMBER($D14)),IF($D14&lt;$C14,0,IF(MAX($C14,DATE(Setup!$B$5,10,1))&gt;MIN($D14,EOMONTH(DATE(Setup!$B$5,10,1),0)),0,MAX(0,NETWORKDAYS.INTL(MAX($C14,DATE(Setup!$B$5,10,1)),MIN($D14,EOMONTH(DATE(Setup!$B$5,10,1),0)),Setup!$C$6,Setup!$F$12:$F$61)-IF(AND($E14="Half day",YEAR($D14)=Setup!$B$5,MONTH($D14)=10),1-Setup!$B$7,0)))),0)</f>
        <v/>
      </c>
      <c r="T14" s="34">
        <f>IF(AND(ISNUMBER($C14),ISNUMBER($D14)),IF($D14&lt;$C14,0,IF(MAX($C14,DATE(Setup!$B$5,11,1))&gt;MIN($D14,EOMONTH(DATE(Setup!$B$5,11,1),0)),0,MAX(0,NETWORKDAYS.INTL(MAX($C14,DATE(Setup!$B$5,11,1)),MIN($D14,EOMONTH(DATE(Setup!$B$5,11,1),0)),Setup!$C$6,Setup!$F$12:$F$61)-IF(AND($E14="Half day",YEAR($D14)=Setup!$B$5,MONTH($D14)=11),1-Setup!$B$7,0)))),0)</f>
        <v/>
      </c>
      <c r="U14" s="34">
        <f>IF(AND(ISNUMBER($C14),ISNUMBER($D14)),IF($D14&lt;$C14,0,IF(MAX($C14,DATE(Setup!$B$5,12,1))&gt;MIN($D14,EOMONTH(DATE(Setup!$B$5,12,1),0)),0,MAX(0,NETWORKDAYS.INTL(MAX($C14,DATE(Setup!$B$5,12,1)),MIN($D14,EOMONTH(DATE(Setup!$B$5,12,1),0)),Setup!$C$6,Setup!$F$12:$F$61)-IF(AND($E14="Half day",YEAR($D14)=Setup!$B$5,MONTH($D14)=12),1-Setup!$B$7,0)))),0)</f>
        <v/>
      </c>
    </row>
    <row r="15">
      <c r="A15" s="25" t="inlineStr">
        <is>
          <t>Chris Meyer (sample)</t>
        </is>
      </c>
      <c r="B15" s="25" t="inlineStr">
        <is>
          <t>Study or training</t>
        </is>
      </c>
      <c r="C15" s="24" t="n">
        <v>46496</v>
      </c>
      <c r="D15" s="24" t="n">
        <v>46497</v>
      </c>
      <c r="E15" s="23" t="n"/>
      <c r="F15" s="32">
        <f>IF(OR($C15="",$D15=""),"",IF(NOT(AND(ISNUMBER($C15),ISNUMBER($D15))),"Check dates",IF($D15&lt;$C15,"Check dates",SUM($J15:$U15))))</f>
        <v/>
      </c>
      <c r="G15" s="25" t="inlineStr">
        <is>
          <t>Sample</t>
        </is>
      </c>
      <c r="H15" s="33">
        <f>IF(AND($A15="",$B15="",$C15="",$D15=""),"",IF(COUNTIF(Employees!$A$5:$A$34,$A15)=0,"Pick the employee from the list",IF(COUNTIF(Setup!$A$12:$A$17,$B15)=0,"Pick the leave type",IF($F15="Check dates","Check the dates","OK"))))</f>
        <v/>
      </c>
      <c r="J15" s="34">
        <f>IF(AND(ISNUMBER($C15),ISNUMBER($D15)),IF($D15&lt;$C15,0,IF(MAX($C15,DATE(Setup!$B$5,1,1))&gt;MIN($D15,EOMONTH(DATE(Setup!$B$5,1,1),0)),0,MAX(0,NETWORKDAYS.INTL(MAX($C15,DATE(Setup!$B$5,1,1)),MIN($D15,EOMONTH(DATE(Setup!$B$5,1,1),0)),Setup!$C$6,Setup!$F$12:$F$61)-IF(AND($E15="Half day",YEAR($D15)=Setup!$B$5,MONTH($D15)=1),1-Setup!$B$7,0)))),0)</f>
        <v/>
      </c>
      <c r="K15" s="34">
        <f>IF(AND(ISNUMBER($C15),ISNUMBER($D15)),IF($D15&lt;$C15,0,IF(MAX($C15,DATE(Setup!$B$5,2,1))&gt;MIN($D15,EOMONTH(DATE(Setup!$B$5,2,1),0)),0,MAX(0,NETWORKDAYS.INTL(MAX($C15,DATE(Setup!$B$5,2,1)),MIN($D15,EOMONTH(DATE(Setup!$B$5,2,1),0)),Setup!$C$6,Setup!$F$12:$F$61)-IF(AND($E15="Half day",YEAR($D15)=Setup!$B$5,MONTH($D15)=2),1-Setup!$B$7,0)))),0)</f>
        <v/>
      </c>
      <c r="L15" s="34">
        <f>IF(AND(ISNUMBER($C15),ISNUMBER($D15)),IF($D15&lt;$C15,0,IF(MAX($C15,DATE(Setup!$B$5,3,1))&gt;MIN($D15,EOMONTH(DATE(Setup!$B$5,3,1),0)),0,MAX(0,NETWORKDAYS.INTL(MAX($C15,DATE(Setup!$B$5,3,1)),MIN($D15,EOMONTH(DATE(Setup!$B$5,3,1),0)),Setup!$C$6,Setup!$F$12:$F$61)-IF(AND($E15="Half day",YEAR($D15)=Setup!$B$5,MONTH($D15)=3),1-Setup!$B$7,0)))),0)</f>
        <v/>
      </c>
      <c r="M15" s="34">
        <f>IF(AND(ISNUMBER($C15),ISNUMBER($D15)),IF($D15&lt;$C15,0,IF(MAX($C15,DATE(Setup!$B$5,4,1))&gt;MIN($D15,EOMONTH(DATE(Setup!$B$5,4,1),0)),0,MAX(0,NETWORKDAYS.INTL(MAX($C15,DATE(Setup!$B$5,4,1)),MIN($D15,EOMONTH(DATE(Setup!$B$5,4,1),0)),Setup!$C$6,Setup!$F$12:$F$61)-IF(AND($E15="Half day",YEAR($D15)=Setup!$B$5,MONTH($D15)=4),1-Setup!$B$7,0)))),0)</f>
        <v/>
      </c>
      <c r="N15" s="34">
        <f>IF(AND(ISNUMBER($C15),ISNUMBER($D15)),IF($D15&lt;$C15,0,IF(MAX($C15,DATE(Setup!$B$5,5,1))&gt;MIN($D15,EOMONTH(DATE(Setup!$B$5,5,1),0)),0,MAX(0,NETWORKDAYS.INTL(MAX($C15,DATE(Setup!$B$5,5,1)),MIN($D15,EOMONTH(DATE(Setup!$B$5,5,1),0)),Setup!$C$6,Setup!$F$12:$F$61)-IF(AND($E15="Half day",YEAR($D15)=Setup!$B$5,MONTH($D15)=5),1-Setup!$B$7,0)))),0)</f>
        <v/>
      </c>
      <c r="O15" s="34">
        <f>IF(AND(ISNUMBER($C15),ISNUMBER($D15)),IF($D15&lt;$C15,0,IF(MAX($C15,DATE(Setup!$B$5,6,1))&gt;MIN($D15,EOMONTH(DATE(Setup!$B$5,6,1),0)),0,MAX(0,NETWORKDAYS.INTL(MAX($C15,DATE(Setup!$B$5,6,1)),MIN($D15,EOMONTH(DATE(Setup!$B$5,6,1),0)),Setup!$C$6,Setup!$F$12:$F$61)-IF(AND($E15="Half day",YEAR($D15)=Setup!$B$5,MONTH($D15)=6),1-Setup!$B$7,0)))),0)</f>
        <v/>
      </c>
      <c r="P15" s="34">
        <f>IF(AND(ISNUMBER($C15),ISNUMBER($D15)),IF($D15&lt;$C15,0,IF(MAX($C15,DATE(Setup!$B$5,7,1))&gt;MIN($D15,EOMONTH(DATE(Setup!$B$5,7,1),0)),0,MAX(0,NETWORKDAYS.INTL(MAX($C15,DATE(Setup!$B$5,7,1)),MIN($D15,EOMONTH(DATE(Setup!$B$5,7,1),0)),Setup!$C$6,Setup!$F$12:$F$61)-IF(AND($E15="Half day",YEAR($D15)=Setup!$B$5,MONTH($D15)=7),1-Setup!$B$7,0)))),0)</f>
        <v/>
      </c>
      <c r="Q15" s="34">
        <f>IF(AND(ISNUMBER($C15),ISNUMBER($D15)),IF($D15&lt;$C15,0,IF(MAX($C15,DATE(Setup!$B$5,8,1))&gt;MIN($D15,EOMONTH(DATE(Setup!$B$5,8,1),0)),0,MAX(0,NETWORKDAYS.INTL(MAX($C15,DATE(Setup!$B$5,8,1)),MIN($D15,EOMONTH(DATE(Setup!$B$5,8,1),0)),Setup!$C$6,Setup!$F$12:$F$61)-IF(AND($E15="Half day",YEAR($D15)=Setup!$B$5,MONTH($D15)=8),1-Setup!$B$7,0)))),0)</f>
        <v/>
      </c>
      <c r="R15" s="34">
        <f>IF(AND(ISNUMBER($C15),ISNUMBER($D15)),IF($D15&lt;$C15,0,IF(MAX($C15,DATE(Setup!$B$5,9,1))&gt;MIN($D15,EOMONTH(DATE(Setup!$B$5,9,1),0)),0,MAX(0,NETWORKDAYS.INTL(MAX($C15,DATE(Setup!$B$5,9,1)),MIN($D15,EOMONTH(DATE(Setup!$B$5,9,1),0)),Setup!$C$6,Setup!$F$12:$F$61)-IF(AND($E15="Half day",YEAR($D15)=Setup!$B$5,MONTH($D15)=9),1-Setup!$B$7,0)))),0)</f>
        <v/>
      </c>
      <c r="S15" s="34">
        <f>IF(AND(ISNUMBER($C15),ISNUMBER($D15)),IF($D15&lt;$C15,0,IF(MAX($C15,DATE(Setup!$B$5,10,1))&gt;MIN($D15,EOMONTH(DATE(Setup!$B$5,10,1),0)),0,MAX(0,NETWORKDAYS.INTL(MAX($C15,DATE(Setup!$B$5,10,1)),MIN($D15,EOMONTH(DATE(Setup!$B$5,10,1),0)),Setup!$C$6,Setup!$F$12:$F$61)-IF(AND($E15="Half day",YEAR($D15)=Setup!$B$5,MONTH($D15)=10),1-Setup!$B$7,0)))),0)</f>
        <v/>
      </c>
      <c r="T15" s="34">
        <f>IF(AND(ISNUMBER($C15),ISNUMBER($D15)),IF($D15&lt;$C15,0,IF(MAX($C15,DATE(Setup!$B$5,11,1))&gt;MIN($D15,EOMONTH(DATE(Setup!$B$5,11,1),0)),0,MAX(0,NETWORKDAYS.INTL(MAX($C15,DATE(Setup!$B$5,11,1)),MIN($D15,EOMONTH(DATE(Setup!$B$5,11,1),0)),Setup!$C$6,Setup!$F$12:$F$61)-IF(AND($E15="Half day",YEAR($D15)=Setup!$B$5,MONTH($D15)=11),1-Setup!$B$7,0)))),0)</f>
        <v/>
      </c>
      <c r="U15" s="34">
        <f>IF(AND(ISNUMBER($C15),ISNUMBER($D15)),IF($D15&lt;$C15,0,IF(MAX($C15,DATE(Setup!$B$5,12,1))&gt;MIN($D15,EOMONTH(DATE(Setup!$B$5,12,1),0)),0,MAX(0,NETWORKDAYS.INTL(MAX($C15,DATE(Setup!$B$5,12,1)),MIN($D15,EOMONTH(DATE(Setup!$B$5,12,1),0)),Setup!$C$6,Setup!$F$12:$F$61)-IF(AND($E15="Half day",YEAR($D15)=Setup!$B$5,MONTH($D15)=12),1-Setup!$B$7,0)))),0)</f>
        <v/>
      </c>
    </row>
    <row r="16">
      <c r="A16" s="7" t="n"/>
      <c r="B16" s="7" t="n"/>
      <c r="C16" s="28" t="n"/>
      <c r="D16" s="28" t="n"/>
      <c r="E16" s="23" t="n"/>
      <c r="F16" s="32">
        <f>IF(OR($C16="",$D16=""),"",IF(NOT(AND(ISNUMBER($C16),ISNUMBER($D16))),"Check dates",IF($D16&lt;$C16,"Check dates",SUM($J16:$U16))))</f>
        <v/>
      </c>
      <c r="G16" s="7" t="n"/>
      <c r="H16" s="33">
        <f>IF(AND($A16="",$B16="",$C16="",$D16=""),"",IF(COUNTIF(Employees!$A$5:$A$34,$A16)=0,"Pick the employee from the list",IF(COUNTIF(Setup!$A$12:$A$17,$B16)=0,"Pick the leave type",IF($F16="Check dates","Check the dates","OK"))))</f>
        <v/>
      </c>
      <c r="J16" s="34">
        <f>IF(AND(ISNUMBER($C16),ISNUMBER($D16)),IF($D16&lt;$C16,0,IF(MAX($C16,DATE(Setup!$B$5,1,1))&gt;MIN($D16,EOMONTH(DATE(Setup!$B$5,1,1),0)),0,MAX(0,NETWORKDAYS.INTL(MAX($C16,DATE(Setup!$B$5,1,1)),MIN($D16,EOMONTH(DATE(Setup!$B$5,1,1),0)),Setup!$C$6,Setup!$F$12:$F$61)-IF(AND($E16="Half day",YEAR($D16)=Setup!$B$5,MONTH($D16)=1),1-Setup!$B$7,0)))),0)</f>
        <v/>
      </c>
      <c r="K16" s="34">
        <f>IF(AND(ISNUMBER($C16),ISNUMBER($D16)),IF($D16&lt;$C16,0,IF(MAX($C16,DATE(Setup!$B$5,2,1))&gt;MIN($D16,EOMONTH(DATE(Setup!$B$5,2,1),0)),0,MAX(0,NETWORKDAYS.INTL(MAX($C16,DATE(Setup!$B$5,2,1)),MIN($D16,EOMONTH(DATE(Setup!$B$5,2,1),0)),Setup!$C$6,Setup!$F$12:$F$61)-IF(AND($E16="Half day",YEAR($D16)=Setup!$B$5,MONTH($D16)=2),1-Setup!$B$7,0)))),0)</f>
        <v/>
      </c>
      <c r="L16" s="34">
        <f>IF(AND(ISNUMBER($C16),ISNUMBER($D16)),IF($D16&lt;$C16,0,IF(MAX($C16,DATE(Setup!$B$5,3,1))&gt;MIN($D16,EOMONTH(DATE(Setup!$B$5,3,1),0)),0,MAX(0,NETWORKDAYS.INTL(MAX($C16,DATE(Setup!$B$5,3,1)),MIN($D16,EOMONTH(DATE(Setup!$B$5,3,1),0)),Setup!$C$6,Setup!$F$12:$F$61)-IF(AND($E16="Half day",YEAR($D16)=Setup!$B$5,MONTH($D16)=3),1-Setup!$B$7,0)))),0)</f>
        <v/>
      </c>
      <c r="M16" s="34">
        <f>IF(AND(ISNUMBER($C16),ISNUMBER($D16)),IF($D16&lt;$C16,0,IF(MAX($C16,DATE(Setup!$B$5,4,1))&gt;MIN($D16,EOMONTH(DATE(Setup!$B$5,4,1),0)),0,MAX(0,NETWORKDAYS.INTL(MAX($C16,DATE(Setup!$B$5,4,1)),MIN($D16,EOMONTH(DATE(Setup!$B$5,4,1),0)),Setup!$C$6,Setup!$F$12:$F$61)-IF(AND($E16="Half day",YEAR($D16)=Setup!$B$5,MONTH($D16)=4),1-Setup!$B$7,0)))),0)</f>
        <v/>
      </c>
      <c r="N16" s="34">
        <f>IF(AND(ISNUMBER($C16),ISNUMBER($D16)),IF($D16&lt;$C16,0,IF(MAX($C16,DATE(Setup!$B$5,5,1))&gt;MIN($D16,EOMONTH(DATE(Setup!$B$5,5,1),0)),0,MAX(0,NETWORKDAYS.INTL(MAX($C16,DATE(Setup!$B$5,5,1)),MIN($D16,EOMONTH(DATE(Setup!$B$5,5,1),0)),Setup!$C$6,Setup!$F$12:$F$61)-IF(AND($E16="Half day",YEAR($D16)=Setup!$B$5,MONTH($D16)=5),1-Setup!$B$7,0)))),0)</f>
        <v/>
      </c>
      <c r="O16" s="34">
        <f>IF(AND(ISNUMBER($C16),ISNUMBER($D16)),IF($D16&lt;$C16,0,IF(MAX($C16,DATE(Setup!$B$5,6,1))&gt;MIN($D16,EOMONTH(DATE(Setup!$B$5,6,1),0)),0,MAX(0,NETWORKDAYS.INTL(MAX($C16,DATE(Setup!$B$5,6,1)),MIN($D16,EOMONTH(DATE(Setup!$B$5,6,1),0)),Setup!$C$6,Setup!$F$12:$F$61)-IF(AND($E16="Half day",YEAR($D16)=Setup!$B$5,MONTH($D16)=6),1-Setup!$B$7,0)))),0)</f>
        <v/>
      </c>
      <c r="P16" s="34">
        <f>IF(AND(ISNUMBER($C16),ISNUMBER($D16)),IF($D16&lt;$C16,0,IF(MAX($C16,DATE(Setup!$B$5,7,1))&gt;MIN($D16,EOMONTH(DATE(Setup!$B$5,7,1),0)),0,MAX(0,NETWORKDAYS.INTL(MAX($C16,DATE(Setup!$B$5,7,1)),MIN($D16,EOMONTH(DATE(Setup!$B$5,7,1),0)),Setup!$C$6,Setup!$F$12:$F$61)-IF(AND($E16="Half day",YEAR($D16)=Setup!$B$5,MONTH($D16)=7),1-Setup!$B$7,0)))),0)</f>
        <v/>
      </c>
      <c r="Q16" s="34">
        <f>IF(AND(ISNUMBER($C16),ISNUMBER($D16)),IF($D16&lt;$C16,0,IF(MAX($C16,DATE(Setup!$B$5,8,1))&gt;MIN($D16,EOMONTH(DATE(Setup!$B$5,8,1),0)),0,MAX(0,NETWORKDAYS.INTL(MAX($C16,DATE(Setup!$B$5,8,1)),MIN($D16,EOMONTH(DATE(Setup!$B$5,8,1),0)),Setup!$C$6,Setup!$F$12:$F$61)-IF(AND($E16="Half day",YEAR($D16)=Setup!$B$5,MONTH($D16)=8),1-Setup!$B$7,0)))),0)</f>
        <v/>
      </c>
      <c r="R16" s="34">
        <f>IF(AND(ISNUMBER($C16),ISNUMBER($D16)),IF($D16&lt;$C16,0,IF(MAX($C16,DATE(Setup!$B$5,9,1))&gt;MIN($D16,EOMONTH(DATE(Setup!$B$5,9,1),0)),0,MAX(0,NETWORKDAYS.INTL(MAX($C16,DATE(Setup!$B$5,9,1)),MIN($D16,EOMONTH(DATE(Setup!$B$5,9,1),0)),Setup!$C$6,Setup!$F$12:$F$61)-IF(AND($E16="Half day",YEAR($D16)=Setup!$B$5,MONTH($D16)=9),1-Setup!$B$7,0)))),0)</f>
        <v/>
      </c>
      <c r="S16" s="34">
        <f>IF(AND(ISNUMBER($C16),ISNUMBER($D16)),IF($D16&lt;$C16,0,IF(MAX($C16,DATE(Setup!$B$5,10,1))&gt;MIN($D16,EOMONTH(DATE(Setup!$B$5,10,1),0)),0,MAX(0,NETWORKDAYS.INTL(MAX($C16,DATE(Setup!$B$5,10,1)),MIN($D16,EOMONTH(DATE(Setup!$B$5,10,1),0)),Setup!$C$6,Setup!$F$12:$F$61)-IF(AND($E16="Half day",YEAR($D16)=Setup!$B$5,MONTH($D16)=10),1-Setup!$B$7,0)))),0)</f>
        <v/>
      </c>
      <c r="T16" s="34">
        <f>IF(AND(ISNUMBER($C16),ISNUMBER($D16)),IF($D16&lt;$C16,0,IF(MAX($C16,DATE(Setup!$B$5,11,1))&gt;MIN($D16,EOMONTH(DATE(Setup!$B$5,11,1),0)),0,MAX(0,NETWORKDAYS.INTL(MAX($C16,DATE(Setup!$B$5,11,1)),MIN($D16,EOMONTH(DATE(Setup!$B$5,11,1),0)),Setup!$C$6,Setup!$F$12:$F$61)-IF(AND($E16="Half day",YEAR($D16)=Setup!$B$5,MONTH($D16)=11),1-Setup!$B$7,0)))),0)</f>
        <v/>
      </c>
      <c r="U16" s="34">
        <f>IF(AND(ISNUMBER($C16),ISNUMBER($D16)),IF($D16&lt;$C16,0,IF(MAX($C16,DATE(Setup!$B$5,12,1))&gt;MIN($D16,EOMONTH(DATE(Setup!$B$5,12,1),0)),0,MAX(0,NETWORKDAYS.INTL(MAX($C16,DATE(Setup!$B$5,12,1)),MIN($D16,EOMONTH(DATE(Setup!$B$5,12,1),0)),Setup!$C$6,Setup!$F$12:$F$61)-IF(AND($E16="Half day",YEAR($D16)=Setup!$B$5,MONTH($D16)=12),1-Setup!$B$7,0)))),0)</f>
        <v/>
      </c>
    </row>
    <row r="17">
      <c r="A17" s="7" t="n"/>
      <c r="B17" s="7" t="n"/>
      <c r="C17" s="28" t="n"/>
      <c r="D17" s="28" t="n"/>
      <c r="E17" s="23" t="n"/>
      <c r="F17" s="32">
        <f>IF(OR($C17="",$D17=""),"",IF(NOT(AND(ISNUMBER($C17),ISNUMBER($D17))),"Check dates",IF($D17&lt;$C17,"Check dates",SUM($J17:$U17))))</f>
        <v/>
      </c>
      <c r="G17" s="7" t="n"/>
      <c r="H17" s="33">
        <f>IF(AND($A17="",$B17="",$C17="",$D17=""),"",IF(COUNTIF(Employees!$A$5:$A$34,$A17)=0,"Pick the employee from the list",IF(COUNTIF(Setup!$A$12:$A$17,$B17)=0,"Pick the leave type",IF($F17="Check dates","Check the dates","OK"))))</f>
        <v/>
      </c>
      <c r="J17" s="34">
        <f>IF(AND(ISNUMBER($C17),ISNUMBER($D17)),IF($D17&lt;$C17,0,IF(MAX($C17,DATE(Setup!$B$5,1,1))&gt;MIN($D17,EOMONTH(DATE(Setup!$B$5,1,1),0)),0,MAX(0,NETWORKDAYS.INTL(MAX($C17,DATE(Setup!$B$5,1,1)),MIN($D17,EOMONTH(DATE(Setup!$B$5,1,1),0)),Setup!$C$6,Setup!$F$12:$F$61)-IF(AND($E17="Half day",YEAR($D17)=Setup!$B$5,MONTH($D17)=1),1-Setup!$B$7,0)))),0)</f>
        <v/>
      </c>
      <c r="K17" s="34">
        <f>IF(AND(ISNUMBER($C17),ISNUMBER($D17)),IF($D17&lt;$C17,0,IF(MAX($C17,DATE(Setup!$B$5,2,1))&gt;MIN($D17,EOMONTH(DATE(Setup!$B$5,2,1),0)),0,MAX(0,NETWORKDAYS.INTL(MAX($C17,DATE(Setup!$B$5,2,1)),MIN($D17,EOMONTH(DATE(Setup!$B$5,2,1),0)),Setup!$C$6,Setup!$F$12:$F$61)-IF(AND($E17="Half day",YEAR($D17)=Setup!$B$5,MONTH($D17)=2),1-Setup!$B$7,0)))),0)</f>
        <v/>
      </c>
      <c r="L17" s="34">
        <f>IF(AND(ISNUMBER($C17),ISNUMBER($D17)),IF($D17&lt;$C17,0,IF(MAX($C17,DATE(Setup!$B$5,3,1))&gt;MIN($D17,EOMONTH(DATE(Setup!$B$5,3,1),0)),0,MAX(0,NETWORKDAYS.INTL(MAX($C17,DATE(Setup!$B$5,3,1)),MIN($D17,EOMONTH(DATE(Setup!$B$5,3,1),0)),Setup!$C$6,Setup!$F$12:$F$61)-IF(AND($E17="Half day",YEAR($D17)=Setup!$B$5,MONTH($D17)=3),1-Setup!$B$7,0)))),0)</f>
        <v/>
      </c>
      <c r="M17" s="34">
        <f>IF(AND(ISNUMBER($C17),ISNUMBER($D17)),IF($D17&lt;$C17,0,IF(MAX($C17,DATE(Setup!$B$5,4,1))&gt;MIN($D17,EOMONTH(DATE(Setup!$B$5,4,1),0)),0,MAX(0,NETWORKDAYS.INTL(MAX($C17,DATE(Setup!$B$5,4,1)),MIN($D17,EOMONTH(DATE(Setup!$B$5,4,1),0)),Setup!$C$6,Setup!$F$12:$F$61)-IF(AND($E17="Half day",YEAR($D17)=Setup!$B$5,MONTH($D17)=4),1-Setup!$B$7,0)))),0)</f>
        <v/>
      </c>
      <c r="N17" s="34">
        <f>IF(AND(ISNUMBER($C17),ISNUMBER($D17)),IF($D17&lt;$C17,0,IF(MAX($C17,DATE(Setup!$B$5,5,1))&gt;MIN($D17,EOMONTH(DATE(Setup!$B$5,5,1),0)),0,MAX(0,NETWORKDAYS.INTL(MAX($C17,DATE(Setup!$B$5,5,1)),MIN($D17,EOMONTH(DATE(Setup!$B$5,5,1),0)),Setup!$C$6,Setup!$F$12:$F$61)-IF(AND($E17="Half day",YEAR($D17)=Setup!$B$5,MONTH($D17)=5),1-Setup!$B$7,0)))),0)</f>
        <v/>
      </c>
      <c r="O17" s="34">
        <f>IF(AND(ISNUMBER($C17),ISNUMBER($D17)),IF($D17&lt;$C17,0,IF(MAX($C17,DATE(Setup!$B$5,6,1))&gt;MIN($D17,EOMONTH(DATE(Setup!$B$5,6,1),0)),0,MAX(0,NETWORKDAYS.INTL(MAX($C17,DATE(Setup!$B$5,6,1)),MIN($D17,EOMONTH(DATE(Setup!$B$5,6,1),0)),Setup!$C$6,Setup!$F$12:$F$61)-IF(AND($E17="Half day",YEAR($D17)=Setup!$B$5,MONTH($D17)=6),1-Setup!$B$7,0)))),0)</f>
        <v/>
      </c>
      <c r="P17" s="34">
        <f>IF(AND(ISNUMBER($C17),ISNUMBER($D17)),IF($D17&lt;$C17,0,IF(MAX($C17,DATE(Setup!$B$5,7,1))&gt;MIN($D17,EOMONTH(DATE(Setup!$B$5,7,1),0)),0,MAX(0,NETWORKDAYS.INTL(MAX($C17,DATE(Setup!$B$5,7,1)),MIN($D17,EOMONTH(DATE(Setup!$B$5,7,1),0)),Setup!$C$6,Setup!$F$12:$F$61)-IF(AND($E17="Half day",YEAR($D17)=Setup!$B$5,MONTH($D17)=7),1-Setup!$B$7,0)))),0)</f>
        <v/>
      </c>
      <c r="Q17" s="34">
        <f>IF(AND(ISNUMBER($C17),ISNUMBER($D17)),IF($D17&lt;$C17,0,IF(MAX($C17,DATE(Setup!$B$5,8,1))&gt;MIN($D17,EOMONTH(DATE(Setup!$B$5,8,1),0)),0,MAX(0,NETWORKDAYS.INTL(MAX($C17,DATE(Setup!$B$5,8,1)),MIN($D17,EOMONTH(DATE(Setup!$B$5,8,1),0)),Setup!$C$6,Setup!$F$12:$F$61)-IF(AND($E17="Half day",YEAR($D17)=Setup!$B$5,MONTH($D17)=8),1-Setup!$B$7,0)))),0)</f>
        <v/>
      </c>
      <c r="R17" s="34">
        <f>IF(AND(ISNUMBER($C17),ISNUMBER($D17)),IF($D17&lt;$C17,0,IF(MAX($C17,DATE(Setup!$B$5,9,1))&gt;MIN($D17,EOMONTH(DATE(Setup!$B$5,9,1),0)),0,MAX(0,NETWORKDAYS.INTL(MAX($C17,DATE(Setup!$B$5,9,1)),MIN($D17,EOMONTH(DATE(Setup!$B$5,9,1),0)),Setup!$C$6,Setup!$F$12:$F$61)-IF(AND($E17="Half day",YEAR($D17)=Setup!$B$5,MONTH($D17)=9),1-Setup!$B$7,0)))),0)</f>
        <v/>
      </c>
      <c r="S17" s="34">
        <f>IF(AND(ISNUMBER($C17),ISNUMBER($D17)),IF($D17&lt;$C17,0,IF(MAX($C17,DATE(Setup!$B$5,10,1))&gt;MIN($D17,EOMONTH(DATE(Setup!$B$5,10,1),0)),0,MAX(0,NETWORKDAYS.INTL(MAX($C17,DATE(Setup!$B$5,10,1)),MIN($D17,EOMONTH(DATE(Setup!$B$5,10,1),0)),Setup!$C$6,Setup!$F$12:$F$61)-IF(AND($E17="Half day",YEAR($D17)=Setup!$B$5,MONTH($D17)=10),1-Setup!$B$7,0)))),0)</f>
        <v/>
      </c>
      <c r="T17" s="34">
        <f>IF(AND(ISNUMBER($C17),ISNUMBER($D17)),IF($D17&lt;$C17,0,IF(MAX($C17,DATE(Setup!$B$5,11,1))&gt;MIN($D17,EOMONTH(DATE(Setup!$B$5,11,1),0)),0,MAX(0,NETWORKDAYS.INTL(MAX($C17,DATE(Setup!$B$5,11,1)),MIN($D17,EOMONTH(DATE(Setup!$B$5,11,1),0)),Setup!$C$6,Setup!$F$12:$F$61)-IF(AND($E17="Half day",YEAR($D17)=Setup!$B$5,MONTH($D17)=11),1-Setup!$B$7,0)))),0)</f>
        <v/>
      </c>
      <c r="U17" s="34">
        <f>IF(AND(ISNUMBER($C17),ISNUMBER($D17)),IF($D17&lt;$C17,0,IF(MAX($C17,DATE(Setup!$B$5,12,1))&gt;MIN($D17,EOMONTH(DATE(Setup!$B$5,12,1),0)),0,MAX(0,NETWORKDAYS.INTL(MAX($C17,DATE(Setup!$B$5,12,1)),MIN($D17,EOMONTH(DATE(Setup!$B$5,12,1),0)),Setup!$C$6,Setup!$F$12:$F$61)-IF(AND($E17="Half day",YEAR($D17)=Setup!$B$5,MONTH($D17)=12),1-Setup!$B$7,0)))),0)</f>
        <v/>
      </c>
    </row>
    <row r="18">
      <c r="A18" s="7" t="n"/>
      <c r="B18" s="7" t="n"/>
      <c r="C18" s="28" t="n"/>
      <c r="D18" s="28" t="n"/>
      <c r="E18" s="23" t="n"/>
      <c r="F18" s="32">
        <f>IF(OR($C18="",$D18=""),"",IF(NOT(AND(ISNUMBER($C18),ISNUMBER($D18))),"Check dates",IF($D18&lt;$C18,"Check dates",SUM($J18:$U18))))</f>
        <v/>
      </c>
      <c r="G18" s="7" t="n"/>
      <c r="H18" s="33">
        <f>IF(AND($A18="",$B18="",$C18="",$D18=""),"",IF(COUNTIF(Employees!$A$5:$A$34,$A18)=0,"Pick the employee from the list",IF(COUNTIF(Setup!$A$12:$A$17,$B18)=0,"Pick the leave type",IF($F18="Check dates","Check the dates","OK"))))</f>
        <v/>
      </c>
      <c r="J18" s="34">
        <f>IF(AND(ISNUMBER($C18),ISNUMBER($D18)),IF($D18&lt;$C18,0,IF(MAX($C18,DATE(Setup!$B$5,1,1))&gt;MIN($D18,EOMONTH(DATE(Setup!$B$5,1,1),0)),0,MAX(0,NETWORKDAYS.INTL(MAX($C18,DATE(Setup!$B$5,1,1)),MIN($D18,EOMONTH(DATE(Setup!$B$5,1,1),0)),Setup!$C$6,Setup!$F$12:$F$61)-IF(AND($E18="Half day",YEAR($D18)=Setup!$B$5,MONTH($D18)=1),1-Setup!$B$7,0)))),0)</f>
        <v/>
      </c>
      <c r="K18" s="34">
        <f>IF(AND(ISNUMBER($C18),ISNUMBER($D18)),IF($D18&lt;$C18,0,IF(MAX($C18,DATE(Setup!$B$5,2,1))&gt;MIN($D18,EOMONTH(DATE(Setup!$B$5,2,1),0)),0,MAX(0,NETWORKDAYS.INTL(MAX($C18,DATE(Setup!$B$5,2,1)),MIN($D18,EOMONTH(DATE(Setup!$B$5,2,1),0)),Setup!$C$6,Setup!$F$12:$F$61)-IF(AND($E18="Half day",YEAR($D18)=Setup!$B$5,MONTH($D18)=2),1-Setup!$B$7,0)))),0)</f>
        <v/>
      </c>
      <c r="L18" s="34">
        <f>IF(AND(ISNUMBER($C18),ISNUMBER($D18)),IF($D18&lt;$C18,0,IF(MAX($C18,DATE(Setup!$B$5,3,1))&gt;MIN($D18,EOMONTH(DATE(Setup!$B$5,3,1),0)),0,MAX(0,NETWORKDAYS.INTL(MAX($C18,DATE(Setup!$B$5,3,1)),MIN($D18,EOMONTH(DATE(Setup!$B$5,3,1),0)),Setup!$C$6,Setup!$F$12:$F$61)-IF(AND($E18="Half day",YEAR($D18)=Setup!$B$5,MONTH($D18)=3),1-Setup!$B$7,0)))),0)</f>
        <v/>
      </c>
      <c r="M18" s="34">
        <f>IF(AND(ISNUMBER($C18),ISNUMBER($D18)),IF($D18&lt;$C18,0,IF(MAX($C18,DATE(Setup!$B$5,4,1))&gt;MIN($D18,EOMONTH(DATE(Setup!$B$5,4,1),0)),0,MAX(0,NETWORKDAYS.INTL(MAX($C18,DATE(Setup!$B$5,4,1)),MIN($D18,EOMONTH(DATE(Setup!$B$5,4,1),0)),Setup!$C$6,Setup!$F$12:$F$61)-IF(AND($E18="Half day",YEAR($D18)=Setup!$B$5,MONTH($D18)=4),1-Setup!$B$7,0)))),0)</f>
        <v/>
      </c>
      <c r="N18" s="34">
        <f>IF(AND(ISNUMBER($C18),ISNUMBER($D18)),IF($D18&lt;$C18,0,IF(MAX($C18,DATE(Setup!$B$5,5,1))&gt;MIN($D18,EOMONTH(DATE(Setup!$B$5,5,1),0)),0,MAX(0,NETWORKDAYS.INTL(MAX($C18,DATE(Setup!$B$5,5,1)),MIN($D18,EOMONTH(DATE(Setup!$B$5,5,1),0)),Setup!$C$6,Setup!$F$12:$F$61)-IF(AND($E18="Half day",YEAR($D18)=Setup!$B$5,MONTH($D18)=5),1-Setup!$B$7,0)))),0)</f>
        <v/>
      </c>
      <c r="O18" s="34">
        <f>IF(AND(ISNUMBER($C18),ISNUMBER($D18)),IF($D18&lt;$C18,0,IF(MAX($C18,DATE(Setup!$B$5,6,1))&gt;MIN($D18,EOMONTH(DATE(Setup!$B$5,6,1),0)),0,MAX(0,NETWORKDAYS.INTL(MAX($C18,DATE(Setup!$B$5,6,1)),MIN($D18,EOMONTH(DATE(Setup!$B$5,6,1),0)),Setup!$C$6,Setup!$F$12:$F$61)-IF(AND($E18="Half day",YEAR($D18)=Setup!$B$5,MONTH($D18)=6),1-Setup!$B$7,0)))),0)</f>
        <v/>
      </c>
      <c r="P18" s="34">
        <f>IF(AND(ISNUMBER($C18),ISNUMBER($D18)),IF($D18&lt;$C18,0,IF(MAX($C18,DATE(Setup!$B$5,7,1))&gt;MIN($D18,EOMONTH(DATE(Setup!$B$5,7,1),0)),0,MAX(0,NETWORKDAYS.INTL(MAX($C18,DATE(Setup!$B$5,7,1)),MIN($D18,EOMONTH(DATE(Setup!$B$5,7,1),0)),Setup!$C$6,Setup!$F$12:$F$61)-IF(AND($E18="Half day",YEAR($D18)=Setup!$B$5,MONTH($D18)=7),1-Setup!$B$7,0)))),0)</f>
        <v/>
      </c>
      <c r="Q18" s="34">
        <f>IF(AND(ISNUMBER($C18),ISNUMBER($D18)),IF($D18&lt;$C18,0,IF(MAX($C18,DATE(Setup!$B$5,8,1))&gt;MIN($D18,EOMONTH(DATE(Setup!$B$5,8,1),0)),0,MAX(0,NETWORKDAYS.INTL(MAX($C18,DATE(Setup!$B$5,8,1)),MIN($D18,EOMONTH(DATE(Setup!$B$5,8,1),0)),Setup!$C$6,Setup!$F$12:$F$61)-IF(AND($E18="Half day",YEAR($D18)=Setup!$B$5,MONTH($D18)=8),1-Setup!$B$7,0)))),0)</f>
        <v/>
      </c>
      <c r="R18" s="34">
        <f>IF(AND(ISNUMBER($C18),ISNUMBER($D18)),IF($D18&lt;$C18,0,IF(MAX($C18,DATE(Setup!$B$5,9,1))&gt;MIN($D18,EOMONTH(DATE(Setup!$B$5,9,1),0)),0,MAX(0,NETWORKDAYS.INTL(MAX($C18,DATE(Setup!$B$5,9,1)),MIN($D18,EOMONTH(DATE(Setup!$B$5,9,1),0)),Setup!$C$6,Setup!$F$12:$F$61)-IF(AND($E18="Half day",YEAR($D18)=Setup!$B$5,MONTH($D18)=9),1-Setup!$B$7,0)))),0)</f>
        <v/>
      </c>
      <c r="S18" s="34">
        <f>IF(AND(ISNUMBER($C18),ISNUMBER($D18)),IF($D18&lt;$C18,0,IF(MAX($C18,DATE(Setup!$B$5,10,1))&gt;MIN($D18,EOMONTH(DATE(Setup!$B$5,10,1),0)),0,MAX(0,NETWORKDAYS.INTL(MAX($C18,DATE(Setup!$B$5,10,1)),MIN($D18,EOMONTH(DATE(Setup!$B$5,10,1),0)),Setup!$C$6,Setup!$F$12:$F$61)-IF(AND($E18="Half day",YEAR($D18)=Setup!$B$5,MONTH($D18)=10),1-Setup!$B$7,0)))),0)</f>
        <v/>
      </c>
      <c r="T18" s="34">
        <f>IF(AND(ISNUMBER($C18),ISNUMBER($D18)),IF($D18&lt;$C18,0,IF(MAX($C18,DATE(Setup!$B$5,11,1))&gt;MIN($D18,EOMONTH(DATE(Setup!$B$5,11,1),0)),0,MAX(0,NETWORKDAYS.INTL(MAX($C18,DATE(Setup!$B$5,11,1)),MIN($D18,EOMONTH(DATE(Setup!$B$5,11,1),0)),Setup!$C$6,Setup!$F$12:$F$61)-IF(AND($E18="Half day",YEAR($D18)=Setup!$B$5,MONTH($D18)=11),1-Setup!$B$7,0)))),0)</f>
        <v/>
      </c>
      <c r="U18" s="34">
        <f>IF(AND(ISNUMBER($C18),ISNUMBER($D18)),IF($D18&lt;$C18,0,IF(MAX($C18,DATE(Setup!$B$5,12,1))&gt;MIN($D18,EOMONTH(DATE(Setup!$B$5,12,1),0)),0,MAX(0,NETWORKDAYS.INTL(MAX($C18,DATE(Setup!$B$5,12,1)),MIN($D18,EOMONTH(DATE(Setup!$B$5,12,1),0)),Setup!$C$6,Setup!$F$12:$F$61)-IF(AND($E18="Half day",YEAR($D18)=Setup!$B$5,MONTH($D18)=12),1-Setup!$B$7,0)))),0)</f>
        <v/>
      </c>
    </row>
    <row r="19">
      <c r="A19" s="7" t="n"/>
      <c r="B19" s="7" t="n"/>
      <c r="C19" s="28" t="n"/>
      <c r="D19" s="28" t="n"/>
      <c r="E19" s="23" t="n"/>
      <c r="F19" s="32">
        <f>IF(OR($C19="",$D19=""),"",IF(NOT(AND(ISNUMBER($C19),ISNUMBER($D19))),"Check dates",IF($D19&lt;$C19,"Check dates",SUM($J19:$U19))))</f>
        <v/>
      </c>
      <c r="G19" s="7" t="n"/>
      <c r="H19" s="33">
        <f>IF(AND($A19="",$B19="",$C19="",$D19=""),"",IF(COUNTIF(Employees!$A$5:$A$34,$A19)=0,"Pick the employee from the list",IF(COUNTIF(Setup!$A$12:$A$17,$B19)=0,"Pick the leave type",IF($F19="Check dates","Check the dates","OK"))))</f>
        <v/>
      </c>
      <c r="J19" s="34">
        <f>IF(AND(ISNUMBER($C19),ISNUMBER($D19)),IF($D19&lt;$C19,0,IF(MAX($C19,DATE(Setup!$B$5,1,1))&gt;MIN($D19,EOMONTH(DATE(Setup!$B$5,1,1),0)),0,MAX(0,NETWORKDAYS.INTL(MAX($C19,DATE(Setup!$B$5,1,1)),MIN($D19,EOMONTH(DATE(Setup!$B$5,1,1),0)),Setup!$C$6,Setup!$F$12:$F$61)-IF(AND($E19="Half day",YEAR($D19)=Setup!$B$5,MONTH($D19)=1),1-Setup!$B$7,0)))),0)</f>
        <v/>
      </c>
      <c r="K19" s="34">
        <f>IF(AND(ISNUMBER($C19),ISNUMBER($D19)),IF($D19&lt;$C19,0,IF(MAX($C19,DATE(Setup!$B$5,2,1))&gt;MIN($D19,EOMONTH(DATE(Setup!$B$5,2,1),0)),0,MAX(0,NETWORKDAYS.INTL(MAX($C19,DATE(Setup!$B$5,2,1)),MIN($D19,EOMONTH(DATE(Setup!$B$5,2,1),0)),Setup!$C$6,Setup!$F$12:$F$61)-IF(AND($E19="Half day",YEAR($D19)=Setup!$B$5,MONTH($D19)=2),1-Setup!$B$7,0)))),0)</f>
        <v/>
      </c>
      <c r="L19" s="34">
        <f>IF(AND(ISNUMBER($C19),ISNUMBER($D19)),IF($D19&lt;$C19,0,IF(MAX($C19,DATE(Setup!$B$5,3,1))&gt;MIN($D19,EOMONTH(DATE(Setup!$B$5,3,1),0)),0,MAX(0,NETWORKDAYS.INTL(MAX($C19,DATE(Setup!$B$5,3,1)),MIN($D19,EOMONTH(DATE(Setup!$B$5,3,1),0)),Setup!$C$6,Setup!$F$12:$F$61)-IF(AND($E19="Half day",YEAR($D19)=Setup!$B$5,MONTH($D19)=3),1-Setup!$B$7,0)))),0)</f>
        <v/>
      </c>
      <c r="M19" s="34">
        <f>IF(AND(ISNUMBER($C19),ISNUMBER($D19)),IF($D19&lt;$C19,0,IF(MAX($C19,DATE(Setup!$B$5,4,1))&gt;MIN($D19,EOMONTH(DATE(Setup!$B$5,4,1),0)),0,MAX(0,NETWORKDAYS.INTL(MAX($C19,DATE(Setup!$B$5,4,1)),MIN($D19,EOMONTH(DATE(Setup!$B$5,4,1),0)),Setup!$C$6,Setup!$F$12:$F$61)-IF(AND($E19="Half day",YEAR($D19)=Setup!$B$5,MONTH($D19)=4),1-Setup!$B$7,0)))),0)</f>
        <v/>
      </c>
      <c r="N19" s="34">
        <f>IF(AND(ISNUMBER($C19),ISNUMBER($D19)),IF($D19&lt;$C19,0,IF(MAX($C19,DATE(Setup!$B$5,5,1))&gt;MIN($D19,EOMONTH(DATE(Setup!$B$5,5,1),0)),0,MAX(0,NETWORKDAYS.INTL(MAX($C19,DATE(Setup!$B$5,5,1)),MIN($D19,EOMONTH(DATE(Setup!$B$5,5,1),0)),Setup!$C$6,Setup!$F$12:$F$61)-IF(AND($E19="Half day",YEAR($D19)=Setup!$B$5,MONTH($D19)=5),1-Setup!$B$7,0)))),0)</f>
        <v/>
      </c>
      <c r="O19" s="34">
        <f>IF(AND(ISNUMBER($C19),ISNUMBER($D19)),IF($D19&lt;$C19,0,IF(MAX($C19,DATE(Setup!$B$5,6,1))&gt;MIN($D19,EOMONTH(DATE(Setup!$B$5,6,1),0)),0,MAX(0,NETWORKDAYS.INTL(MAX($C19,DATE(Setup!$B$5,6,1)),MIN($D19,EOMONTH(DATE(Setup!$B$5,6,1),0)),Setup!$C$6,Setup!$F$12:$F$61)-IF(AND($E19="Half day",YEAR($D19)=Setup!$B$5,MONTH($D19)=6),1-Setup!$B$7,0)))),0)</f>
        <v/>
      </c>
      <c r="P19" s="34">
        <f>IF(AND(ISNUMBER($C19),ISNUMBER($D19)),IF($D19&lt;$C19,0,IF(MAX($C19,DATE(Setup!$B$5,7,1))&gt;MIN($D19,EOMONTH(DATE(Setup!$B$5,7,1),0)),0,MAX(0,NETWORKDAYS.INTL(MAX($C19,DATE(Setup!$B$5,7,1)),MIN($D19,EOMONTH(DATE(Setup!$B$5,7,1),0)),Setup!$C$6,Setup!$F$12:$F$61)-IF(AND($E19="Half day",YEAR($D19)=Setup!$B$5,MONTH($D19)=7),1-Setup!$B$7,0)))),0)</f>
        <v/>
      </c>
      <c r="Q19" s="34">
        <f>IF(AND(ISNUMBER($C19),ISNUMBER($D19)),IF($D19&lt;$C19,0,IF(MAX($C19,DATE(Setup!$B$5,8,1))&gt;MIN($D19,EOMONTH(DATE(Setup!$B$5,8,1),0)),0,MAX(0,NETWORKDAYS.INTL(MAX($C19,DATE(Setup!$B$5,8,1)),MIN($D19,EOMONTH(DATE(Setup!$B$5,8,1),0)),Setup!$C$6,Setup!$F$12:$F$61)-IF(AND($E19="Half day",YEAR($D19)=Setup!$B$5,MONTH($D19)=8),1-Setup!$B$7,0)))),0)</f>
        <v/>
      </c>
      <c r="R19" s="34">
        <f>IF(AND(ISNUMBER($C19),ISNUMBER($D19)),IF($D19&lt;$C19,0,IF(MAX($C19,DATE(Setup!$B$5,9,1))&gt;MIN($D19,EOMONTH(DATE(Setup!$B$5,9,1),0)),0,MAX(0,NETWORKDAYS.INTL(MAX($C19,DATE(Setup!$B$5,9,1)),MIN($D19,EOMONTH(DATE(Setup!$B$5,9,1),0)),Setup!$C$6,Setup!$F$12:$F$61)-IF(AND($E19="Half day",YEAR($D19)=Setup!$B$5,MONTH($D19)=9),1-Setup!$B$7,0)))),0)</f>
        <v/>
      </c>
      <c r="S19" s="34">
        <f>IF(AND(ISNUMBER($C19),ISNUMBER($D19)),IF($D19&lt;$C19,0,IF(MAX($C19,DATE(Setup!$B$5,10,1))&gt;MIN($D19,EOMONTH(DATE(Setup!$B$5,10,1),0)),0,MAX(0,NETWORKDAYS.INTL(MAX($C19,DATE(Setup!$B$5,10,1)),MIN($D19,EOMONTH(DATE(Setup!$B$5,10,1),0)),Setup!$C$6,Setup!$F$12:$F$61)-IF(AND($E19="Half day",YEAR($D19)=Setup!$B$5,MONTH($D19)=10),1-Setup!$B$7,0)))),0)</f>
        <v/>
      </c>
      <c r="T19" s="34">
        <f>IF(AND(ISNUMBER($C19),ISNUMBER($D19)),IF($D19&lt;$C19,0,IF(MAX($C19,DATE(Setup!$B$5,11,1))&gt;MIN($D19,EOMONTH(DATE(Setup!$B$5,11,1),0)),0,MAX(0,NETWORKDAYS.INTL(MAX($C19,DATE(Setup!$B$5,11,1)),MIN($D19,EOMONTH(DATE(Setup!$B$5,11,1),0)),Setup!$C$6,Setup!$F$12:$F$61)-IF(AND($E19="Half day",YEAR($D19)=Setup!$B$5,MONTH($D19)=11),1-Setup!$B$7,0)))),0)</f>
        <v/>
      </c>
      <c r="U19" s="34">
        <f>IF(AND(ISNUMBER($C19),ISNUMBER($D19)),IF($D19&lt;$C19,0,IF(MAX($C19,DATE(Setup!$B$5,12,1))&gt;MIN($D19,EOMONTH(DATE(Setup!$B$5,12,1),0)),0,MAX(0,NETWORKDAYS.INTL(MAX($C19,DATE(Setup!$B$5,12,1)),MIN($D19,EOMONTH(DATE(Setup!$B$5,12,1),0)),Setup!$C$6,Setup!$F$12:$F$61)-IF(AND($E19="Half day",YEAR($D19)=Setup!$B$5,MONTH($D19)=12),1-Setup!$B$7,0)))),0)</f>
        <v/>
      </c>
    </row>
    <row r="20">
      <c r="A20" s="7" t="n"/>
      <c r="B20" s="7" t="n"/>
      <c r="C20" s="28" t="n"/>
      <c r="D20" s="28" t="n"/>
      <c r="E20" s="23" t="n"/>
      <c r="F20" s="32">
        <f>IF(OR($C20="",$D20=""),"",IF(NOT(AND(ISNUMBER($C20),ISNUMBER($D20))),"Check dates",IF($D20&lt;$C20,"Check dates",SUM($J20:$U20))))</f>
        <v/>
      </c>
      <c r="G20" s="7" t="n"/>
      <c r="H20" s="33">
        <f>IF(AND($A20="",$B20="",$C20="",$D20=""),"",IF(COUNTIF(Employees!$A$5:$A$34,$A20)=0,"Pick the employee from the list",IF(COUNTIF(Setup!$A$12:$A$17,$B20)=0,"Pick the leave type",IF($F20="Check dates","Check the dates","OK"))))</f>
        <v/>
      </c>
      <c r="J20" s="34">
        <f>IF(AND(ISNUMBER($C20),ISNUMBER($D20)),IF($D20&lt;$C20,0,IF(MAX($C20,DATE(Setup!$B$5,1,1))&gt;MIN($D20,EOMONTH(DATE(Setup!$B$5,1,1),0)),0,MAX(0,NETWORKDAYS.INTL(MAX($C20,DATE(Setup!$B$5,1,1)),MIN($D20,EOMONTH(DATE(Setup!$B$5,1,1),0)),Setup!$C$6,Setup!$F$12:$F$61)-IF(AND($E20="Half day",YEAR($D20)=Setup!$B$5,MONTH($D20)=1),1-Setup!$B$7,0)))),0)</f>
        <v/>
      </c>
      <c r="K20" s="34">
        <f>IF(AND(ISNUMBER($C20),ISNUMBER($D20)),IF($D20&lt;$C20,0,IF(MAX($C20,DATE(Setup!$B$5,2,1))&gt;MIN($D20,EOMONTH(DATE(Setup!$B$5,2,1),0)),0,MAX(0,NETWORKDAYS.INTL(MAX($C20,DATE(Setup!$B$5,2,1)),MIN($D20,EOMONTH(DATE(Setup!$B$5,2,1),0)),Setup!$C$6,Setup!$F$12:$F$61)-IF(AND($E20="Half day",YEAR($D20)=Setup!$B$5,MONTH($D20)=2),1-Setup!$B$7,0)))),0)</f>
        <v/>
      </c>
      <c r="L20" s="34">
        <f>IF(AND(ISNUMBER($C20),ISNUMBER($D20)),IF($D20&lt;$C20,0,IF(MAX($C20,DATE(Setup!$B$5,3,1))&gt;MIN($D20,EOMONTH(DATE(Setup!$B$5,3,1),0)),0,MAX(0,NETWORKDAYS.INTL(MAX($C20,DATE(Setup!$B$5,3,1)),MIN($D20,EOMONTH(DATE(Setup!$B$5,3,1),0)),Setup!$C$6,Setup!$F$12:$F$61)-IF(AND($E20="Half day",YEAR($D20)=Setup!$B$5,MONTH($D20)=3),1-Setup!$B$7,0)))),0)</f>
        <v/>
      </c>
      <c r="M20" s="34">
        <f>IF(AND(ISNUMBER($C20),ISNUMBER($D20)),IF($D20&lt;$C20,0,IF(MAX($C20,DATE(Setup!$B$5,4,1))&gt;MIN($D20,EOMONTH(DATE(Setup!$B$5,4,1),0)),0,MAX(0,NETWORKDAYS.INTL(MAX($C20,DATE(Setup!$B$5,4,1)),MIN($D20,EOMONTH(DATE(Setup!$B$5,4,1),0)),Setup!$C$6,Setup!$F$12:$F$61)-IF(AND($E20="Half day",YEAR($D20)=Setup!$B$5,MONTH($D20)=4),1-Setup!$B$7,0)))),0)</f>
        <v/>
      </c>
      <c r="N20" s="34">
        <f>IF(AND(ISNUMBER($C20),ISNUMBER($D20)),IF($D20&lt;$C20,0,IF(MAX($C20,DATE(Setup!$B$5,5,1))&gt;MIN($D20,EOMONTH(DATE(Setup!$B$5,5,1),0)),0,MAX(0,NETWORKDAYS.INTL(MAX($C20,DATE(Setup!$B$5,5,1)),MIN($D20,EOMONTH(DATE(Setup!$B$5,5,1),0)),Setup!$C$6,Setup!$F$12:$F$61)-IF(AND($E20="Half day",YEAR($D20)=Setup!$B$5,MONTH($D20)=5),1-Setup!$B$7,0)))),0)</f>
        <v/>
      </c>
      <c r="O20" s="34">
        <f>IF(AND(ISNUMBER($C20),ISNUMBER($D20)),IF($D20&lt;$C20,0,IF(MAX($C20,DATE(Setup!$B$5,6,1))&gt;MIN($D20,EOMONTH(DATE(Setup!$B$5,6,1),0)),0,MAX(0,NETWORKDAYS.INTL(MAX($C20,DATE(Setup!$B$5,6,1)),MIN($D20,EOMONTH(DATE(Setup!$B$5,6,1),0)),Setup!$C$6,Setup!$F$12:$F$61)-IF(AND($E20="Half day",YEAR($D20)=Setup!$B$5,MONTH($D20)=6),1-Setup!$B$7,0)))),0)</f>
        <v/>
      </c>
      <c r="P20" s="34">
        <f>IF(AND(ISNUMBER($C20),ISNUMBER($D20)),IF($D20&lt;$C20,0,IF(MAX($C20,DATE(Setup!$B$5,7,1))&gt;MIN($D20,EOMONTH(DATE(Setup!$B$5,7,1),0)),0,MAX(0,NETWORKDAYS.INTL(MAX($C20,DATE(Setup!$B$5,7,1)),MIN($D20,EOMONTH(DATE(Setup!$B$5,7,1),0)),Setup!$C$6,Setup!$F$12:$F$61)-IF(AND($E20="Half day",YEAR($D20)=Setup!$B$5,MONTH($D20)=7),1-Setup!$B$7,0)))),0)</f>
        <v/>
      </c>
      <c r="Q20" s="34">
        <f>IF(AND(ISNUMBER($C20),ISNUMBER($D20)),IF($D20&lt;$C20,0,IF(MAX($C20,DATE(Setup!$B$5,8,1))&gt;MIN($D20,EOMONTH(DATE(Setup!$B$5,8,1),0)),0,MAX(0,NETWORKDAYS.INTL(MAX($C20,DATE(Setup!$B$5,8,1)),MIN($D20,EOMONTH(DATE(Setup!$B$5,8,1),0)),Setup!$C$6,Setup!$F$12:$F$61)-IF(AND($E20="Half day",YEAR($D20)=Setup!$B$5,MONTH($D20)=8),1-Setup!$B$7,0)))),0)</f>
        <v/>
      </c>
      <c r="R20" s="34">
        <f>IF(AND(ISNUMBER($C20),ISNUMBER($D20)),IF($D20&lt;$C20,0,IF(MAX($C20,DATE(Setup!$B$5,9,1))&gt;MIN($D20,EOMONTH(DATE(Setup!$B$5,9,1),0)),0,MAX(0,NETWORKDAYS.INTL(MAX($C20,DATE(Setup!$B$5,9,1)),MIN($D20,EOMONTH(DATE(Setup!$B$5,9,1),0)),Setup!$C$6,Setup!$F$12:$F$61)-IF(AND($E20="Half day",YEAR($D20)=Setup!$B$5,MONTH($D20)=9),1-Setup!$B$7,0)))),0)</f>
        <v/>
      </c>
      <c r="S20" s="34">
        <f>IF(AND(ISNUMBER($C20),ISNUMBER($D20)),IF($D20&lt;$C20,0,IF(MAX($C20,DATE(Setup!$B$5,10,1))&gt;MIN($D20,EOMONTH(DATE(Setup!$B$5,10,1),0)),0,MAX(0,NETWORKDAYS.INTL(MAX($C20,DATE(Setup!$B$5,10,1)),MIN($D20,EOMONTH(DATE(Setup!$B$5,10,1),0)),Setup!$C$6,Setup!$F$12:$F$61)-IF(AND($E20="Half day",YEAR($D20)=Setup!$B$5,MONTH($D20)=10),1-Setup!$B$7,0)))),0)</f>
        <v/>
      </c>
      <c r="T20" s="34">
        <f>IF(AND(ISNUMBER($C20),ISNUMBER($D20)),IF($D20&lt;$C20,0,IF(MAX($C20,DATE(Setup!$B$5,11,1))&gt;MIN($D20,EOMONTH(DATE(Setup!$B$5,11,1),0)),0,MAX(0,NETWORKDAYS.INTL(MAX($C20,DATE(Setup!$B$5,11,1)),MIN($D20,EOMONTH(DATE(Setup!$B$5,11,1),0)),Setup!$C$6,Setup!$F$12:$F$61)-IF(AND($E20="Half day",YEAR($D20)=Setup!$B$5,MONTH($D20)=11),1-Setup!$B$7,0)))),0)</f>
        <v/>
      </c>
      <c r="U20" s="34">
        <f>IF(AND(ISNUMBER($C20),ISNUMBER($D20)),IF($D20&lt;$C20,0,IF(MAX($C20,DATE(Setup!$B$5,12,1))&gt;MIN($D20,EOMONTH(DATE(Setup!$B$5,12,1),0)),0,MAX(0,NETWORKDAYS.INTL(MAX($C20,DATE(Setup!$B$5,12,1)),MIN($D20,EOMONTH(DATE(Setup!$B$5,12,1),0)),Setup!$C$6,Setup!$F$12:$F$61)-IF(AND($E20="Half day",YEAR($D20)=Setup!$B$5,MONTH($D20)=12),1-Setup!$B$7,0)))),0)</f>
        <v/>
      </c>
    </row>
    <row r="21">
      <c r="A21" s="7" t="n"/>
      <c r="B21" s="7" t="n"/>
      <c r="C21" s="28" t="n"/>
      <c r="D21" s="28" t="n"/>
      <c r="E21" s="23" t="n"/>
      <c r="F21" s="32">
        <f>IF(OR($C21="",$D21=""),"",IF(NOT(AND(ISNUMBER($C21),ISNUMBER($D21))),"Check dates",IF($D21&lt;$C21,"Check dates",SUM($J21:$U21))))</f>
        <v/>
      </c>
      <c r="G21" s="7" t="n"/>
      <c r="H21" s="33">
        <f>IF(AND($A21="",$B21="",$C21="",$D21=""),"",IF(COUNTIF(Employees!$A$5:$A$34,$A21)=0,"Pick the employee from the list",IF(COUNTIF(Setup!$A$12:$A$17,$B21)=0,"Pick the leave type",IF($F21="Check dates","Check the dates","OK"))))</f>
        <v/>
      </c>
      <c r="J21" s="34">
        <f>IF(AND(ISNUMBER($C21),ISNUMBER($D21)),IF($D21&lt;$C21,0,IF(MAX($C21,DATE(Setup!$B$5,1,1))&gt;MIN($D21,EOMONTH(DATE(Setup!$B$5,1,1),0)),0,MAX(0,NETWORKDAYS.INTL(MAX($C21,DATE(Setup!$B$5,1,1)),MIN($D21,EOMONTH(DATE(Setup!$B$5,1,1),0)),Setup!$C$6,Setup!$F$12:$F$61)-IF(AND($E21="Half day",YEAR($D21)=Setup!$B$5,MONTH($D21)=1),1-Setup!$B$7,0)))),0)</f>
        <v/>
      </c>
      <c r="K21" s="34">
        <f>IF(AND(ISNUMBER($C21),ISNUMBER($D21)),IF($D21&lt;$C21,0,IF(MAX($C21,DATE(Setup!$B$5,2,1))&gt;MIN($D21,EOMONTH(DATE(Setup!$B$5,2,1),0)),0,MAX(0,NETWORKDAYS.INTL(MAX($C21,DATE(Setup!$B$5,2,1)),MIN($D21,EOMONTH(DATE(Setup!$B$5,2,1),0)),Setup!$C$6,Setup!$F$12:$F$61)-IF(AND($E21="Half day",YEAR($D21)=Setup!$B$5,MONTH($D21)=2),1-Setup!$B$7,0)))),0)</f>
        <v/>
      </c>
      <c r="L21" s="34">
        <f>IF(AND(ISNUMBER($C21),ISNUMBER($D21)),IF($D21&lt;$C21,0,IF(MAX($C21,DATE(Setup!$B$5,3,1))&gt;MIN($D21,EOMONTH(DATE(Setup!$B$5,3,1),0)),0,MAX(0,NETWORKDAYS.INTL(MAX($C21,DATE(Setup!$B$5,3,1)),MIN($D21,EOMONTH(DATE(Setup!$B$5,3,1),0)),Setup!$C$6,Setup!$F$12:$F$61)-IF(AND($E21="Half day",YEAR($D21)=Setup!$B$5,MONTH($D21)=3),1-Setup!$B$7,0)))),0)</f>
        <v/>
      </c>
      <c r="M21" s="34">
        <f>IF(AND(ISNUMBER($C21),ISNUMBER($D21)),IF($D21&lt;$C21,0,IF(MAX($C21,DATE(Setup!$B$5,4,1))&gt;MIN($D21,EOMONTH(DATE(Setup!$B$5,4,1),0)),0,MAX(0,NETWORKDAYS.INTL(MAX($C21,DATE(Setup!$B$5,4,1)),MIN($D21,EOMONTH(DATE(Setup!$B$5,4,1),0)),Setup!$C$6,Setup!$F$12:$F$61)-IF(AND($E21="Half day",YEAR($D21)=Setup!$B$5,MONTH($D21)=4),1-Setup!$B$7,0)))),0)</f>
        <v/>
      </c>
      <c r="N21" s="34">
        <f>IF(AND(ISNUMBER($C21),ISNUMBER($D21)),IF($D21&lt;$C21,0,IF(MAX($C21,DATE(Setup!$B$5,5,1))&gt;MIN($D21,EOMONTH(DATE(Setup!$B$5,5,1),0)),0,MAX(0,NETWORKDAYS.INTL(MAX($C21,DATE(Setup!$B$5,5,1)),MIN($D21,EOMONTH(DATE(Setup!$B$5,5,1),0)),Setup!$C$6,Setup!$F$12:$F$61)-IF(AND($E21="Half day",YEAR($D21)=Setup!$B$5,MONTH($D21)=5),1-Setup!$B$7,0)))),0)</f>
        <v/>
      </c>
      <c r="O21" s="34">
        <f>IF(AND(ISNUMBER($C21),ISNUMBER($D21)),IF($D21&lt;$C21,0,IF(MAX($C21,DATE(Setup!$B$5,6,1))&gt;MIN($D21,EOMONTH(DATE(Setup!$B$5,6,1),0)),0,MAX(0,NETWORKDAYS.INTL(MAX($C21,DATE(Setup!$B$5,6,1)),MIN($D21,EOMONTH(DATE(Setup!$B$5,6,1),0)),Setup!$C$6,Setup!$F$12:$F$61)-IF(AND($E21="Half day",YEAR($D21)=Setup!$B$5,MONTH($D21)=6),1-Setup!$B$7,0)))),0)</f>
        <v/>
      </c>
      <c r="P21" s="34">
        <f>IF(AND(ISNUMBER($C21),ISNUMBER($D21)),IF($D21&lt;$C21,0,IF(MAX($C21,DATE(Setup!$B$5,7,1))&gt;MIN($D21,EOMONTH(DATE(Setup!$B$5,7,1),0)),0,MAX(0,NETWORKDAYS.INTL(MAX($C21,DATE(Setup!$B$5,7,1)),MIN($D21,EOMONTH(DATE(Setup!$B$5,7,1),0)),Setup!$C$6,Setup!$F$12:$F$61)-IF(AND($E21="Half day",YEAR($D21)=Setup!$B$5,MONTH($D21)=7),1-Setup!$B$7,0)))),0)</f>
        <v/>
      </c>
      <c r="Q21" s="34">
        <f>IF(AND(ISNUMBER($C21),ISNUMBER($D21)),IF($D21&lt;$C21,0,IF(MAX($C21,DATE(Setup!$B$5,8,1))&gt;MIN($D21,EOMONTH(DATE(Setup!$B$5,8,1),0)),0,MAX(0,NETWORKDAYS.INTL(MAX($C21,DATE(Setup!$B$5,8,1)),MIN($D21,EOMONTH(DATE(Setup!$B$5,8,1),0)),Setup!$C$6,Setup!$F$12:$F$61)-IF(AND($E21="Half day",YEAR($D21)=Setup!$B$5,MONTH($D21)=8),1-Setup!$B$7,0)))),0)</f>
        <v/>
      </c>
      <c r="R21" s="34">
        <f>IF(AND(ISNUMBER($C21),ISNUMBER($D21)),IF($D21&lt;$C21,0,IF(MAX($C21,DATE(Setup!$B$5,9,1))&gt;MIN($D21,EOMONTH(DATE(Setup!$B$5,9,1),0)),0,MAX(0,NETWORKDAYS.INTL(MAX($C21,DATE(Setup!$B$5,9,1)),MIN($D21,EOMONTH(DATE(Setup!$B$5,9,1),0)),Setup!$C$6,Setup!$F$12:$F$61)-IF(AND($E21="Half day",YEAR($D21)=Setup!$B$5,MONTH($D21)=9),1-Setup!$B$7,0)))),0)</f>
        <v/>
      </c>
      <c r="S21" s="34">
        <f>IF(AND(ISNUMBER($C21),ISNUMBER($D21)),IF($D21&lt;$C21,0,IF(MAX($C21,DATE(Setup!$B$5,10,1))&gt;MIN($D21,EOMONTH(DATE(Setup!$B$5,10,1),0)),0,MAX(0,NETWORKDAYS.INTL(MAX($C21,DATE(Setup!$B$5,10,1)),MIN($D21,EOMONTH(DATE(Setup!$B$5,10,1),0)),Setup!$C$6,Setup!$F$12:$F$61)-IF(AND($E21="Half day",YEAR($D21)=Setup!$B$5,MONTH($D21)=10),1-Setup!$B$7,0)))),0)</f>
        <v/>
      </c>
      <c r="T21" s="34">
        <f>IF(AND(ISNUMBER($C21),ISNUMBER($D21)),IF($D21&lt;$C21,0,IF(MAX($C21,DATE(Setup!$B$5,11,1))&gt;MIN($D21,EOMONTH(DATE(Setup!$B$5,11,1),0)),0,MAX(0,NETWORKDAYS.INTL(MAX($C21,DATE(Setup!$B$5,11,1)),MIN($D21,EOMONTH(DATE(Setup!$B$5,11,1),0)),Setup!$C$6,Setup!$F$12:$F$61)-IF(AND($E21="Half day",YEAR($D21)=Setup!$B$5,MONTH($D21)=11),1-Setup!$B$7,0)))),0)</f>
        <v/>
      </c>
      <c r="U21" s="34">
        <f>IF(AND(ISNUMBER($C21),ISNUMBER($D21)),IF($D21&lt;$C21,0,IF(MAX($C21,DATE(Setup!$B$5,12,1))&gt;MIN($D21,EOMONTH(DATE(Setup!$B$5,12,1),0)),0,MAX(0,NETWORKDAYS.INTL(MAX($C21,DATE(Setup!$B$5,12,1)),MIN($D21,EOMONTH(DATE(Setup!$B$5,12,1),0)),Setup!$C$6,Setup!$F$12:$F$61)-IF(AND($E21="Half day",YEAR($D21)=Setup!$B$5,MONTH($D21)=12),1-Setup!$B$7,0)))),0)</f>
        <v/>
      </c>
    </row>
    <row r="22">
      <c r="A22" s="7" t="n"/>
      <c r="B22" s="7" t="n"/>
      <c r="C22" s="28" t="n"/>
      <c r="D22" s="28" t="n"/>
      <c r="E22" s="23" t="n"/>
      <c r="F22" s="32">
        <f>IF(OR($C22="",$D22=""),"",IF(NOT(AND(ISNUMBER($C22),ISNUMBER($D22))),"Check dates",IF($D22&lt;$C22,"Check dates",SUM($J22:$U22))))</f>
        <v/>
      </c>
      <c r="G22" s="7" t="n"/>
      <c r="H22" s="33">
        <f>IF(AND($A22="",$B22="",$C22="",$D22=""),"",IF(COUNTIF(Employees!$A$5:$A$34,$A22)=0,"Pick the employee from the list",IF(COUNTIF(Setup!$A$12:$A$17,$B22)=0,"Pick the leave type",IF($F22="Check dates","Check the dates","OK"))))</f>
        <v/>
      </c>
      <c r="J22" s="34">
        <f>IF(AND(ISNUMBER($C22),ISNUMBER($D22)),IF($D22&lt;$C22,0,IF(MAX($C22,DATE(Setup!$B$5,1,1))&gt;MIN($D22,EOMONTH(DATE(Setup!$B$5,1,1),0)),0,MAX(0,NETWORKDAYS.INTL(MAX($C22,DATE(Setup!$B$5,1,1)),MIN($D22,EOMONTH(DATE(Setup!$B$5,1,1),0)),Setup!$C$6,Setup!$F$12:$F$61)-IF(AND($E22="Half day",YEAR($D22)=Setup!$B$5,MONTH($D22)=1),1-Setup!$B$7,0)))),0)</f>
        <v/>
      </c>
      <c r="K22" s="34">
        <f>IF(AND(ISNUMBER($C22),ISNUMBER($D22)),IF($D22&lt;$C22,0,IF(MAX($C22,DATE(Setup!$B$5,2,1))&gt;MIN($D22,EOMONTH(DATE(Setup!$B$5,2,1),0)),0,MAX(0,NETWORKDAYS.INTL(MAX($C22,DATE(Setup!$B$5,2,1)),MIN($D22,EOMONTH(DATE(Setup!$B$5,2,1),0)),Setup!$C$6,Setup!$F$12:$F$61)-IF(AND($E22="Half day",YEAR($D22)=Setup!$B$5,MONTH($D22)=2),1-Setup!$B$7,0)))),0)</f>
        <v/>
      </c>
      <c r="L22" s="34">
        <f>IF(AND(ISNUMBER($C22),ISNUMBER($D22)),IF($D22&lt;$C22,0,IF(MAX($C22,DATE(Setup!$B$5,3,1))&gt;MIN($D22,EOMONTH(DATE(Setup!$B$5,3,1),0)),0,MAX(0,NETWORKDAYS.INTL(MAX($C22,DATE(Setup!$B$5,3,1)),MIN($D22,EOMONTH(DATE(Setup!$B$5,3,1),0)),Setup!$C$6,Setup!$F$12:$F$61)-IF(AND($E22="Half day",YEAR($D22)=Setup!$B$5,MONTH($D22)=3),1-Setup!$B$7,0)))),0)</f>
        <v/>
      </c>
      <c r="M22" s="34">
        <f>IF(AND(ISNUMBER($C22),ISNUMBER($D22)),IF($D22&lt;$C22,0,IF(MAX($C22,DATE(Setup!$B$5,4,1))&gt;MIN($D22,EOMONTH(DATE(Setup!$B$5,4,1),0)),0,MAX(0,NETWORKDAYS.INTL(MAX($C22,DATE(Setup!$B$5,4,1)),MIN($D22,EOMONTH(DATE(Setup!$B$5,4,1),0)),Setup!$C$6,Setup!$F$12:$F$61)-IF(AND($E22="Half day",YEAR($D22)=Setup!$B$5,MONTH($D22)=4),1-Setup!$B$7,0)))),0)</f>
        <v/>
      </c>
      <c r="N22" s="34">
        <f>IF(AND(ISNUMBER($C22),ISNUMBER($D22)),IF($D22&lt;$C22,0,IF(MAX($C22,DATE(Setup!$B$5,5,1))&gt;MIN($D22,EOMONTH(DATE(Setup!$B$5,5,1),0)),0,MAX(0,NETWORKDAYS.INTL(MAX($C22,DATE(Setup!$B$5,5,1)),MIN($D22,EOMONTH(DATE(Setup!$B$5,5,1),0)),Setup!$C$6,Setup!$F$12:$F$61)-IF(AND($E22="Half day",YEAR($D22)=Setup!$B$5,MONTH($D22)=5),1-Setup!$B$7,0)))),0)</f>
        <v/>
      </c>
      <c r="O22" s="34">
        <f>IF(AND(ISNUMBER($C22),ISNUMBER($D22)),IF($D22&lt;$C22,0,IF(MAX($C22,DATE(Setup!$B$5,6,1))&gt;MIN($D22,EOMONTH(DATE(Setup!$B$5,6,1),0)),0,MAX(0,NETWORKDAYS.INTL(MAX($C22,DATE(Setup!$B$5,6,1)),MIN($D22,EOMONTH(DATE(Setup!$B$5,6,1),0)),Setup!$C$6,Setup!$F$12:$F$61)-IF(AND($E22="Half day",YEAR($D22)=Setup!$B$5,MONTH($D22)=6),1-Setup!$B$7,0)))),0)</f>
        <v/>
      </c>
      <c r="P22" s="34">
        <f>IF(AND(ISNUMBER($C22),ISNUMBER($D22)),IF($D22&lt;$C22,0,IF(MAX($C22,DATE(Setup!$B$5,7,1))&gt;MIN($D22,EOMONTH(DATE(Setup!$B$5,7,1),0)),0,MAX(0,NETWORKDAYS.INTL(MAX($C22,DATE(Setup!$B$5,7,1)),MIN($D22,EOMONTH(DATE(Setup!$B$5,7,1),0)),Setup!$C$6,Setup!$F$12:$F$61)-IF(AND($E22="Half day",YEAR($D22)=Setup!$B$5,MONTH($D22)=7),1-Setup!$B$7,0)))),0)</f>
        <v/>
      </c>
      <c r="Q22" s="34">
        <f>IF(AND(ISNUMBER($C22),ISNUMBER($D22)),IF($D22&lt;$C22,0,IF(MAX($C22,DATE(Setup!$B$5,8,1))&gt;MIN($D22,EOMONTH(DATE(Setup!$B$5,8,1),0)),0,MAX(0,NETWORKDAYS.INTL(MAX($C22,DATE(Setup!$B$5,8,1)),MIN($D22,EOMONTH(DATE(Setup!$B$5,8,1),0)),Setup!$C$6,Setup!$F$12:$F$61)-IF(AND($E22="Half day",YEAR($D22)=Setup!$B$5,MONTH($D22)=8),1-Setup!$B$7,0)))),0)</f>
        <v/>
      </c>
      <c r="R22" s="34">
        <f>IF(AND(ISNUMBER($C22),ISNUMBER($D22)),IF($D22&lt;$C22,0,IF(MAX($C22,DATE(Setup!$B$5,9,1))&gt;MIN($D22,EOMONTH(DATE(Setup!$B$5,9,1),0)),0,MAX(0,NETWORKDAYS.INTL(MAX($C22,DATE(Setup!$B$5,9,1)),MIN($D22,EOMONTH(DATE(Setup!$B$5,9,1),0)),Setup!$C$6,Setup!$F$12:$F$61)-IF(AND($E22="Half day",YEAR($D22)=Setup!$B$5,MONTH($D22)=9),1-Setup!$B$7,0)))),0)</f>
        <v/>
      </c>
      <c r="S22" s="34">
        <f>IF(AND(ISNUMBER($C22),ISNUMBER($D22)),IF($D22&lt;$C22,0,IF(MAX($C22,DATE(Setup!$B$5,10,1))&gt;MIN($D22,EOMONTH(DATE(Setup!$B$5,10,1),0)),0,MAX(0,NETWORKDAYS.INTL(MAX($C22,DATE(Setup!$B$5,10,1)),MIN($D22,EOMONTH(DATE(Setup!$B$5,10,1),0)),Setup!$C$6,Setup!$F$12:$F$61)-IF(AND($E22="Half day",YEAR($D22)=Setup!$B$5,MONTH($D22)=10),1-Setup!$B$7,0)))),0)</f>
        <v/>
      </c>
      <c r="T22" s="34">
        <f>IF(AND(ISNUMBER($C22),ISNUMBER($D22)),IF($D22&lt;$C22,0,IF(MAX($C22,DATE(Setup!$B$5,11,1))&gt;MIN($D22,EOMONTH(DATE(Setup!$B$5,11,1),0)),0,MAX(0,NETWORKDAYS.INTL(MAX($C22,DATE(Setup!$B$5,11,1)),MIN($D22,EOMONTH(DATE(Setup!$B$5,11,1),0)),Setup!$C$6,Setup!$F$12:$F$61)-IF(AND($E22="Half day",YEAR($D22)=Setup!$B$5,MONTH($D22)=11),1-Setup!$B$7,0)))),0)</f>
        <v/>
      </c>
      <c r="U22" s="34">
        <f>IF(AND(ISNUMBER($C22),ISNUMBER($D22)),IF($D22&lt;$C22,0,IF(MAX($C22,DATE(Setup!$B$5,12,1))&gt;MIN($D22,EOMONTH(DATE(Setup!$B$5,12,1),0)),0,MAX(0,NETWORKDAYS.INTL(MAX($C22,DATE(Setup!$B$5,12,1)),MIN($D22,EOMONTH(DATE(Setup!$B$5,12,1),0)),Setup!$C$6,Setup!$F$12:$F$61)-IF(AND($E22="Half day",YEAR($D22)=Setup!$B$5,MONTH($D22)=12),1-Setup!$B$7,0)))),0)</f>
        <v/>
      </c>
    </row>
    <row r="23">
      <c r="A23" s="7" t="n"/>
      <c r="B23" s="7" t="n"/>
      <c r="C23" s="28" t="n"/>
      <c r="D23" s="28" t="n"/>
      <c r="E23" s="23" t="n"/>
      <c r="F23" s="32">
        <f>IF(OR($C23="",$D23=""),"",IF(NOT(AND(ISNUMBER($C23),ISNUMBER($D23))),"Check dates",IF($D23&lt;$C23,"Check dates",SUM($J23:$U23))))</f>
        <v/>
      </c>
      <c r="G23" s="7" t="n"/>
      <c r="H23" s="33">
        <f>IF(AND($A23="",$B23="",$C23="",$D23=""),"",IF(COUNTIF(Employees!$A$5:$A$34,$A23)=0,"Pick the employee from the list",IF(COUNTIF(Setup!$A$12:$A$17,$B23)=0,"Pick the leave type",IF($F23="Check dates","Check the dates","OK"))))</f>
        <v/>
      </c>
      <c r="J23" s="34">
        <f>IF(AND(ISNUMBER($C23),ISNUMBER($D23)),IF($D23&lt;$C23,0,IF(MAX($C23,DATE(Setup!$B$5,1,1))&gt;MIN($D23,EOMONTH(DATE(Setup!$B$5,1,1),0)),0,MAX(0,NETWORKDAYS.INTL(MAX($C23,DATE(Setup!$B$5,1,1)),MIN($D23,EOMONTH(DATE(Setup!$B$5,1,1),0)),Setup!$C$6,Setup!$F$12:$F$61)-IF(AND($E23="Half day",YEAR($D23)=Setup!$B$5,MONTH($D23)=1),1-Setup!$B$7,0)))),0)</f>
        <v/>
      </c>
      <c r="K23" s="34">
        <f>IF(AND(ISNUMBER($C23),ISNUMBER($D23)),IF($D23&lt;$C23,0,IF(MAX($C23,DATE(Setup!$B$5,2,1))&gt;MIN($D23,EOMONTH(DATE(Setup!$B$5,2,1),0)),0,MAX(0,NETWORKDAYS.INTL(MAX($C23,DATE(Setup!$B$5,2,1)),MIN($D23,EOMONTH(DATE(Setup!$B$5,2,1),0)),Setup!$C$6,Setup!$F$12:$F$61)-IF(AND($E23="Half day",YEAR($D23)=Setup!$B$5,MONTH($D23)=2),1-Setup!$B$7,0)))),0)</f>
        <v/>
      </c>
      <c r="L23" s="34">
        <f>IF(AND(ISNUMBER($C23),ISNUMBER($D23)),IF($D23&lt;$C23,0,IF(MAX($C23,DATE(Setup!$B$5,3,1))&gt;MIN($D23,EOMONTH(DATE(Setup!$B$5,3,1),0)),0,MAX(0,NETWORKDAYS.INTL(MAX($C23,DATE(Setup!$B$5,3,1)),MIN($D23,EOMONTH(DATE(Setup!$B$5,3,1),0)),Setup!$C$6,Setup!$F$12:$F$61)-IF(AND($E23="Half day",YEAR($D23)=Setup!$B$5,MONTH($D23)=3),1-Setup!$B$7,0)))),0)</f>
        <v/>
      </c>
      <c r="M23" s="34">
        <f>IF(AND(ISNUMBER($C23),ISNUMBER($D23)),IF($D23&lt;$C23,0,IF(MAX($C23,DATE(Setup!$B$5,4,1))&gt;MIN($D23,EOMONTH(DATE(Setup!$B$5,4,1),0)),0,MAX(0,NETWORKDAYS.INTL(MAX($C23,DATE(Setup!$B$5,4,1)),MIN($D23,EOMONTH(DATE(Setup!$B$5,4,1),0)),Setup!$C$6,Setup!$F$12:$F$61)-IF(AND($E23="Half day",YEAR($D23)=Setup!$B$5,MONTH($D23)=4),1-Setup!$B$7,0)))),0)</f>
        <v/>
      </c>
      <c r="N23" s="34">
        <f>IF(AND(ISNUMBER($C23),ISNUMBER($D23)),IF($D23&lt;$C23,0,IF(MAX($C23,DATE(Setup!$B$5,5,1))&gt;MIN($D23,EOMONTH(DATE(Setup!$B$5,5,1),0)),0,MAX(0,NETWORKDAYS.INTL(MAX($C23,DATE(Setup!$B$5,5,1)),MIN($D23,EOMONTH(DATE(Setup!$B$5,5,1),0)),Setup!$C$6,Setup!$F$12:$F$61)-IF(AND($E23="Half day",YEAR($D23)=Setup!$B$5,MONTH($D23)=5),1-Setup!$B$7,0)))),0)</f>
        <v/>
      </c>
      <c r="O23" s="34">
        <f>IF(AND(ISNUMBER($C23),ISNUMBER($D23)),IF($D23&lt;$C23,0,IF(MAX($C23,DATE(Setup!$B$5,6,1))&gt;MIN($D23,EOMONTH(DATE(Setup!$B$5,6,1),0)),0,MAX(0,NETWORKDAYS.INTL(MAX($C23,DATE(Setup!$B$5,6,1)),MIN($D23,EOMONTH(DATE(Setup!$B$5,6,1),0)),Setup!$C$6,Setup!$F$12:$F$61)-IF(AND($E23="Half day",YEAR($D23)=Setup!$B$5,MONTH($D23)=6),1-Setup!$B$7,0)))),0)</f>
        <v/>
      </c>
      <c r="P23" s="34">
        <f>IF(AND(ISNUMBER($C23),ISNUMBER($D23)),IF($D23&lt;$C23,0,IF(MAX($C23,DATE(Setup!$B$5,7,1))&gt;MIN($D23,EOMONTH(DATE(Setup!$B$5,7,1),0)),0,MAX(0,NETWORKDAYS.INTL(MAX($C23,DATE(Setup!$B$5,7,1)),MIN($D23,EOMONTH(DATE(Setup!$B$5,7,1),0)),Setup!$C$6,Setup!$F$12:$F$61)-IF(AND($E23="Half day",YEAR($D23)=Setup!$B$5,MONTH($D23)=7),1-Setup!$B$7,0)))),0)</f>
        <v/>
      </c>
      <c r="Q23" s="34">
        <f>IF(AND(ISNUMBER($C23),ISNUMBER($D23)),IF($D23&lt;$C23,0,IF(MAX($C23,DATE(Setup!$B$5,8,1))&gt;MIN($D23,EOMONTH(DATE(Setup!$B$5,8,1),0)),0,MAX(0,NETWORKDAYS.INTL(MAX($C23,DATE(Setup!$B$5,8,1)),MIN($D23,EOMONTH(DATE(Setup!$B$5,8,1),0)),Setup!$C$6,Setup!$F$12:$F$61)-IF(AND($E23="Half day",YEAR($D23)=Setup!$B$5,MONTH($D23)=8),1-Setup!$B$7,0)))),0)</f>
        <v/>
      </c>
      <c r="R23" s="34">
        <f>IF(AND(ISNUMBER($C23),ISNUMBER($D23)),IF($D23&lt;$C23,0,IF(MAX($C23,DATE(Setup!$B$5,9,1))&gt;MIN($D23,EOMONTH(DATE(Setup!$B$5,9,1),0)),0,MAX(0,NETWORKDAYS.INTL(MAX($C23,DATE(Setup!$B$5,9,1)),MIN($D23,EOMONTH(DATE(Setup!$B$5,9,1),0)),Setup!$C$6,Setup!$F$12:$F$61)-IF(AND($E23="Half day",YEAR($D23)=Setup!$B$5,MONTH($D23)=9),1-Setup!$B$7,0)))),0)</f>
        <v/>
      </c>
      <c r="S23" s="34">
        <f>IF(AND(ISNUMBER($C23),ISNUMBER($D23)),IF($D23&lt;$C23,0,IF(MAX($C23,DATE(Setup!$B$5,10,1))&gt;MIN($D23,EOMONTH(DATE(Setup!$B$5,10,1),0)),0,MAX(0,NETWORKDAYS.INTL(MAX($C23,DATE(Setup!$B$5,10,1)),MIN($D23,EOMONTH(DATE(Setup!$B$5,10,1),0)),Setup!$C$6,Setup!$F$12:$F$61)-IF(AND($E23="Half day",YEAR($D23)=Setup!$B$5,MONTH($D23)=10),1-Setup!$B$7,0)))),0)</f>
        <v/>
      </c>
      <c r="T23" s="34">
        <f>IF(AND(ISNUMBER($C23),ISNUMBER($D23)),IF($D23&lt;$C23,0,IF(MAX($C23,DATE(Setup!$B$5,11,1))&gt;MIN($D23,EOMONTH(DATE(Setup!$B$5,11,1),0)),0,MAX(0,NETWORKDAYS.INTL(MAX($C23,DATE(Setup!$B$5,11,1)),MIN($D23,EOMONTH(DATE(Setup!$B$5,11,1),0)),Setup!$C$6,Setup!$F$12:$F$61)-IF(AND($E23="Half day",YEAR($D23)=Setup!$B$5,MONTH($D23)=11),1-Setup!$B$7,0)))),0)</f>
        <v/>
      </c>
      <c r="U23" s="34">
        <f>IF(AND(ISNUMBER($C23),ISNUMBER($D23)),IF($D23&lt;$C23,0,IF(MAX($C23,DATE(Setup!$B$5,12,1))&gt;MIN($D23,EOMONTH(DATE(Setup!$B$5,12,1),0)),0,MAX(0,NETWORKDAYS.INTL(MAX($C23,DATE(Setup!$B$5,12,1)),MIN($D23,EOMONTH(DATE(Setup!$B$5,12,1),0)),Setup!$C$6,Setup!$F$12:$F$61)-IF(AND($E23="Half day",YEAR($D23)=Setup!$B$5,MONTH($D23)=12),1-Setup!$B$7,0)))),0)</f>
        <v/>
      </c>
    </row>
    <row r="24">
      <c r="A24" s="7" t="n"/>
      <c r="B24" s="7" t="n"/>
      <c r="C24" s="28" t="n"/>
      <c r="D24" s="28" t="n"/>
      <c r="E24" s="23" t="n"/>
      <c r="F24" s="32">
        <f>IF(OR($C24="",$D24=""),"",IF(NOT(AND(ISNUMBER($C24),ISNUMBER($D24))),"Check dates",IF($D24&lt;$C24,"Check dates",SUM($J24:$U24))))</f>
        <v/>
      </c>
      <c r="G24" s="7" t="n"/>
      <c r="H24" s="33">
        <f>IF(AND($A24="",$B24="",$C24="",$D24=""),"",IF(COUNTIF(Employees!$A$5:$A$34,$A24)=0,"Pick the employee from the list",IF(COUNTIF(Setup!$A$12:$A$17,$B24)=0,"Pick the leave type",IF($F24="Check dates","Check the dates","OK"))))</f>
        <v/>
      </c>
      <c r="J24" s="34">
        <f>IF(AND(ISNUMBER($C24),ISNUMBER($D24)),IF($D24&lt;$C24,0,IF(MAX($C24,DATE(Setup!$B$5,1,1))&gt;MIN($D24,EOMONTH(DATE(Setup!$B$5,1,1),0)),0,MAX(0,NETWORKDAYS.INTL(MAX($C24,DATE(Setup!$B$5,1,1)),MIN($D24,EOMONTH(DATE(Setup!$B$5,1,1),0)),Setup!$C$6,Setup!$F$12:$F$61)-IF(AND($E24="Half day",YEAR($D24)=Setup!$B$5,MONTH($D24)=1),1-Setup!$B$7,0)))),0)</f>
        <v/>
      </c>
      <c r="K24" s="34">
        <f>IF(AND(ISNUMBER($C24),ISNUMBER($D24)),IF($D24&lt;$C24,0,IF(MAX($C24,DATE(Setup!$B$5,2,1))&gt;MIN($D24,EOMONTH(DATE(Setup!$B$5,2,1),0)),0,MAX(0,NETWORKDAYS.INTL(MAX($C24,DATE(Setup!$B$5,2,1)),MIN($D24,EOMONTH(DATE(Setup!$B$5,2,1),0)),Setup!$C$6,Setup!$F$12:$F$61)-IF(AND($E24="Half day",YEAR($D24)=Setup!$B$5,MONTH($D24)=2),1-Setup!$B$7,0)))),0)</f>
        <v/>
      </c>
      <c r="L24" s="34">
        <f>IF(AND(ISNUMBER($C24),ISNUMBER($D24)),IF($D24&lt;$C24,0,IF(MAX($C24,DATE(Setup!$B$5,3,1))&gt;MIN($D24,EOMONTH(DATE(Setup!$B$5,3,1),0)),0,MAX(0,NETWORKDAYS.INTL(MAX($C24,DATE(Setup!$B$5,3,1)),MIN($D24,EOMONTH(DATE(Setup!$B$5,3,1),0)),Setup!$C$6,Setup!$F$12:$F$61)-IF(AND($E24="Half day",YEAR($D24)=Setup!$B$5,MONTH($D24)=3),1-Setup!$B$7,0)))),0)</f>
        <v/>
      </c>
      <c r="M24" s="34">
        <f>IF(AND(ISNUMBER($C24),ISNUMBER($D24)),IF($D24&lt;$C24,0,IF(MAX($C24,DATE(Setup!$B$5,4,1))&gt;MIN($D24,EOMONTH(DATE(Setup!$B$5,4,1),0)),0,MAX(0,NETWORKDAYS.INTL(MAX($C24,DATE(Setup!$B$5,4,1)),MIN($D24,EOMONTH(DATE(Setup!$B$5,4,1),0)),Setup!$C$6,Setup!$F$12:$F$61)-IF(AND($E24="Half day",YEAR($D24)=Setup!$B$5,MONTH($D24)=4),1-Setup!$B$7,0)))),0)</f>
        <v/>
      </c>
      <c r="N24" s="34">
        <f>IF(AND(ISNUMBER($C24),ISNUMBER($D24)),IF($D24&lt;$C24,0,IF(MAX($C24,DATE(Setup!$B$5,5,1))&gt;MIN($D24,EOMONTH(DATE(Setup!$B$5,5,1),0)),0,MAX(0,NETWORKDAYS.INTL(MAX($C24,DATE(Setup!$B$5,5,1)),MIN($D24,EOMONTH(DATE(Setup!$B$5,5,1),0)),Setup!$C$6,Setup!$F$12:$F$61)-IF(AND($E24="Half day",YEAR($D24)=Setup!$B$5,MONTH($D24)=5),1-Setup!$B$7,0)))),0)</f>
        <v/>
      </c>
      <c r="O24" s="34">
        <f>IF(AND(ISNUMBER($C24),ISNUMBER($D24)),IF($D24&lt;$C24,0,IF(MAX($C24,DATE(Setup!$B$5,6,1))&gt;MIN($D24,EOMONTH(DATE(Setup!$B$5,6,1),0)),0,MAX(0,NETWORKDAYS.INTL(MAX($C24,DATE(Setup!$B$5,6,1)),MIN($D24,EOMONTH(DATE(Setup!$B$5,6,1),0)),Setup!$C$6,Setup!$F$12:$F$61)-IF(AND($E24="Half day",YEAR($D24)=Setup!$B$5,MONTH($D24)=6),1-Setup!$B$7,0)))),0)</f>
        <v/>
      </c>
      <c r="P24" s="34">
        <f>IF(AND(ISNUMBER($C24),ISNUMBER($D24)),IF($D24&lt;$C24,0,IF(MAX($C24,DATE(Setup!$B$5,7,1))&gt;MIN($D24,EOMONTH(DATE(Setup!$B$5,7,1),0)),0,MAX(0,NETWORKDAYS.INTL(MAX($C24,DATE(Setup!$B$5,7,1)),MIN($D24,EOMONTH(DATE(Setup!$B$5,7,1),0)),Setup!$C$6,Setup!$F$12:$F$61)-IF(AND($E24="Half day",YEAR($D24)=Setup!$B$5,MONTH($D24)=7),1-Setup!$B$7,0)))),0)</f>
        <v/>
      </c>
      <c r="Q24" s="34">
        <f>IF(AND(ISNUMBER($C24),ISNUMBER($D24)),IF($D24&lt;$C24,0,IF(MAX($C24,DATE(Setup!$B$5,8,1))&gt;MIN($D24,EOMONTH(DATE(Setup!$B$5,8,1),0)),0,MAX(0,NETWORKDAYS.INTL(MAX($C24,DATE(Setup!$B$5,8,1)),MIN($D24,EOMONTH(DATE(Setup!$B$5,8,1),0)),Setup!$C$6,Setup!$F$12:$F$61)-IF(AND($E24="Half day",YEAR($D24)=Setup!$B$5,MONTH($D24)=8),1-Setup!$B$7,0)))),0)</f>
        <v/>
      </c>
      <c r="R24" s="34">
        <f>IF(AND(ISNUMBER($C24),ISNUMBER($D24)),IF($D24&lt;$C24,0,IF(MAX($C24,DATE(Setup!$B$5,9,1))&gt;MIN($D24,EOMONTH(DATE(Setup!$B$5,9,1),0)),0,MAX(0,NETWORKDAYS.INTL(MAX($C24,DATE(Setup!$B$5,9,1)),MIN($D24,EOMONTH(DATE(Setup!$B$5,9,1),0)),Setup!$C$6,Setup!$F$12:$F$61)-IF(AND($E24="Half day",YEAR($D24)=Setup!$B$5,MONTH($D24)=9),1-Setup!$B$7,0)))),0)</f>
        <v/>
      </c>
      <c r="S24" s="34">
        <f>IF(AND(ISNUMBER($C24),ISNUMBER($D24)),IF($D24&lt;$C24,0,IF(MAX($C24,DATE(Setup!$B$5,10,1))&gt;MIN($D24,EOMONTH(DATE(Setup!$B$5,10,1),0)),0,MAX(0,NETWORKDAYS.INTL(MAX($C24,DATE(Setup!$B$5,10,1)),MIN($D24,EOMONTH(DATE(Setup!$B$5,10,1),0)),Setup!$C$6,Setup!$F$12:$F$61)-IF(AND($E24="Half day",YEAR($D24)=Setup!$B$5,MONTH($D24)=10),1-Setup!$B$7,0)))),0)</f>
        <v/>
      </c>
      <c r="T24" s="34">
        <f>IF(AND(ISNUMBER($C24),ISNUMBER($D24)),IF($D24&lt;$C24,0,IF(MAX($C24,DATE(Setup!$B$5,11,1))&gt;MIN($D24,EOMONTH(DATE(Setup!$B$5,11,1),0)),0,MAX(0,NETWORKDAYS.INTL(MAX($C24,DATE(Setup!$B$5,11,1)),MIN($D24,EOMONTH(DATE(Setup!$B$5,11,1),0)),Setup!$C$6,Setup!$F$12:$F$61)-IF(AND($E24="Half day",YEAR($D24)=Setup!$B$5,MONTH($D24)=11),1-Setup!$B$7,0)))),0)</f>
        <v/>
      </c>
      <c r="U24" s="34">
        <f>IF(AND(ISNUMBER($C24),ISNUMBER($D24)),IF($D24&lt;$C24,0,IF(MAX($C24,DATE(Setup!$B$5,12,1))&gt;MIN($D24,EOMONTH(DATE(Setup!$B$5,12,1),0)),0,MAX(0,NETWORKDAYS.INTL(MAX($C24,DATE(Setup!$B$5,12,1)),MIN($D24,EOMONTH(DATE(Setup!$B$5,12,1),0)),Setup!$C$6,Setup!$F$12:$F$61)-IF(AND($E24="Half day",YEAR($D24)=Setup!$B$5,MONTH($D24)=12),1-Setup!$B$7,0)))),0)</f>
        <v/>
      </c>
    </row>
    <row r="25">
      <c r="A25" s="7" t="n"/>
      <c r="B25" s="7" t="n"/>
      <c r="C25" s="28" t="n"/>
      <c r="D25" s="28" t="n"/>
      <c r="E25" s="23" t="n"/>
      <c r="F25" s="32">
        <f>IF(OR($C25="",$D25=""),"",IF(NOT(AND(ISNUMBER($C25),ISNUMBER($D25))),"Check dates",IF($D25&lt;$C25,"Check dates",SUM($J25:$U25))))</f>
        <v/>
      </c>
      <c r="G25" s="7" t="n"/>
      <c r="H25" s="33">
        <f>IF(AND($A25="",$B25="",$C25="",$D25=""),"",IF(COUNTIF(Employees!$A$5:$A$34,$A25)=0,"Pick the employee from the list",IF(COUNTIF(Setup!$A$12:$A$17,$B25)=0,"Pick the leave type",IF($F25="Check dates","Check the dates","OK"))))</f>
        <v/>
      </c>
      <c r="J25" s="34">
        <f>IF(AND(ISNUMBER($C25),ISNUMBER($D25)),IF($D25&lt;$C25,0,IF(MAX($C25,DATE(Setup!$B$5,1,1))&gt;MIN($D25,EOMONTH(DATE(Setup!$B$5,1,1),0)),0,MAX(0,NETWORKDAYS.INTL(MAX($C25,DATE(Setup!$B$5,1,1)),MIN($D25,EOMONTH(DATE(Setup!$B$5,1,1),0)),Setup!$C$6,Setup!$F$12:$F$61)-IF(AND($E25="Half day",YEAR($D25)=Setup!$B$5,MONTH($D25)=1),1-Setup!$B$7,0)))),0)</f>
        <v/>
      </c>
      <c r="K25" s="34">
        <f>IF(AND(ISNUMBER($C25),ISNUMBER($D25)),IF($D25&lt;$C25,0,IF(MAX($C25,DATE(Setup!$B$5,2,1))&gt;MIN($D25,EOMONTH(DATE(Setup!$B$5,2,1),0)),0,MAX(0,NETWORKDAYS.INTL(MAX($C25,DATE(Setup!$B$5,2,1)),MIN($D25,EOMONTH(DATE(Setup!$B$5,2,1),0)),Setup!$C$6,Setup!$F$12:$F$61)-IF(AND($E25="Half day",YEAR($D25)=Setup!$B$5,MONTH($D25)=2),1-Setup!$B$7,0)))),0)</f>
        <v/>
      </c>
      <c r="L25" s="34">
        <f>IF(AND(ISNUMBER($C25),ISNUMBER($D25)),IF($D25&lt;$C25,0,IF(MAX($C25,DATE(Setup!$B$5,3,1))&gt;MIN($D25,EOMONTH(DATE(Setup!$B$5,3,1),0)),0,MAX(0,NETWORKDAYS.INTL(MAX($C25,DATE(Setup!$B$5,3,1)),MIN($D25,EOMONTH(DATE(Setup!$B$5,3,1),0)),Setup!$C$6,Setup!$F$12:$F$61)-IF(AND($E25="Half day",YEAR($D25)=Setup!$B$5,MONTH($D25)=3),1-Setup!$B$7,0)))),0)</f>
        <v/>
      </c>
      <c r="M25" s="34">
        <f>IF(AND(ISNUMBER($C25),ISNUMBER($D25)),IF($D25&lt;$C25,0,IF(MAX($C25,DATE(Setup!$B$5,4,1))&gt;MIN($D25,EOMONTH(DATE(Setup!$B$5,4,1),0)),0,MAX(0,NETWORKDAYS.INTL(MAX($C25,DATE(Setup!$B$5,4,1)),MIN($D25,EOMONTH(DATE(Setup!$B$5,4,1),0)),Setup!$C$6,Setup!$F$12:$F$61)-IF(AND($E25="Half day",YEAR($D25)=Setup!$B$5,MONTH($D25)=4),1-Setup!$B$7,0)))),0)</f>
        <v/>
      </c>
      <c r="N25" s="34">
        <f>IF(AND(ISNUMBER($C25),ISNUMBER($D25)),IF($D25&lt;$C25,0,IF(MAX($C25,DATE(Setup!$B$5,5,1))&gt;MIN($D25,EOMONTH(DATE(Setup!$B$5,5,1),0)),0,MAX(0,NETWORKDAYS.INTL(MAX($C25,DATE(Setup!$B$5,5,1)),MIN($D25,EOMONTH(DATE(Setup!$B$5,5,1),0)),Setup!$C$6,Setup!$F$12:$F$61)-IF(AND($E25="Half day",YEAR($D25)=Setup!$B$5,MONTH($D25)=5),1-Setup!$B$7,0)))),0)</f>
        <v/>
      </c>
      <c r="O25" s="34">
        <f>IF(AND(ISNUMBER($C25),ISNUMBER($D25)),IF($D25&lt;$C25,0,IF(MAX($C25,DATE(Setup!$B$5,6,1))&gt;MIN($D25,EOMONTH(DATE(Setup!$B$5,6,1),0)),0,MAX(0,NETWORKDAYS.INTL(MAX($C25,DATE(Setup!$B$5,6,1)),MIN($D25,EOMONTH(DATE(Setup!$B$5,6,1),0)),Setup!$C$6,Setup!$F$12:$F$61)-IF(AND($E25="Half day",YEAR($D25)=Setup!$B$5,MONTH($D25)=6),1-Setup!$B$7,0)))),0)</f>
        <v/>
      </c>
      <c r="P25" s="34">
        <f>IF(AND(ISNUMBER($C25),ISNUMBER($D25)),IF($D25&lt;$C25,0,IF(MAX($C25,DATE(Setup!$B$5,7,1))&gt;MIN($D25,EOMONTH(DATE(Setup!$B$5,7,1),0)),0,MAX(0,NETWORKDAYS.INTL(MAX($C25,DATE(Setup!$B$5,7,1)),MIN($D25,EOMONTH(DATE(Setup!$B$5,7,1),0)),Setup!$C$6,Setup!$F$12:$F$61)-IF(AND($E25="Half day",YEAR($D25)=Setup!$B$5,MONTH($D25)=7),1-Setup!$B$7,0)))),0)</f>
        <v/>
      </c>
      <c r="Q25" s="34">
        <f>IF(AND(ISNUMBER($C25),ISNUMBER($D25)),IF($D25&lt;$C25,0,IF(MAX($C25,DATE(Setup!$B$5,8,1))&gt;MIN($D25,EOMONTH(DATE(Setup!$B$5,8,1),0)),0,MAX(0,NETWORKDAYS.INTL(MAX($C25,DATE(Setup!$B$5,8,1)),MIN($D25,EOMONTH(DATE(Setup!$B$5,8,1),0)),Setup!$C$6,Setup!$F$12:$F$61)-IF(AND($E25="Half day",YEAR($D25)=Setup!$B$5,MONTH($D25)=8),1-Setup!$B$7,0)))),0)</f>
        <v/>
      </c>
      <c r="R25" s="34">
        <f>IF(AND(ISNUMBER($C25),ISNUMBER($D25)),IF($D25&lt;$C25,0,IF(MAX($C25,DATE(Setup!$B$5,9,1))&gt;MIN($D25,EOMONTH(DATE(Setup!$B$5,9,1),0)),0,MAX(0,NETWORKDAYS.INTL(MAX($C25,DATE(Setup!$B$5,9,1)),MIN($D25,EOMONTH(DATE(Setup!$B$5,9,1),0)),Setup!$C$6,Setup!$F$12:$F$61)-IF(AND($E25="Half day",YEAR($D25)=Setup!$B$5,MONTH($D25)=9),1-Setup!$B$7,0)))),0)</f>
        <v/>
      </c>
      <c r="S25" s="34">
        <f>IF(AND(ISNUMBER($C25),ISNUMBER($D25)),IF($D25&lt;$C25,0,IF(MAX($C25,DATE(Setup!$B$5,10,1))&gt;MIN($D25,EOMONTH(DATE(Setup!$B$5,10,1),0)),0,MAX(0,NETWORKDAYS.INTL(MAX($C25,DATE(Setup!$B$5,10,1)),MIN($D25,EOMONTH(DATE(Setup!$B$5,10,1),0)),Setup!$C$6,Setup!$F$12:$F$61)-IF(AND($E25="Half day",YEAR($D25)=Setup!$B$5,MONTH($D25)=10),1-Setup!$B$7,0)))),0)</f>
        <v/>
      </c>
      <c r="T25" s="34">
        <f>IF(AND(ISNUMBER($C25),ISNUMBER($D25)),IF($D25&lt;$C25,0,IF(MAX($C25,DATE(Setup!$B$5,11,1))&gt;MIN($D25,EOMONTH(DATE(Setup!$B$5,11,1),0)),0,MAX(0,NETWORKDAYS.INTL(MAX($C25,DATE(Setup!$B$5,11,1)),MIN($D25,EOMONTH(DATE(Setup!$B$5,11,1),0)),Setup!$C$6,Setup!$F$12:$F$61)-IF(AND($E25="Half day",YEAR($D25)=Setup!$B$5,MONTH($D25)=11),1-Setup!$B$7,0)))),0)</f>
        <v/>
      </c>
      <c r="U25" s="34">
        <f>IF(AND(ISNUMBER($C25),ISNUMBER($D25)),IF($D25&lt;$C25,0,IF(MAX($C25,DATE(Setup!$B$5,12,1))&gt;MIN($D25,EOMONTH(DATE(Setup!$B$5,12,1),0)),0,MAX(0,NETWORKDAYS.INTL(MAX($C25,DATE(Setup!$B$5,12,1)),MIN($D25,EOMONTH(DATE(Setup!$B$5,12,1),0)),Setup!$C$6,Setup!$F$12:$F$61)-IF(AND($E25="Half day",YEAR($D25)=Setup!$B$5,MONTH($D25)=12),1-Setup!$B$7,0)))),0)</f>
        <v/>
      </c>
    </row>
    <row r="26">
      <c r="A26" s="7" t="n"/>
      <c r="B26" s="7" t="n"/>
      <c r="C26" s="28" t="n"/>
      <c r="D26" s="28" t="n"/>
      <c r="E26" s="23" t="n"/>
      <c r="F26" s="32">
        <f>IF(OR($C26="",$D26=""),"",IF(NOT(AND(ISNUMBER($C26),ISNUMBER($D26))),"Check dates",IF($D26&lt;$C26,"Check dates",SUM($J26:$U26))))</f>
        <v/>
      </c>
      <c r="G26" s="7" t="n"/>
      <c r="H26" s="33">
        <f>IF(AND($A26="",$B26="",$C26="",$D26=""),"",IF(COUNTIF(Employees!$A$5:$A$34,$A26)=0,"Pick the employee from the list",IF(COUNTIF(Setup!$A$12:$A$17,$B26)=0,"Pick the leave type",IF($F26="Check dates","Check the dates","OK"))))</f>
        <v/>
      </c>
      <c r="J26" s="34">
        <f>IF(AND(ISNUMBER($C26),ISNUMBER($D26)),IF($D26&lt;$C26,0,IF(MAX($C26,DATE(Setup!$B$5,1,1))&gt;MIN($D26,EOMONTH(DATE(Setup!$B$5,1,1),0)),0,MAX(0,NETWORKDAYS.INTL(MAX($C26,DATE(Setup!$B$5,1,1)),MIN($D26,EOMONTH(DATE(Setup!$B$5,1,1),0)),Setup!$C$6,Setup!$F$12:$F$61)-IF(AND($E26="Half day",YEAR($D26)=Setup!$B$5,MONTH($D26)=1),1-Setup!$B$7,0)))),0)</f>
        <v/>
      </c>
      <c r="K26" s="34">
        <f>IF(AND(ISNUMBER($C26),ISNUMBER($D26)),IF($D26&lt;$C26,0,IF(MAX($C26,DATE(Setup!$B$5,2,1))&gt;MIN($D26,EOMONTH(DATE(Setup!$B$5,2,1),0)),0,MAX(0,NETWORKDAYS.INTL(MAX($C26,DATE(Setup!$B$5,2,1)),MIN($D26,EOMONTH(DATE(Setup!$B$5,2,1),0)),Setup!$C$6,Setup!$F$12:$F$61)-IF(AND($E26="Half day",YEAR($D26)=Setup!$B$5,MONTH($D26)=2),1-Setup!$B$7,0)))),0)</f>
        <v/>
      </c>
      <c r="L26" s="34">
        <f>IF(AND(ISNUMBER($C26),ISNUMBER($D26)),IF($D26&lt;$C26,0,IF(MAX($C26,DATE(Setup!$B$5,3,1))&gt;MIN($D26,EOMONTH(DATE(Setup!$B$5,3,1),0)),0,MAX(0,NETWORKDAYS.INTL(MAX($C26,DATE(Setup!$B$5,3,1)),MIN($D26,EOMONTH(DATE(Setup!$B$5,3,1),0)),Setup!$C$6,Setup!$F$12:$F$61)-IF(AND($E26="Half day",YEAR($D26)=Setup!$B$5,MONTH($D26)=3),1-Setup!$B$7,0)))),0)</f>
        <v/>
      </c>
      <c r="M26" s="34">
        <f>IF(AND(ISNUMBER($C26),ISNUMBER($D26)),IF($D26&lt;$C26,0,IF(MAX($C26,DATE(Setup!$B$5,4,1))&gt;MIN($D26,EOMONTH(DATE(Setup!$B$5,4,1),0)),0,MAX(0,NETWORKDAYS.INTL(MAX($C26,DATE(Setup!$B$5,4,1)),MIN($D26,EOMONTH(DATE(Setup!$B$5,4,1),0)),Setup!$C$6,Setup!$F$12:$F$61)-IF(AND($E26="Half day",YEAR($D26)=Setup!$B$5,MONTH($D26)=4),1-Setup!$B$7,0)))),0)</f>
        <v/>
      </c>
      <c r="N26" s="34">
        <f>IF(AND(ISNUMBER($C26),ISNUMBER($D26)),IF($D26&lt;$C26,0,IF(MAX($C26,DATE(Setup!$B$5,5,1))&gt;MIN($D26,EOMONTH(DATE(Setup!$B$5,5,1),0)),0,MAX(0,NETWORKDAYS.INTL(MAX($C26,DATE(Setup!$B$5,5,1)),MIN($D26,EOMONTH(DATE(Setup!$B$5,5,1),0)),Setup!$C$6,Setup!$F$12:$F$61)-IF(AND($E26="Half day",YEAR($D26)=Setup!$B$5,MONTH($D26)=5),1-Setup!$B$7,0)))),0)</f>
        <v/>
      </c>
      <c r="O26" s="34">
        <f>IF(AND(ISNUMBER($C26),ISNUMBER($D26)),IF($D26&lt;$C26,0,IF(MAX($C26,DATE(Setup!$B$5,6,1))&gt;MIN($D26,EOMONTH(DATE(Setup!$B$5,6,1),0)),0,MAX(0,NETWORKDAYS.INTL(MAX($C26,DATE(Setup!$B$5,6,1)),MIN($D26,EOMONTH(DATE(Setup!$B$5,6,1),0)),Setup!$C$6,Setup!$F$12:$F$61)-IF(AND($E26="Half day",YEAR($D26)=Setup!$B$5,MONTH($D26)=6),1-Setup!$B$7,0)))),0)</f>
        <v/>
      </c>
      <c r="P26" s="34">
        <f>IF(AND(ISNUMBER($C26),ISNUMBER($D26)),IF($D26&lt;$C26,0,IF(MAX($C26,DATE(Setup!$B$5,7,1))&gt;MIN($D26,EOMONTH(DATE(Setup!$B$5,7,1),0)),0,MAX(0,NETWORKDAYS.INTL(MAX($C26,DATE(Setup!$B$5,7,1)),MIN($D26,EOMONTH(DATE(Setup!$B$5,7,1),0)),Setup!$C$6,Setup!$F$12:$F$61)-IF(AND($E26="Half day",YEAR($D26)=Setup!$B$5,MONTH($D26)=7),1-Setup!$B$7,0)))),0)</f>
        <v/>
      </c>
      <c r="Q26" s="34">
        <f>IF(AND(ISNUMBER($C26),ISNUMBER($D26)),IF($D26&lt;$C26,0,IF(MAX($C26,DATE(Setup!$B$5,8,1))&gt;MIN($D26,EOMONTH(DATE(Setup!$B$5,8,1),0)),0,MAX(0,NETWORKDAYS.INTL(MAX($C26,DATE(Setup!$B$5,8,1)),MIN($D26,EOMONTH(DATE(Setup!$B$5,8,1),0)),Setup!$C$6,Setup!$F$12:$F$61)-IF(AND($E26="Half day",YEAR($D26)=Setup!$B$5,MONTH($D26)=8),1-Setup!$B$7,0)))),0)</f>
        <v/>
      </c>
      <c r="R26" s="34">
        <f>IF(AND(ISNUMBER($C26),ISNUMBER($D26)),IF($D26&lt;$C26,0,IF(MAX($C26,DATE(Setup!$B$5,9,1))&gt;MIN($D26,EOMONTH(DATE(Setup!$B$5,9,1),0)),0,MAX(0,NETWORKDAYS.INTL(MAX($C26,DATE(Setup!$B$5,9,1)),MIN($D26,EOMONTH(DATE(Setup!$B$5,9,1),0)),Setup!$C$6,Setup!$F$12:$F$61)-IF(AND($E26="Half day",YEAR($D26)=Setup!$B$5,MONTH($D26)=9),1-Setup!$B$7,0)))),0)</f>
        <v/>
      </c>
      <c r="S26" s="34">
        <f>IF(AND(ISNUMBER($C26),ISNUMBER($D26)),IF($D26&lt;$C26,0,IF(MAX($C26,DATE(Setup!$B$5,10,1))&gt;MIN($D26,EOMONTH(DATE(Setup!$B$5,10,1),0)),0,MAX(0,NETWORKDAYS.INTL(MAX($C26,DATE(Setup!$B$5,10,1)),MIN($D26,EOMONTH(DATE(Setup!$B$5,10,1),0)),Setup!$C$6,Setup!$F$12:$F$61)-IF(AND($E26="Half day",YEAR($D26)=Setup!$B$5,MONTH($D26)=10),1-Setup!$B$7,0)))),0)</f>
        <v/>
      </c>
      <c r="T26" s="34">
        <f>IF(AND(ISNUMBER($C26),ISNUMBER($D26)),IF($D26&lt;$C26,0,IF(MAX($C26,DATE(Setup!$B$5,11,1))&gt;MIN($D26,EOMONTH(DATE(Setup!$B$5,11,1),0)),0,MAX(0,NETWORKDAYS.INTL(MAX($C26,DATE(Setup!$B$5,11,1)),MIN($D26,EOMONTH(DATE(Setup!$B$5,11,1),0)),Setup!$C$6,Setup!$F$12:$F$61)-IF(AND($E26="Half day",YEAR($D26)=Setup!$B$5,MONTH($D26)=11),1-Setup!$B$7,0)))),0)</f>
        <v/>
      </c>
      <c r="U26" s="34">
        <f>IF(AND(ISNUMBER($C26),ISNUMBER($D26)),IF($D26&lt;$C26,0,IF(MAX($C26,DATE(Setup!$B$5,12,1))&gt;MIN($D26,EOMONTH(DATE(Setup!$B$5,12,1),0)),0,MAX(0,NETWORKDAYS.INTL(MAX($C26,DATE(Setup!$B$5,12,1)),MIN($D26,EOMONTH(DATE(Setup!$B$5,12,1),0)),Setup!$C$6,Setup!$F$12:$F$61)-IF(AND($E26="Half day",YEAR($D26)=Setup!$B$5,MONTH($D26)=12),1-Setup!$B$7,0)))),0)</f>
        <v/>
      </c>
    </row>
    <row r="27">
      <c r="A27" s="7" t="n"/>
      <c r="B27" s="7" t="n"/>
      <c r="C27" s="28" t="n"/>
      <c r="D27" s="28" t="n"/>
      <c r="E27" s="23" t="n"/>
      <c r="F27" s="32">
        <f>IF(OR($C27="",$D27=""),"",IF(NOT(AND(ISNUMBER($C27),ISNUMBER($D27))),"Check dates",IF($D27&lt;$C27,"Check dates",SUM($J27:$U27))))</f>
        <v/>
      </c>
      <c r="G27" s="7" t="n"/>
      <c r="H27" s="33">
        <f>IF(AND($A27="",$B27="",$C27="",$D27=""),"",IF(COUNTIF(Employees!$A$5:$A$34,$A27)=0,"Pick the employee from the list",IF(COUNTIF(Setup!$A$12:$A$17,$B27)=0,"Pick the leave type",IF($F27="Check dates","Check the dates","OK"))))</f>
        <v/>
      </c>
      <c r="J27" s="34">
        <f>IF(AND(ISNUMBER($C27),ISNUMBER($D27)),IF($D27&lt;$C27,0,IF(MAX($C27,DATE(Setup!$B$5,1,1))&gt;MIN($D27,EOMONTH(DATE(Setup!$B$5,1,1),0)),0,MAX(0,NETWORKDAYS.INTL(MAX($C27,DATE(Setup!$B$5,1,1)),MIN($D27,EOMONTH(DATE(Setup!$B$5,1,1),0)),Setup!$C$6,Setup!$F$12:$F$61)-IF(AND($E27="Half day",YEAR($D27)=Setup!$B$5,MONTH($D27)=1),1-Setup!$B$7,0)))),0)</f>
        <v/>
      </c>
      <c r="K27" s="34">
        <f>IF(AND(ISNUMBER($C27),ISNUMBER($D27)),IF($D27&lt;$C27,0,IF(MAX($C27,DATE(Setup!$B$5,2,1))&gt;MIN($D27,EOMONTH(DATE(Setup!$B$5,2,1),0)),0,MAX(0,NETWORKDAYS.INTL(MAX($C27,DATE(Setup!$B$5,2,1)),MIN($D27,EOMONTH(DATE(Setup!$B$5,2,1),0)),Setup!$C$6,Setup!$F$12:$F$61)-IF(AND($E27="Half day",YEAR($D27)=Setup!$B$5,MONTH($D27)=2),1-Setup!$B$7,0)))),0)</f>
        <v/>
      </c>
      <c r="L27" s="34">
        <f>IF(AND(ISNUMBER($C27),ISNUMBER($D27)),IF($D27&lt;$C27,0,IF(MAX($C27,DATE(Setup!$B$5,3,1))&gt;MIN($D27,EOMONTH(DATE(Setup!$B$5,3,1),0)),0,MAX(0,NETWORKDAYS.INTL(MAX($C27,DATE(Setup!$B$5,3,1)),MIN($D27,EOMONTH(DATE(Setup!$B$5,3,1),0)),Setup!$C$6,Setup!$F$12:$F$61)-IF(AND($E27="Half day",YEAR($D27)=Setup!$B$5,MONTH($D27)=3),1-Setup!$B$7,0)))),0)</f>
        <v/>
      </c>
      <c r="M27" s="34">
        <f>IF(AND(ISNUMBER($C27),ISNUMBER($D27)),IF($D27&lt;$C27,0,IF(MAX($C27,DATE(Setup!$B$5,4,1))&gt;MIN($D27,EOMONTH(DATE(Setup!$B$5,4,1),0)),0,MAX(0,NETWORKDAYS.INTL(MAX($C27,DATE(Setup!$B$5,4,1)),MIN($D27,EOMONTH(DATE(Setup!$B$5,4,1),0)),Setup!$C$6,Setup!$F$12:$F$61)-IF(AND($E27="Half day",YEAR($D27)=Setup!$B$5,MONTH($D27)=4),1-Setup!$B$7,0)))),0)</f>
        <v/>
      </c>
      <c r="N27" s="34">
        <f>IF(AND(ISNUMBER($C27),ISNUMBER($D27)),IF($D27&lt;$C27,0,IF(MAX($C27,DATE(Setup!$B$5,5,1))&gt;MIN($D27,EOMONTH(DATE(Setup!$B$5,5,1),0)),0,MAX(0,NETWORKDAYS.INTL(MAX($C27,DATE(Setup!$B$5,5,1)),MIN($D27,EOMONTH(DATE(Setup!$B$5,5,1),0)),Setup!$C$6,Setup!$F$12:$F$61)-IF(AND($E27="Half day",YEAR($D27)=Setup!$B$5,MONTH($D27)=5),1-Setup!$B$7,0)))),0)</f>
        <v/>
      </c>
      <c r="O27" s="34">
        <f>IF(AND(ISNUMBER($C27),ISNUMBER($D27)),IF($D27&lt;$C27,0,IF(MAX($C27,DATE(Setup!$B$5,6,1))&gt;MIN($D27,EOMONTH(DATE(Setup!$B$5,6,1),0)),0,MAX(0,NETWORKDAYS.INTL(MAX($C27,DATE(Setup!$B$5,6,1)),MIN($D27,EOMONTH(DATE(Setup!$B$5,6,1),0)),Setup!$C$6,Setup!$F$12:$F$61)-IF(AND($E27="Half day",YEAR($D27)=Setup!$B$5,MONTH($D27)=6),1-Setup!$B$7,0)))),0)</f>
        <v/>
      </c>
      <c r="P27" s="34">
        <f>IF(AND(ISNUMBER($C27),ISNUMBER($D27)),IF($D27&lt;$C27,0,IF(MAX($C27,DATE(Setup!$B$5,7,1))&gt;MIN($D27,EOMONTH(DATE(Setup!$B$5,7,1),0)),0,MAX(0,NETWORKDAYS.INTL(MAX($C27,DATE(Setup!$B$5,7,1)),MIN($D27,EOMONTH(DATE(Setup!$B$5,7,1),0)),Setup!$C$6,Setup!$F$12:$F$61)-IF(AND($E27="Half day",YEAR($D27)=Setup!$B$5,MONTH($D27)=7),1-Setup!$B$7,0)))),0)</f>
        <v/>
      </c>
      <c r="Q27" s="34">
        <f>IF(AND(ISNUMBER($C27),ISNUMBER($D27)),IF($D27&lt;$C27,0,IF(MAX($C27,DATE(Setup!$B$5,8,1))&gt;MIN($D27,EOMONTH(DATE(Setup!$B$5,8,1),0)),0,MAX(0,NETWORKDAYS.INTL(MAX($C27,DATE(Setup!$B$5,8,1)),MIN($D27,EOMONTH(DATE(Setup!$B$5,8,1),0)),Setup!$C$6,Setup!$F$12:$F$61)-IF(AND($E27="Half day",YEAR($D27)=Setup!$B$5,MONTH($D27)=8),1-Setup!$B$7,0)))),0)</f>
        <v/>
      </c>
      <c r="R27" s="34">
        <f>IF(AND(ISNUMBER($C27),ISNUMBER($D27)),IF($D27&lt;$C27,0,IF(MAX($C27,DATE(Setup!$B$5,9,1))&gt;MIN($D27,EOMONTH(DATE(Setup!$B$5,9,1),0)),0,MAX(0,NETWORKDAYS.INTL(MAX($C27,DATE(Setup!$B$5,9,1)),MIN($D27,EOMONTH(DATE(Setup!$B$5,9,1),0)),Setup!$C$6,Setup!$F$12:$F$61)-IF(AND($E27="Half day",YEAR($D27)=Setup!$B$5,MONTH($D27)=9),1-Setup!$B$7,0)))),0)</f>
        <v/>
      </c>
      <c r="S27" s="34">
        <f>IF(AND(ISNUMBER($C27),ISNUMBER($D27)),IF($D27&lt;$C27,0,IF(MAX($C27,DATE(Setup!$B$5,10,1))&gt;MIN($D27,EOMONTH(DATE(Setup!$B$5,10,1),0)),0,MAX(0,NETWORKDAYS.INTL(MAX($C27,DATE(Setup!$B$5,10,1)),MIN($D27,EOMONTH(DATE(Setup!$B$5,10,1),0)),Setup!$C$6,Setup!$F$12:$F$61)-IF(AND($E27="Half day",YEAR($D27)=Setup!$B$5,MONTH($D27)=10),1-Setup!$B$7,0)))),0)</f>
        <v/>
      </c>
      <c r="T27" s="34">
        <f>IF(AND(ISNUMBER($C27),ISNUMBER($D27)),IF($D27&lt;$C27,0,IF(MAX($C27,DATE(Setup!$B$5,11,1))&gt;MIN($D27,EOMONTH(DATE(Setup!$B$5,11,1),0)),0,MAX(0,NETWORKDAYS.INTL(MAX($C27,DATE(Setup!$B$5,11,1)),MIN($D27,EOMONTH(DATE(Setup!$B$5,11,1),0)),Setup!$C$6,Setup!$F$12:$F$61)-IF(AND($E27="Half day",YEAR($D27)=Setup!$B$5,MONTH($D27)=11),1-Setup!$B$7,0)))),0)</f>
        <v/>
      </c>
      <c r="U27" s="34">
        <f>IF(AND(ISNUMBER($C27),ISNUMBER($D27)),IF($D27&lt;$C27,0,IF(MAX($C27,DATE(Setup!$B$5,12,1))&gt;MIN($D27,EOMONTH(DATE(Setup!$B$5,12,1),0)),0,MAX(0,NETWORKDAYS.INTL(MAX($C27,DATE(Setup!$B$5,12,1)),MIN($D27,EOMONTH(DATE(Setup!$B$5,12,1),0)),Setup!$C$6,Setup!$F$12:$F$61)-IF(AND($E27="Half day",YEAR($D27)=Setup!$B$5,MONTH($D27)=12),1-Setup!$B$7,0)))),0)</f>
        <v/>
      </c>
    </row>
    <row r="28">
      <c r="A28" s="7" t="n"/>
      <c r="B28" s="7" t="n"/>
      <c r="C28" s="28" t="n"/>
      <c r="D28" s="28" t="n"/>
      <c r="E28" s="23" t="n"/>
      <c r="F28" s="32">
        <f>IF(OR($C28="",$D28=""),"",IF(NOT(AND(ISNUMBER($C28),ISNUMBER($D28))),"Check dates",IF($D28&lt;$C28,"Check dates",SUM($J28:$U28))))</f>
        <v/>
      </c>
      <c r="G28" s="7" t="n"/>
      <c r="H28" s="33">
        <f>IF(AND($A28="",$B28="",$C28="",$D28=""),"",IF(COUNTIF(Employees!$A$5:$A$34,$A28)=0,"Pick the employee from the list",IF(COUNTIF(Setup!$A$12:$A$17,$B28)=0,"Pick the leave type",IF($F28="Check dates","Check the dates","OK"))))</f>
        <v/>
      </c>
      <c r="J28" s="34">
        <f>IF(AND(ISNUMBER($C28),ISNUMBER($D28)),IF($D28&lt;$C28,0,IF(MAX($C28,DATE(Setup!$B$5,1,1))&gt;MIN($D28,EOMONTH(DATE(Setup!$B$5,1,1),0)),0,MAX(0,NETWORKDAYS.INTL(MAX($C28,DATE(Setup!$B$5,1,1)),MIN($D28,EOMONTH(DATE(Setup!$B$5,1,1),0)),Setup!$C$6,Setup!$F$12:$F$61)-IF(AND($E28="Half day",YEAR($D28)=Setup!$B$5,MONTH($D28)=1),1-Setup!$B$7,0)))),0)</f>
        <v/>
      </c>
      <c r="K28" s="34">
        <f>IF(AND(ISNUMBER($C28),ISNUMBER($D28)),IF($D28&lt;$C28,0,IF(MAX($C28,DATE(Setup!$B$5,2,1))&gt;MIN($D28,EOMONTH(DATE(Setup!$B$5,2,1),0)),0,MAX(0,NETWORKDAYS.INTL(MAX($C28,DATE(Setup!$B$5,2,1)),MIN($D28,EOMONTH(DATE(Setup!$B$5,2,1),0)),Setup!$C$6,Setup!$F$12:$F$61)-IF(AND($E28="Half day",YEAR($D28)=Setup!$B$5,MONTH($D28)=2),1-Setup!$B$7,0)))),0)</f>
        <v/>
      </c>
      <c r="L28" s="34">
        <f>IF(AND(ISNUMBER($C28),ISNUMBER($D28)),IF($D28&lt;$C28,0,IF(MAX($C28,DATE(Setup!$B$5,3,1))&gt;MIN($D28,EOMONTH(DATE(Setup!$B$5,3,1),0)),0,MAX(0,NETWORKDAYS.INTL(MAX($C28,DATE(Setup!$B$5,3,1)),MIN($D28,EOMONTH(DATE(Setup!$B$5,3,1),0)),Setup!$C$6,Setup!$F$12:$F$61)-IF(AND($E28="Half day",YEAR($D28)=Setup!$B$5,MONTH($D28)=3),1-Setup!$B$7,0)))),0)</f>
        <v/>
      </c>
      <c r="M28" s="34">
        <f>IF(AND(ISNUMBER($C28),ISNUMBER($D28)),IF($D28&lt;$C28,0,IF(MAX($C28,DATE(Setup!$B$5,4,1))&gt;MIN($D28,EOMONTH(DATE(Setup!$B$5,4,1),0)),0,MAX(0,NETWORKDAYS.INTL(MAX($C28,DATE(Setup!$B$5,4,1)),MIN($D28,EOMONTH(DATE(Setup!$B$5,4,1),0)),Setup!$C$6,Setup!$F$12:$F$61)-IF(AND($E28="Half day",YEAR($D28)=Setup!$B$5,MONTH($D28)=4),1-Setup!$B$7,0)))),0)</f>
        <v/>
      </c>
      <c r="N28" s="34">
        <f>IF(AND(ISNUMBER($C28),ISNUMBER($D28)),IF($D28&lt;$C28,0,IF(MAX($C28,DATE(Setup!$B$5,5,1))&gt;MIN($D28,EOMONTH(DATE(Setup!$B$5,5,1),0)),0,MAX(0,NETWORKDAYS.INTL(MAX($C28,DATE(Setup!$B$5,5,1)),MIN($D28,EOMONTH(DATE(Setup!$B$5,5,1),0)),Setup!$C$6,Setup!$F$12:$F$61)-IF(AND($E28="Half day",YEAR($D28)=Setup!$B$5,MONTH($D28)=5),1-Setup!$B$7,0)))),0)</f>
        <v/>
      </c>
      <c r="O28" s="34">
        <f>IF(AND(ISNUMBER($C28),ISNUMBER($D28)),IF($D28&lt;$C28,0,IF(MAX($C28,DATE(Setup!$B$5,6,1))&gt;MIN($D28,EOMONTH(DATE(Setup!$B$5,6,1),0)),0,MAX(0,NETWORKDAYS.INTL(MAX($C28,DATE(Setup!$B$5,6,1)),MIN($D28,EOMONTH(DATE(Setup!$B$5,6,1),0)),Setup!$C$6,Setup!$F$12:$F$61)-IF(AND($E28="Half day",YEAR($D28)=Setup!$B$5,MONTH($D28)=6),1-Setup!$B$7,0)))),0)</f>
        <v/>
      </c>
      <c r="P28" s="34">
        <f>IF(AND(ISNUMBER($C28),ISNUMBER($D28)),IF($D28&lt;$C28,0,IF(MAX($C28,DATE(Setup!$B$5,7,1))&gt;MIN($D28,EOMONTH(DATE(Setup!$B$5,7,1),0)),0,MAX(0,NETWORKDAYS.INTL(MAX($C28,DATE(Setup!$B$5,7,1)),MIN($D28,EOMONTH(DATE(Setup!$B$5,7,1),0)),Setup!$C$6,Setup!$F$12:$F$61)-IF(AND($E28="Half day",YEAR($D28)=Setup!$B$5,MONTH($D28)=7),1-Setup!$B$7,0)))),0)</f>
        <v/>
      </c>
      <c r="Q28" s="34">
        <f>IF(AND(ISNUMBER($C28),ISNUMBER($D28)),IF($D28&lt;$C28,0,IF(MAX($C28,DATE(Setup!$B$5,8,1))&gt;MIN($D28,EOMONTH(DATE(Setup!$B$5,8,1),0)),0,MAX(0,NETWORKDAYS.INTL(MAX($C28,DATE(Setup!$B$5,8,1)),MIN($D28,EOMONTH(DATE(Setup!$B$5,8,1),0)),Setup!$C$6,Setup!$F$12:$F$61)-IF(AND($E28="Half day",YEAR($D28)=Setup!$B$5,MONTH($D28)=8),1-Setup!$B$7,0)))),0)</f>
        <v/>
      </c>
      <c r="R28" s="34">
        <f>IF(AND(ISNUMBER($C28),ISNUMBER($D28)),IF($D28&lt;$C28,0,IF(MAX($C28,DATE(Setup!$B$5,9,1))&gt;MIN($D28,EOMONTH(DATE(Setup!$B$5,9,1),0)),0,MAX(0,NETWORKDAYS.INTL(MAX($C28,DATE(Setup!$B$5,9,1)),MIN($D28,EOMONTH(DATE(Setup!$B$5,9,1),0)),Setup!$C$6,Setup!$F$12:$F$61)-IF(AND($E28="Half day",YEAR($D28)=Setup!$B$5,MONTH($D28)=9),1-Setup!$B$7,0)))),0)</f>
        <v/>
      </c>
      <c r="S28" s="34">
        <f>IF(AND(ISNUMBER($C28),ISNUMBER($D28)),IF($D28&lt;$C28,0,IF(MAX($C28,DATE(Setup!$B$5,10,1))&gt;MIN($D28,EOMONTH(DATE(Setup!$B$5,10,1),0)),0,MAX(0,NETWORKDAYS.INTL(MAX($C28,DATE(Setup!$B$5,10,1)),MIN($D28,EOMONTH(DATE(Setup!$B$5,10,1),0)),Setup!$C$6,Setup!$F$12:$F$61)-IF(AND($E28="Half day",YEAR($D28)=Setup!$B$5,MONTH($D28)=10),1-Setup!$B$7,0)))),0)</f>
        <v/>
      </c>
      <c r="T28" s="34">
        <f>IF(AND(ISNUMBER($C28),ISNUMBER($D28)),IF($D28&lt;$C28,0,IF(MAX($C28,DATE(Setup!$B$5,11,1))&gt;MIN($D28,EOMONTH(DATE(Setup!$B$5,11,1),0)),0,MAX(0,NETWORKDAYS.INTL(MAX($C28,DATE(Setup!$B$5,11,1)),MIN($D28,EOMONTH(DATE(Setup!$B$5,11,1),0)),Setup!$C$6,Setup!$F$12:$F$61)-IF(AND($E28="Half day",YEAR($D28)=Setup!$B$5,MONTH($D28)=11),1-Setup!$B$7,0)))),0)</f>
        <v/>
      </c>
      <c r="U28" s="34">
        <f>IF(AND(ISNUMBER($C28),ISNUMBER($D28)),IF($D28&lt;$C28,0,IF(MAX($C28,DATE(Setup!$B$5,12,1))&gt;MIN($D28,EOMONTH(DATE(Setup!$B$5,12,1),0)),0,MAX(0,NETWORKDAYS.INTL(MAX($C28,DATE(Setup!$B$5,12,1)),MIN($D28,EOMONTH(DATE(Setup!$B$5,12,1),0)),Setup!$C$6,Setup!$F$12:$F$61)-IF(AND($E28="Half day",YEAR($D28)=Setup!$B$5,MONTH($D28)=12),1-Setup!$B$7,0)))),0)</f>
        <v/>
      </c>
    </row>
    <row r="29">
      <c r="A29" s="7" t="n"/>
      <c r="B29" s="7" t="n"/>
      <c r="C29" s="28" t="n"/>
      <c r="D29" s="28" t="n"/>
      <c r="E29" s="23" t="n"/>
      <c r="F29" s="32">
        <f>IF(OR($C29="",$D29=""),"",IF(NOT(AND(ISNUMBER($C29),ISNUMBER($D29))),"Check dates",IF($D29&lt;$C29,"Check dates",SUM($J29:$U29))))</f>
        <v/>
      </c>
      <c r="G29" s="7" t="n"/>
      <c r="H29" s="33">
        <f>IF(AND($A29="",$B29="",$C29="",$D29=""),"",IF(COUNTIF(Employees!$A$5:$A$34,$A29)=0,"Pick the employee from the list",IF(COUNTIF(Setup!$A$12:$A$17,$B29)=0,"Pick the leave type",IF($F29="Check dates","Check the dates","OK"))))</f>
        <v/>
      </c>
      <c r="J29" s="34">
        <f>IF(AND(ISNUMBER($C29),ISNUMBER($D29)),IF($D29&lt;$C29,0,IF(MAX($C29,DATE(Setup!$B$5,1,1))&gt;MIN($D29,EOMONTH(DATE(Setup!$B$5,1,1),0)),0,MAX(0,NETWORKDAYS.INTL(MAX($C29,DATE(Setup!$B$5,1,1)),MIN($D29,EOMONTH(DATE(Setup!$B$5,1,1),0)),Setup!$C$6,Setup!$F$12:$F$61)-IF(AND($E29="Half day",YEAR($D29)=Setup!$B$5,MONTH($D29)=1),1-Setup!$B$7,0)))),0)</f>
        <v/>
      </c>
      <c r="K29" s="34">
        <f>IF(AND(ISNUMBER($C29),ISNUMBER($D29)),IF($D29&lt;$C29,0,IF(MAX($C29,DATE(Setup!$B$5,2,1))&gt;MIN($D29,EOMONTH(DATE(Setup!$B$5,2,1),0)),0,MAX(0,NETWORKDAYS.INTL(MAX($C29,DATE(Setup!$B$5,2,1)),MIN($D29,EOMONTH(DATE(Setup!$B$5,2,1),0)),Setup!$C$6,Setup!$F$12:$F$61)-IF(AND($E29="Half day",YEAR($D29)=Setup!$B$5,MONTH($D29)=2),1-Setup!$B$7,0)))),0)</f>
        <v/>
      </c>
      <c r="L29" s="34">
        <f>IF(AND(ISNUMBER($C29),ISNUMBER($D29)),IF($D29&lt;$C29,0,IF(MAX($C29,DATE(Setup!$B$5,3,1))&gt;MIN($D29,EOMONTH(DATE(Setup!$B$5,3,1),0)),0,MAX(0,NETWORKDAYS.INTL(MAX($C29,DATE(Setup!$B$5,3,1)),MIN($D29,EOMONTH(DATE(Setup!$B$5,3,1),0)),Setup!$C$6,Setup!$F$12:$F$61)-IF(AND($E29="Half day",YEAR($D29)=Setup!$B$5,MONTH($D29)=3),1-Setup!$B$7,0)))),0)</f>
        <v/>
      </c>
      <c r="M29" s="34">
        <f>IF(AND(ISNUMBER($C29),ISNUMBER($D29)),IF($D29&lt;$C29,0,IF(MAX($C29,DATE(Setup!$B$5,4,1))&gt;MIN($D29,EOMONTH(DATE(Setup!$B$5,4,1),0)),0,MAX(0,NETWORKDAYS.INTL(MAX($C29,DATE(Setup!$B$5,4,1)),MIN($D29,EOMONTH(DATE(Setup!$B$5,4,1),0)),Setup!$C$6,Setup!$F$12:$F$61)-IF(AND($E29="Half day",YEAR($D29)=Setup!$B$5,MONTH($D29)=4),1-Setup!$B$7,0)))),0)</f>
        <v/>
      </c>
      <c r="N29" s="34">
        <f>IF(AND(ISNUMBER($C29),ISNUMBER($D29)),IF($D29&lt;$C29,0,IF(MAX($C29,DATE(Setup!$B$5,5,1))&gt;MIN($D29,EOMONTH(DATE(Setup!$B$5,5,1),0)),0,MAX(0,NETWORKDAYS.INTL(MAX($C29,DATE(Setup!$B$5,5,1)),MIN($D29,EOMONTH(DATE(Setup!$B$5,5,1),0)),Setup!$C$6,Setup!$F$12:$F$61)-IF(AND($E29="Half day",YEAR($D29)=Setup!$B$5,MONTH($D29)=5),1-Setup!$B$7,0)))),0)</f>
        <v/>
      </c>
      <c r="O29" s="34">
        <f>IF(AND(ISNUMBER($C29),ISNUMBER($D29)),IF($D29&lt;$C29,0,IF(MAX($C29,DATE(Setup!$B$5,6,1))&gt;MIN($D29,EOMONTH(DATE(Setup!$B$5,6,1),0)),0,MAX(0,NETWORKDAYS.INTL(MAX($C29,DATE(Setup!$B$5,6,1)),MIN($D29,EOMONTH(DATE(Setup!$B$5,6,1),0)),Setup!$C$6,Setup!$F$12:$F$61)-IF(AND($E29="Half day",YEAR($D29)=Setup!$B$5,MONTH($D29)=6),1-Setup!$B$7,0)))),0)</f>
        <v/>
      </c>
      <c r="P29" s="34">
        <f>IF(AND(ISNUMBER($C29),ISNUMBER($D29)),IF($D29&lt;$C29,0,IF(MAX($C29,DATE(Setup!$B$5,7,1))&gt;MIN($D29,EOMONTH(DATE(Setup!$B$5,7,1),0)),0,MAX(0,NETWORKDAYS.INTL(MAX($C29,DATE(Setup!$B$5,7,1)),MIN($D29,EOMONTH(DATE(Setup!$B$5,7,1),0)),Setup!$C$6,Setup!$F$12:$F$61)-IF(AND($E29="Half day",YEAR($D29)=Setup!$B$5,MONTH($D29)=7),1-Setup!$B$7,0)))),0)</f>
        <v/>
      </c>
      <c r="Q29" s="34">
        <f>IF(AND(ISNUMBER($C29),ISNUMBER($D29)),IF($D29&lt;$C29,0,IF(MAX($C29,DATE(Setup!$B$5,8,1))&gt;MIN($D29,EOMONTH(DATE(Setup!$B$5,8,1),0)),0,MAX(0,NETWORKDAYS.INTL(MAX($C29,DATE(Setup!$B$5,8,1)),MIN($D29,EOMONTH(DATE(Setup!$B$5,8,1),0)),Setup!$C$6,Setup!$F$12:$F$61)-IF(AND($E29="Half day",YEAR($D29)=Setup!$B$5,MONTH($D29)=8),1-Setup!$B$7,0)))),0)</f>
        <v/>
      </c>
      <c r="R29" s="34">
        <f>IF(AND(ISNUMBER($C29),ISNUMBER($D29)),IF($D29&lt;$C29,0,IF(MAX($C29,DATE(Setup!$B$5,9,1))&gt;MIN($D29,EOMONTH(DATE(Setup!$B$5,9,1),0)),0,MAX(0,NETWORKDAYS.INTL(MAX($C29,DATE(Setup!$B$5,9,1)),MIN($D29,EOMONTH(DATE(Setup!$B$5,9,1),0)),Setup!$C$6,Setup!$F$12:$F$61)-IF(AND($E29="Half day",YEAR($D29)=Setup!$B$5,MONTH($D29)=9),1-Setup!$B$7,0)))),0)</f>
        <v/>
      </c>
      <c r="S29" s="34">
        <f>IF(AND(ISNUMBER($C29),ISNUMBER($D29)),IF($D29&lt;$C29,0,IF(MAX($C29,DATE(Setup!$B$5,10,1))&gt;MIN($D29,EOMONTH(DATE(Setup!$B$5,10,1),0)),0,MAX(0,NETWORKDAYS.INTL(MAX($C29,DATE(Setup!$B$5,10,1)),MIN($D29,EOMONTH(DATE(Setup!$B$5,10,1),0)),Setup!$C$6,Setup!$F$12:$F$61)-IF(AND($E29="Half day",YEAR($D29)=Setup!$B$5,MONTH($D29)=10),1-Setup!$B$7,0)))),0)</f>
        <v/>
      </c>
      <c r="T29" s="34">
        <f>IF(AND(ISNUMBER($C29),ISNUMBER($D29)),IF($D29&lt;$C29,0,IF(MAX($C29,DATE(Setup!$B$5,11,1))&gt;MIN($D29,EOMONTH(DATE(Setup!$B$5,11,1),0)),0,MAX(0,NETWORKDAYS.INTL(MAX($C29,DATE(Setup!$B$5,11,1)),MIN($D29,EOMONTH(DATE(Setup!$B$5,11,1),0)),Setup!$C$6,Setup!$F$12:$F$61)-IF(AND($E29="Half day",YEAR($D29)=Setup!$B$5,MONTH($D29)=11),1-Setup!$B$7,0)))),0)</f>
        <v/>
      </c>
      <c r="U29" s="34">
        <f>IF(AND(ISNUMBER($C29),ISNUMBER($D29)),IF($D29&lt;$C29,0,IF(MAX($C29,DATE(Setup!$B$5,12,1))&gt;MIN($D29,EOMONTH(DATE(Setup!$B$5,12,1),0)),0,MAX(0,NETWORKDAYS.INTL(MAX($C29,DATE(Setup!$B$5,12,1)),MIN($D29,EOMONTH(DATE(Setup!$B$5,12,1),0)),Setup!$C$6,Setup!$F$12:$F$61)-IF(AND($E29="Half day",YEAR($D29)=Setup!$B$5,MONTH($D29)=12),1-Setup!$B$7,0)))),0)</f>
        <v/>
      </c>
    </row>
    <row r="30">
      <c r="A30" s="7" t="n"/>
      <c r="B30" s="7" t="n"/>
      <c r="C30" s="28" t="n"/>
      <c r="D30" s="28" t="n"/>
      <c r="E30" s="23" t="n"/>
      <c r="F30" s="32">
        <f>IF(OR($C30="",$D30=""),"",IF(NOT(AND(ISNUMBER($C30),ISNUMBER($D30))),"Check dates",IF($D30&lt;$C30,"Check dates",SUM($J30:$U30))))</f>
        <v/>
      </c>
      <c r="G30" s="7" t="n"/>
      <c r="H30" s="33">
        <f>IF(AND($A30="",$B30="",$C30="",$D30=""),"",IF(COUNTIF(Employees!$A$5:$A$34,$A30)=0,"Pick the employee from the list",IF(COUNTIF(Setup!$A$12:$A$17,$B30)=0,"Pick the leave type",IF($F30="Check dates","Check the dates","OK"))))</f>
        <v/>
      </c>
      <c r="J30" s="34">
        <f>IF(AND(ISNUMBER($C30),ISNUMBER($D30)),IF($D30&lt;$C30,0,IF(MAX($C30,DATE(Setup!$B$5,1,1))&gt;MIN($D30,EOMONTH(DATE(Setup!$B$5,1,1),0)),0,MAX(0,NETWORKDAYS.INTL(MAX($C30,DATE(Setup!$B$5,1,1)),MIN($D30,EOMONTH(DATE(Setup!$B$5,1,1),0)),Setup!$C$6,Setup!$F$12:$F$61)-IF(AND($E30="Half day",YEAR($D30)=Setup!$B$5,MONTH($D30)=1),1-Setup!$B$7,0)))),0)</f>
        <v/>
      </c>
      <c r="K30" s="34">
        <f>IF(AND(ISNUMBER($C30),ISNUMBER($D30)),IF($D30&lt;$C30,0,IF(MAX($C30,DATE(Setup!$B$5,2,1))&gt;MIN($D30,EOMONTH(DATE(Setup!$B$5,2,1),0)),0,MAX(0,NETWORKDAYS.INTL(MAX($C30,DATE(Setup!$B$5,2,1)),MIN($D30,EOMONTH(DATE(Setup!$B$5,2,1),0)),Setup!$C$6,Setup!$F$12:$F$61)-IF(AND($E30="Half day",YEAR($D30)=Setup!$B$5,MONTH($D30)=2),1-Setup!$B$7,0)))),0)</f>
        <v/>
      </c>
      <c r="L30" s="34">
        <f>IF(AND(ISNUMBER($C30),ISNUMBER($D30)),IF($D30&lt;$C30,0,IF(MAX($C30,DATE(Setup!$B$5,3,1))&gt;MIN($D30,EOMONTH(DATE(Setup!$B$5,3,1),0)),0,MAX(0,NETWORKDAYS.INTL(MAX($C30,DATE(Setup!$B$5,3,1)),MIN($D30,EOMONTH(DATE(Setup!$B$5,3,1),0)),Setup!$C$6,Setup!$F$12:$F$61)-IF(AND($E30="Half day",YEAR($D30)=Setup!$B$5,MONTH($D30)=3),1-Setup!$B$7,0)))),0)</f>
        <v/>
      </c>
      <c r="M30" s="34">
        <f>IF(AND(ISNUMBER($C30),ISNUMBER($D30)),IF($D30&lt;$C30,0,IF(MAX($C30,DATE(Setup!$B$5,4,1))&gt;MIN($D30,EOMONTH(DATE(Setup!$B$5,4,1),0)),0,MAX(0,NETWORKDAYS.INTL(MAX($C30,DATE(Setup!$B$5,4,1)),MIN($D30,EOMONTH(DATE(Setup!$B$5,4,1),0)),Setup!$C$6,Setup!$F$12:$F$61)-IF(AND($E30="Half day",YEAR($D30)=Setup!$B$5,MONTH($D30)=4),1-Setup!$B$7,0)))),0)</f>
        <v/>
      </c>
      <c r="N30" s="34">
        <f>IF(AND(ISNUMBER($C30),ISNUMBER($D30)),IF($D30&lt;$C30,0,IF(MAX($C30,DATE(Setup!$B$5,5,1))&gt;MIN($D30,EOMONTH(DATE(Setup!$B$5,5,1),0)),0,MAX(0,NETWORKDAYS.INTL(MAX($C30,DATE(Setup!$B$5,5,1)),MIN($D30,EOMONTH(DATE(Setup!$B$5,5,1),0)),Setup!$C$6,Setup!$F$12:$F$61)-IF(AND($E30="Half day",YEAR($D30)=Setup!$B$5,MONTH($D30)=5),1-Setup!$B$7,0)))),0)</f>
        <v/>
      </c>
      <c r="O30" s="34">
        <f>IF(AND(ISNUMBER($C30),ISNUMBER($D30)),IF($D30&lt;$C30,0,IF(MAX($C30,DATE(Setup!$B$5,6,1))&gt;MIN($D30,EOMONTH(DATE(Setup!$B$5,6,1),0)),0,MAX(0,NETWORKDAYS.INTL(MAX($C30,DATE(Setup!$B$5,6,1)),MIN($D30,EOMONTH(DATE(Setup!$B$5,6,1),0)),Setup!$C$6,Setup!$F$12:$F$61)-IF(AND($E30="Half day",YEAR($D30)=Setup!$B$5,MONTH($D30)=6),1-Setup!$B$7,0)))),0)</f>
        <v/>
      </c>
      <c r="P30" s="34">
        <f>IF(AND(ISNUMBER($C30),ISNUMBER($D30)),IF($D30&lt;$C30,0,IF(MAX($C30,DATE(Setup!$B$5,7,1))&gt;MIN($D30,EOMONTH(DATE(Setup!$B$5,7,1),0)),0,MAX(0,NETWORKDAYS.INTL(MAX($C30,DATE(Setup!$B$5,7,1)),MIN($D30,EOMONTH(DATE(Setup!$B$5,7,1),0)),Setup!$C$6,Setup!$F$12:$F$61)-IF(AND($E30="Half day",YEAR($D30)=Setup!$B$5,MONTH($D30)=7),1-Setup!$B$7,0)))),0)</f>
        <v/>
      </c>
      <c r="Q30" s="34">
        <f>IF(AND(ISNUMBER($C30),ISNUMBER($D30)),IF($D30&lt;$C30,0,IF(MAX($C30,DATE(Setup!$B$5,8,1))&gt;MIN($D30,EOMONTH(DATE(Setup!$B$5,8,1),0)),0,MAX(0,NETWORKDAYS.INTL(MAX($C30,DATE(Setup!$B$5,8,1)),MIN($D30,EOMONTH(DATE(Setup!$B$5,8,1),0)),Setup!$C$6,Setup!$F$12:$F$61)-IF(AND($E30="Half day",YEAR($D30)=Setup!$B$5,MONTH($D30)=8),1-Setup!$B$7,0)))),0)</f>
        <v/>
      </c>
      <c r="R30" s="34">
        <f>IF(AND(ISNUMBER($C30),ISNUMBER($D30)),IF($D30&lt;$C30,0,IF(MAX($C30,DATE(Setup!$B$5,9,1))&gt;MIN($D30,EOMONTH(DATE(Setup!$B$5,9,1),0)),0,MAX(0,NETWORKDAYS.INTL(MAX($C30,DATE(Setup!$B$5,9,1)),MIN($D30,EOMONTH(DATE(Setup!$B$5,9,1),0)),Setup!$C$6,Setup!$F$12:$F$61)-IF(AND($E30="Half day",YEAR($D30)=Setup!$B$5,MONTH($D30)=9),1-Setup!$B$7,0)))),0)</f>
        <v/>
      </c>
      <c r="S30" s="34">
        <f>IF(AND(ISNUMBER($C30),ISNUMBER($D30)),IF($D30&lt;$C30,0,IF(MAX($C30,DATE(Setup!$B$5,10,1))&gt;MIN($D30,EOMONTH(DATE(Setup!$B$5,10,1),0)),0,MAX(0,NETWORKDAYS.INTL(MAX($C30,DATE(Setup!$B$5,10,1)),MIN($D30,EOMONTH(DATE(Setup!$B$5,10,1),0)),Setup!$C$6,Setup!$F$12:$F$61)-IF(AND($E30="Half day",YEAR($D30)=Setup!$B$5,MONTH($D30)=10),1-Setup!$B$7,0)))),0)</f>
        <v/>
      </c>
      <c r="T30" s="34">
        <f>IF(AND(ISNUMBER($C30),ISNUMBER($D30)),IF($D30&lt;$C30,0,IF(MAX($C30,DATE(Setup!$B$5,11,1))&gt;MIN($D30,EOMONTH(DATE(Setup!$B$5,11,1),0)),0,MAX(0,NETWORKDAYS.INTL(MAX($C30,DATE(Setup!$B$5,11,1)),MIN($D30,EOMONTH(DATE(Setup!$B$5,11,1),0)),Setup!$C$6,Setup!$F$12:$F$61)-IF(AND($E30="Half day",YEAR($D30)=Setup!$B$5,MONTH($D30)=11),1-Setup!$B$7,0)))),0)</f>
        <v/>
      </c>
      <c r="U30" s="34">
        <f>IF(AND(ISNUMBER($C30),ISNUMBER($D30)),IF($D30&lt;$C30,0,IF(MAX($C30,DATE(Setup!$B$5,12,1))&gt;MIN($D30,EOMONTH(DATE(Setup!$B$5,12,1),0)),0,MAX(0,NETWORKDAYS.INTL(MAX($C30,DATE(Setup!$B$5,12,1)),MIN($D30,EOMONTH(DATE(Setup!$B$5,12,1),0)),Setup!$C$6,Setup!$F$12:$F$61)-IF(AND($E30="Half day",YEAR($D30)=Setup!$B$5,MONTH($D30)=12),1-Setup!$B$7,0)))),0)</f>
        <v/>
      </c>
    </row>
    <row r="31">
      <c r="A31" s="7" t="n"/>
      <c r="B31" s="7" t="n"/>
      <c r="C31" s="28" t="n"/>
      <c r="D31" s="28" t="n"/>
      <c r="E31" s="23" t="n"/>
      <c r="F31" s="32">
        <f>IF(OR($C31="",$D31=""),"",IF(NOT(AND(ISNUMBER($C31),ISNUMBER($D31))),"Check dates",IF($D31&lt;$C31,"Check dates",SUM($J31:$U31))))</f>
        <v/>
      </c>
      <c r="G31" s="7" t="n"/>
      <c r="H31" s="33">
        <f>IF(AND($A31="",$B31="",$C31="",$D31=""),"",IF(COUNTIF(Employees!$A$5:$A$34,$A31)=0,"Pick the employee from the list",IF(COUNTIF(Setup!$A$12:$A$17,$B31)=0,"Pick the leave type",IF($F31="Check dates","Check the dates","OK"))))</f>
        <v/>
      </c>
      <c r="J31" s="34">
        <f>IF(AND(ISNUMBER($C31),ISNUMBER($D31)),IF($D31&lt;$C31,0,IF(MAX($C31,DATE(Setup!$B$5,1,1))&gt;MIN($D31,EOMONTH(DATE(Setup!$B$5,1,1),0)),0,MAX(0,NETWORKDAYS.INTL(MAX($C31,DATE(Setup!$B$5,1,1)),MIN($D31,EOMONTH(DATE(Setup!$B$5,1,1),0)),Setup!$C$6,Setup!$F$12:$F$61)-IF(AND($E31="Half day",YEAR($D31)=Setup!$B$5,MONTH($D31)=1),1-Setup!$B$7,0)))),0)</f>
        <v/>
      </c>
      <c r="K31" s="34">
        <f>IF(AND(ISNUMBER($C31),ISNUMBER($D31)),IF($D31&lt;$C31,0,IF(MAX($C31,DATE(Setup!$B$5,2,1))&gt;MIN($D31,EOMONTH(DATE(Setup!$B$5,2,1),0)),0,MAX(0,NETWORKDAYS.INTL(MAX($C31,DATE(Setup!$B$5,2,1)),MIN($D31,EOMONTH(DATE(Setup!$B$5,2,1),0)),Setup!$C$6,Setup!$F$12:$F$61)-IF(AND($E31="Half day",YEAR($D31)=Setup!$B$5,MONTH($D31)=2),1-Setup!$B$7,0)))),0)</f>
        <v/>
      </c>
      <c r="L31" s="34">
        <f>IF(AND(ISNUMBER($C31),ISNUMBER($D31)),IF($D31&lt;$C31,0,IF(MAX($C31,DATE(Setup!$B$5,3,1))&gt;MIN($D31,EOMONTH(DATE(Setup!$B$5,3,1),0)),0,MAX(0,NETWORKDAYS.INTL(MAX($C31,DATE(Setup!$B$5,3,1)),MIN($D31,EOMONTH(DATE(Setup!$B$5,3,1),0)),Setup!$C$6,Setup!$F$12:$F$61)-IF(AND($E31="Half day",YEAR($D31)=Setup!$B$5,MONTH($D31)=3),1-Setup!$B$7,0)))),0)</f>
        <v/>
      </c>
      <c r="M31" s="34">
        <f>IF(AND(ISNUMBER($C31),ISNUMBER($D31)),IF($D31&lt;$C31,0,IF(MAX($C31,DATE(Setup!$B$5,4,1))&gt;MIN($D31,EOMONTH(DATE(Setup!$B$5,4,1),0)),0,MAX(0,NETWORKDAYS.INTL(MAX($C31,DATE(Setup!$B$5,4,1)),MIN($D31,EOMONTH(DATE(Setup!$B$5,4,1),0)),Setup!$C$6,Setup!$F$12:$F$61)-IF(AND($E31="Half day",YEAR($D31)=Setup!$B$5,MONTH($D31)=4),1-Setup!$B$7,0)))),0)</f>
        <v/>
      </c>
      <c r="N31" s="34">
        <f>IF(AND(ISNUMBER($C31),ISNUMBER($D31)),IF($D31&lt;$C31,0,IF(MAX($C31,DATE(Setup!$B$5,5,1))&gt;MIN($D31,EOMONTH(DATE(Setup!$B$5,5,1),0)),0,MAX(0,NETWORKDAYS.INTL(MAX($C31,DATE(Setup!$B$5,5,1)),MIN($D31,EOMONTH(DATE(Setup!$B$5,5,1),0)),Setup!$C$6,Setup!$F$12:$F$61)-IF(AND($E31="Half day",YEAR($D31)=Setup!$B$5,MONTH($D31)=5),1-Setup!$B$7,0)))),0)</f>
        <v/>
      </c>
      <c r="O31" s="34">
        <f>IF(AND(ISNUMBER($C31),ISNUMBER($D31)),IF($D31&lt;$C31,0,IF(MAX($C31,DATE(Setup!$B$5,6,1))&gt;MIN($D31,EOMONTH(DATE(Setup!$B$5,6,1),0)),0,MAX(0,NETWORKDAYS.INTL(MAX($C31,DATE(Setup!$B$5,6,1)),MIN($D31,EOMONTH(DATE(Setup!$B$5,6,1),0)),Setup!$C$6,Setup!$F$12:$F$61)-IF(AND($E31="Half day",YEAR($D31)=Setup!$B$5,MONTH($D31)=6),1-Setup!$B$7,0)))),0)</f>
        <v/>
      </c>
      <c r="P31" s="34">
        <f>IF(AND(ISNUMBER($C31),ISNUMBER($D31)),IF($D31&lt;$C31,0,IF(MAX($C31,DATE(Setup!$B$5,7,1))&gt;MIN($D31,EOMONTH(DATE(Setup!$B$5,7,1),0)),0,MAX(0,NETWORKDAYS.INTL(MAX($C31,DATE(Setup!$B$5,7,1)),MIN($D31,EOMONTH(DATE(Setup!$B$5,7,1),0)),Setup!$C$6,Setup!$F$12:$F$61)-IF(AND($E31="Half day",YEAR($D31)=Setup!$B$5,MONTH($D31)=7),1-Setup!$B$7,0)))),0)</f>
        <v/>
      </c>
      <c r="Q31" s="34">
        <f>IF(AND(ISNUMBER($C31),ISNUMBER($D31)),IF($D31&lt;$C31,0,IF(MAX($C31,DATE(Setup!$B$5,8,1))&gt;MIN($D31,EOMONTH(DATE(Setup!$B$5,8,1),0)),0,MAX(0,NETWORKDAYS.INTL(MAX($C31,DATE(Setup!$B$5,8,1)),MIN($D31,EOMONTH(DATE(Setup!$B$5,8,1),0)),Setup!$C$6,Setup!$F$12:$F$61)-IF(AND($E31="Half day",YEAR($D31)=Setup!$B$5,MONTH($D31)=8),1-Setup!$B$7,0)))),0)</f>
        <v/>
      </c>
      <c r="R31" s="34">
        <f>IF(AND(ISNUMBER($C31),ISNUMBER($D31)),IF($D31&lt;$C31,0,IF(MAX($C31,DATE(Setup!$B$5,9,1))&gt;MIN($D31,EOMONTH(DATE(Setup!$B$5,9,1),0)),0,MAX(0,NETWORKDAYS.INTL(MAX($C31,DATE(Setup!$B$5,9,1)),MIN($D31,EOMONTH(DATE(Setup!$B$5,9,1),0)),Setup!$C$6,Setup!$F$12:$F$61)-IF(AND($E31="Half day",YEAR($D31)=Setup!$B$5,MONTH($D31)=9),1-Setup!$B$7,0)))),0)</f>
        <v/>
      </c>
      <c r="S31" s="34">
        <f>IF(AND(ISNUMBER($C31),ISNUMBER($D31)),IF($D31&lt;$C31,0,IF(MAX($C31,DATE(Setup!$B$5,10,1))&gt;MIN($D31,EOMONTH(DATE(Setup!$B$5,10,1),0)),0,MAX(0,NETWORKDAYS.INTL(MAX($C31,DATE(Setup!$B$5,10,1)),MIN($D31,EOMONTH(DATE(Setup!$B$5,10,1),0)),Setup!$C$6,Setup!$F$12:$F$61)-IF(AND($E31="Half day",YEAR($D31)=Setup!$B$5,MONTH($D31)=10),1-Setup!$B$7,0)))),0)</f>
        <v/>
      </c>
      <c r="T31" s="34">
        <f>IF(AND(ISNUMBER($C31),ISNUMBER($D31)),IF($D31&lt;$C31,0,IF(MAX($C31,DATE(Setup!$B$5,11,1))&gt;MIN($D31,EOMONTH(DATE(Setup!$B$5,11,1),0)),0,MAX(0,NETWORKDAYS.INTL(MAX($C31,DATE(Setup!$B$5,11,1)),MIN($D31,EOMONTH(DATE(Setup!$B$5,11,1),0)),Setup!$C$6,Setup!$F$12:$F$61)-IF(AND($E31="Half day",YEAR($D31)=Setup!$B$5,MONTH($D31)=11),1-Setup!$B$7,0)))),0)</f>
        <v/>
      </c>
      <c r="U31" s="34">
        <f>IF(AND(ISNUMBER($C31),ISNUMBER($D31)),IF($D31&lt;$C31,0,IF(MAX($C31,DATE(Setup!$B$5,12,1))&gt;MIN($D31,EOMONTH(DATE(Setup!$B$5,12,1),0)),0,MAX(0,NETWORKDAYS.INTL(MAX($C31,DATE(Setup!$B$5,12,1)),MIN($D31,EOMONTH(DATE(Setup!$B$5,12,1),0)),Setup!$C$6,Setup!$F$12:$F$61)-IF(AND($E31="Half day",YEAR($D31)=Setup!$B$5,MONTH($D31)=12),1-Setup!$B$7,0)))),0)</f>
        <v/>
      </c>
    </row>
    <row r="32">
      <c r="A32" s="7" t="n"/>
      <c r="B32" s="7" t="n"/>
      <c r="C32" s="28" t="n"/>
      <c r="D32" s="28" t="n"/>
      <c r="E32" s="23" t="n"/>
      <c r="F32" s="32">
        <f>IF(OR($C32="",$D32=""),"",IF(NOT(AND(ISNUMBER($C32),ISNUMBER($D32))),"Check dates",IF($D32&lt;$C32,"Check dates",SUM($J32:$U32))))</f>
        <v/>
      </c>
      <c r="G32" s="7" t="n"/>
      <c r="H32" s="33">
        <f>IF(AND($A32="",$B32="",$C32="",$D32=""),"",IF(COUNTIF(Employees!$A$5:$A$34,$A32)=0,"Pick the employee from the list",IF(COUNTIF(Setup!$A$12:$A$17,$B32)=0,"Pick the leave type",IF($F32="Check dates","Check the dates","OK"))))</f>
        <v/>
      </c>
      <c r="J32" s="34">
        <f>IF(AND(ISNUMBER($C32),ISNUMBER($D32)),IF($D32&lt;$C32,0,IF(MAX($C32,DATE(Setup!$B$5,1,1))&gt;MIN($D32,EOMONTH(DATE(Setup!$B$5,1,1),0)),0,MAX(0,NETWORKDAYS.INTL(MAX($C32,DATE(Setup!$B$5,1,1)),MIN($D32,EOMONTH(DATE(Setup!$B$5,1,1),0)),Setup!$C$6,Setup!$F$12:$F$61)-IF(AND($E32="Half day",YEAR($D32)=Setup!$B$5,MONTH($D32)=1),1-Setup!$B$7,0)))),0)</f>
        <v/>
      </c>
      <c r="K32" s="34">
        <f>IF(AND(ISNUMBER($C32),ISNUMBER($D32)),IF($D32&lt;$C32,0,IF(MAX($C32,DATE(Setup!$B$5,2,1))&gt;MIN($D32,EOMONTH(DATE(Setup!$B$5,2,1),0)),0,MAX(0,NETWORKDAYS.INTL(MAX($C32,DATE(Setup!$B$5,2,1)),MIN($D32,EOMONTH(DATE(Setup!$B$5,2,1),0)),Setup!$C$6,Setup!$F$12:$F$61)-IF(AND($E32="Half day",YEAR($D32)=Setup!$B$5,MONTH($D32)=2),1-Setup!$B$7,0)))),0)</f>
        <v/>
      </c>
      <c r="L32" s="34">
        <f>IF(AND(ISNUMBER($C32),ISNUMBER($D32)),IF($D32&lt;$C32,0,IF(MAX($C32,DATE(Setup!$B$5,3,1))&gt;MIN($D32,EOMONTH(DATE(Setup!$B$5,3,1),0)),0,MAX(0,NETWORKDAYS.INTL(MAX($C32,DATE(Setup!$B$5,3,1)),MIN($D32,EOMONTH(DATE(Setup!$B$5,3,1),0)),Setup!$C$6,Setup!$F$12:$F$61)-IF(AND($E32="Half day",YEAR($D32)=Setup!$B$5,MONTH($D32)=3),1-Setup!$B$7,0)))),0)</f>
        <v/>
      </c>
      <c r="M32" s="34">
        <f>IF(AND(ISNUMBER($C32),ISNUMBER($D32)),IF($D32&lt;$C32,0,IF(MAX($C32,DATE(Setup!$B$5,4,1))&gt;MIN($D32,EOMONTH(DATE(Setup!$B$5,4,1),0)),0,MAX(0,NETWORKDAYS.INTL(MAX($C32,DATE(Setup!$B$5,4,1)),MIN($D32,EOMONTH(DATE(Setup!$B$5,4,1),0)),Setup!$C$6,Setup!$F$12:$F$61)-IF(AND($E32="Half day",YEAR($D32)=Setup!$B$5,MONTH($D32)=4),1-Setup!$B$7,0)))),0)</f>
        <v/>
      </c>
      <c r="N32" s="34">
        <f>IF(AND(ISNUMBER($C32),ISNUMBER($D32)),IF($D32&lt;$C32,0,IF(MAX($C32,DATE(Setup!$B$5,5,1))&gt;MIN($D32,EOMONTH(DATE(Setup!$B$5,5,1),0)),0,MAX(0,NETWORKDAYS.INTL(MAX($C32,DATE(Setup!$B$5,5,1)),MIN($D32,EOMONTH(DATE(Setup!$B$5,5,1),0)),Setup!$C$6,Setup!$F$12:$F$61)-IF(AND($E32="Half day",YEAR($D32)=Setup!$B$5,MONTH($D32)=5),1-Setup!$B$7,0)))),0)</f>
        <v/>
      </c>
      <c r="O32" s="34">
        <f>IF(AND(ISNUMBER($C32),ISNUMBER($D32)),IF($D32&lt;$C32,0,IF(MAX($C32,DATE(Setup!$B$5,6,1))&gt;MIN($D32,EOMONTH(DATE(Setup!$B$5,6,1),0)),0,MAX(0,NETWORKDAYS.INTL(MAX($C32,DATE(Setup!$B$5,6,1)),MIN($D32,EOMONTH(DATE(Setup!$B$5,6,1),0)),Setup!$C$6,Setup!$F$12:$F$61)-IF(AND($E32="Half day",YEAR($D32)=Setup!$B$5,MONTH($D32)=6),1-Setup!$B$7,0)))),0)</f>
        <v/>
      </c>
      <c r="P32" s="34">
        <f>IF(AND(ISNUMBER($C32),ISNUMBER($D32)),IF($D32&lt;$C32,0,IF(MAX($C32,DATE(Setup!$B$5,7,1))&gt;MIN($D32,EOMONTH(DATE(Setup!$B$5,7,1),0)),0,MAX(0,NETWORKDAYS.INTL(MAX($C32,DATE(Setup!$B$5,7,1)),MIN($D32,EOMONTH(DATE(Setup!$B$5,7,1),0)),Setup!$C$6,Setup!$F$12:$F$61)-IF(AND($E32="Half day",YEAR($D32)=Setup!$B$5,MONTH($D32)=7),1-Setup!$B$7,0)))),0)</f>
        <v/>
      </c>
      <c r="Q32" s="34">
        <f>IF(AND(ISNUMBER($C32),ISNUMBER($D32)),IF($D32&lt;$C32,0,IF(MAX($C32,DATE(Setup!$B$5,8,1))&gt;MIN($D32,EOMONTH(DATE(Setup!$B$5,8,1),0)),0,MAX(0,NETWORKDAYS.INTL(MAX($C32,DATE(Setup!$B$5,8,1)),MIN($D32,EOMONTH(DATE(Setup!$B$5,8,1),0)),Setup!$C$6,Setup!$F$12:$F$61)-IF(AND($E32="Half day",YEAR($D32)=Setup!$B$5,MONTH($D32)=8),1-Setup!$B$7,0)))),0)</f>
        <v/>
      </c>
      <c r="R32" s="34">
        <f>IF(AND(ISNUMBER($C32),ISNUMBER($D32)),IF($D32&lt;$C32,0,IF(MAX($C32,DATE(Setup!$B$5,9,1))&gt;MIN($D32,EOMONTH(DATE(Setup!$B$5,9,1),0)),0,MAX(0,NETWORKDAYS.INTL(MAX($C32,DATE(Setup!$B$5,9,1)),MIN($D32,EOMONTH(DATE(Setup!$B$5,9,1),0)),Setup!$C$6,Setup!$F$12:$F$61)-IF(AND($E32="Half day",YEAR($D32)=Setup!$B$5,MONTH($D32)=9),1-Setup!$B$7,0)))),0)</f>
        <v/>
      </c>
      <c r="S32" s="34">
        <f>IF(AND(ISNUMBER($C32),ISNUMBER($D32)),IF($D32&lt;$C32,0,IF(MAX($C32,DATE(Setup!$B$5,10,1))&gt;MIN($D32,EOMONTH(DATE(Setup!$B$5,10,1),0)),0,MAX(0,NETWORKDAYS.INTL(MAX($C32,DATE(Setup!$B$5,10,1)),MIN($D32,EOMONTH(DATE(Setup!$B$5,10,1),0)),Setup!$C$6,Setup!$F$12:$F$61)-IF(AND($E32="Half day",YEAR($D32)=Setup!$B$5,MONTH($D32)=10),1-Setup!$B$7,0)))),0)</f>
        <v/>
      </c>
      <c r="T32" s="34">
        <f>IF(AND(ISNUMBER($C32),ISNUMBER($D32)),IF($D32&lt;$C32,0,IF(MAX($C32,DATE(Setup!$B$5,11,1))&gt;MIN($D32,EOMONTH(DATE(Setup!$B$5,11,1),0)),0,MAX(0,NETWORKDAYS.INTL(MAX($C32,DATE(Setup!$B$5,11,1)),MIN($D32,EOMONTH(DATE(Setup!$B$5,11,1),0)),Setup!$C$6,Setup!$F$12:$F$61)-IF(AND($E32="Half day",YEAR($D32)=Setup!$B$5,MONTH($D32)=11),1-Setup!$B$7,0)))),0)</f>
        <v/>
      </c>
      <c r="U32" s="34">
        <f>IF(AND(ISNUMBER($C32),ISNUMBER($D32)),IF($D32&lt;$C32,0,IF(MAX($C32,DATE(Setup!$B$5,12,1))&gt;MIN($D32,EOMONTH(DATE(Setup!$B$5,12,1),0)),0,MAX(0,NETWORKDAYS.INTL(MAX($C32,DATE(Setup!$B$5,12,1)),MIN($D32,EOMONTH(DATE(Setup!$B$5,12,1),0)),Setup!$C$6,Setup!$F$12:$F$61)-IF(AND($E32="Half day",YEAR($D32)=Setup!$B$5,MONTH($D32)=12),1-Setup!$B$7,0)))),0)</f>
        <v/>
      </c>
    </row>
    <row r="33">
      <c r="A33" s="7" t="n"/>
      <c r="B33" s="7" t="n"/>
      <c r="C33" s="28" t="n"/>
      <c r="D33" s="28" t="n"/>
      <c r="E33" s="23" t="n"/>
      <c r="F33" s="32">
        <f>IF(OR($C33="",$D33=""),"",IF(NOT(AND(ISNUMBER($C33),ISNUMBER($D33))),"Check dates",IF($D33&lt;$C33,"Check dates",SUM($J33:$U33))))</f>
        <v/>
      </c>
      <c r="G33" s="7" t="n"/>
      <c r="H33" s="33">
        <f>IF(AND($A33="",$B33="",$C33="",$D33=""),"",IF(COUNTIF(Employees!$A$5:$A$34,$A33)=0,"Pick the employee from the list",IF(COUNTIF(Setup!$A$12:$A$17,$B33)=0,"Pick the leave type",IF($F33="Check dates","Check the dates","OK"))))</f>
        <v/>
      </c>
      <c r="J33" s="34">
        <f>IF(AND(ISNUMBER($C33),ISNUMBER($D33)),IF($D33&lt;$C33,0,IF(MAX($C33,DATE(Setup!$B$5,1,1))&gt;MIN($D33,EOMONTH(DATE(Setup!$B$5,1,1),0)),0,MAX(0,NETWORKDAYS.INTL(MAX($C33,DATE(Setup!$B$5,1,1)),MIN($D33,EOMONTH(DATE(Setup!$B$5,1,1),0)),Setup!$C$6,Setup!$F$12:$F$61)-IF(AND($E33="Half day",YEAR($D33)=Setup!$B$5,MONTH($D33)=1),1-Setup!$B$7,0)))),0)</f>
        <v/>
      </c>
      <c r="K33" s="34">
        <f>IF(AND(ISNUMBER($C33),ISNUMBER($D33)),IF($D33&lt;$C33,0,IF(MAX($C33,DATE(Setup!$B$5,2,1))&gt;MIN($D33,EOMONTH(DATE(Setup!$B$5,2,1),0)),0,MAX(0,NETWORKDAYS.INTL(MAX($C33,DATE(Setup!$B$5,2,1)),MIN($D33,EOMONTH(DATE(Setup!$B$5,2,1),0)),Setup!$C$6,Setup!$F$12:$F$61)-IF(AND($E33="Half day",YEAR($D33)=Setup!$B$5,MONTH($D33)=2),1-Setup!$B$7,0)))),0)</f>
        <v/>
      </c>
      <c r="L33" s="34">
        <f>IF(AND(ISNUMBER($C33),ISNUMBER($D33)),IF($D33&lt;$C33,0,IF(MAX($C33,DATE(Setup!$B$5,3,1))&gt;MIN($D33,EOMONTH(DATE(Setup!$B$5,3,1),0)),0,MAX(0,NETWORKDAYS.INTL(MAX($C33,DATE(Setup!$B$5,3,1)),MIN($D33,EOMONTH(DATE(Setup!$B$5,3,1),0)),Setup!$C$6,Setup!$F$12:$F$61)-IF(AND($E33="Half day",YEAR($D33)=Setup!$B$5,MONTH($D33)=3),1-Setup!$B$7,0)))),0)</f>
        <v/>
      </c>
      <c r="M33" s="34">
        <f>IF(AND(ISNUMBER($C33),ISNUMBER($D33)),IF($D33&lt;$C33,0,IF(MAX($C33,DATE(Setup!$B$5,4,1))&gt;MIN($D33,EOMONTH(DATE(Setup!$B$5,4,1),0)),0,MAX(0,NETWORKDAYS.INTL(MAX($C33,DATE(Setup!$B$5,4,1)),MIN($D33,EOMONTH(DATE(Setup!$B$5,4,1),0)),Setup!$C$6,Setup!$F$12:$F$61)-IF(AND($E33="Half day",YEAR($D33)=Setup!$B$5,MONTH($D33)=4),1-Setup!$B$7,0)))),0)</f>
        <v/>
      </c>
      <c r="N33" s="34">
        <f>IF(AND(ISNUMBER($C33),ISNUMBER($D33)),IF($D33&lt;$C33,0,IF(MAX($C33,DATE(Setup!$B$5,5,1))&gt;MIN($D33,EOMONTH(DATE(Setup!$B$5,5,1),0)),0,MAX(0,NETWORKDAYS.INTL(MAX($C33,DATE(Setup!$B$5,5,1)),MIN($D33,EOMONTH(DATE(Setup!$B$5,5,1),0)),Setup!$C$6,Setup!$F$12:$F$61)-IF(AND($E33="Half day",YEAR($D33)=Setup!$B$5,MONTH($D33)=5),1-Setup!$B$7,0)))),0)</f>
        <v/>
      </c>
      <c r="O33" s="34">
        <f>IF(AND(ISNUMBER($C33),ISNUMBER($D33)),IF($D33&lt;$C33,0,IF(MAX($C33,DATE(Setup!$B$5,6,1))&gt;MIN($D33,EOMONTH(DATE(Setup!$B$5,6,1),0)),0,MAX(0,NETWORKDAYS.INTL(MAX($C33,DATE(Setup!$B$5,6,1)),MIN($D33,EOMONTH(DATE(Setup!$B$5,6,1),0)),Setup!$C$6,Setup!$F$12:$F$61)-IF(AND($E33="Half day",YEAR($D33)=Setup!$B$5,MONTH($D33)=6),1-Setup!$B$7,0)))),0)</f>
        <v/>
      </c>
      <c r="P33" s="34">
        <f>IF(AND(ISNUMBER($C33),ISNUMBER($D33)),IF($D33&lt;$C33,0,IF(MAX($C33,DATE(Setup!$B$5,7,1))&gt;MIN($D33,EOMONTH(DATE(Setup!$B$5,7,1),0)),0,MAX(0,NETWORKDAYS.INTL(MAX($C33,DATE(Setup!$B$5,7,1)),MIN($D33,EOMONTH(DATE(Setup!$B$5,7,1),0)),Setup!$C$6,Setup!$F$12:$F$61)-IF(AND($E33="Half day",YEAR($D33)=Setup!$B$5,MONTH($D33)=7),1-Setup!$B$7,0)))),0)</f>
        <v/>
      </c>
      <c r="Q33" s="34">
        <f>IF(AND(ISNUMBER($C33),ISNUMBER($D33)),IF($D33&lt;$C33,0,IF(MAX($C33,DATE(Setup!$B$5,8,1))&gt;MIN($D33,EOMONTH(DATE(Setup!$B$5,8,1),0)),0,MAX(0,NETWORKDAYS.INTL(MAX($C33,DATE(Setup!$B$5,8,1)),MIN($D33,EOMONTH(DATE(Setup!$B$5,8,1),0)),Setup!$C$6,Setup!$F$12:$F$61)-IF(AND($E33="Half day",YEAR($D33)=Setup!$B$5,MONTH($D33)=8),1-Setup!$B$7,0)))),0)</f>
        <v/>
      </c>
      <c r="R33" s="34">
        <f>IF(AND(ISNUMBER($C33),ISNUMBER($D33)),IF($D33&lt;$C33,0,IF(MAX($C33,DATE(Setup!$B$5,9,1))&gt;MIN($D33,EOMONTH(DATE(Setup!$B$5,9,1),0)),0,MAX(0,NETWORKDAYS.INTL(MAX($C33,DATE(Setup!$B$5,9,1)),MIN($D33,EOMONTH(DATE(Setup!$B$5,9,1),0)),Setup!$C$6,Setup!$F$12:$F$61)-IF(AND($E33="Half day",YEAR($D33)=Setup!$B$5,MONTH($D33)=9),1-Setup!$B$7,0)))),0)</f>
        <v/>
      </c>
      <c r="S33" s="34">
        <f>IF(AND(ISNUMBER($C33),ISNUMBER($D33)),IF($D33&lt;$C33,0,IF(MAX($C33,DATE(Setup!$B$5,10,1))&gt;MIN($D33,EOMONTH(DATE(Setup!$B$5,10,1),0)),0,MAX(0,NETWORKDAYS.INTL(MAX($C33,DATE(Setup!$B$5,10,1)),MIN($D33,EOMONTH(DATE(Setup!$B$5,10,1),0)),Setup!$C$6,Setup!$F$12:$F$61)-IF(AND($E33="Half day",YEAR($D33)=Setup!$B$5,MONTH($D33)=10),1-Setup!$B$7,0)))),0)</f>
        <v/>
      </c>
      <c r="T33" s="34">
        <f>IF(AND(ISNUMBER($C33),ISNUMBER($D33)),IF($D33&lt;$C33,0,IF(MAX($C33,DATE(Setup!$B$5,11,1))&gt;MIN($D33,EOMONTH(DATE(Setup!$B$5,11,1),0)),0,MAX(0,NETWORKDAYS.INTL(MAX($C33,DATE(Setup!$B$5,11,1)),MIN($D33,EOMONTH(DATE(Setup!$B$5,11,1),0)),Setup!$C$6,Setup!$F$12:$F$61)-IF(AND($E33="Half day",YEAR($D33)=Setup!$B$5,MONTH($D33)=11),1-Setup!$B$7,0)))),0)</f>
        <v/>
      </c>
      <c r="U33" s="34">
        <f>IF(AND(ISNUMBER($C33),ISNUMBER($D33)),IF($D33&lt;$C33,0,IF(MAX($C33,DATE(Setup!$B$5,12,1))&gt;MIN($D33,EOMONTH(DATE(Setup!$B$5,12,1),0)),0,MAX(0,NETWORKDAYS.INTL(MAX($C33,DATE(Setup!$B$5,12,1)),MIN($D33,EOMONTH(DATE(Setup!$B$5,12,1),0)),Setup!$C$6,Setup!$F$12:$F$61)-IF(AND($E33="Half day",YEAR($D33)=Setup!$B$5,MONTH($D33)=12),1-Setup!$B$7,0)))),0)</f>
        <v/>
      </c>
    </row>
    <row r="34">
      <c r="A34" s="7" t="n"/>
      <c r="B34" s="7" t="n"/>
      <c r="C34" s="28" t="n"/>
      <c r="D34" s="28" t="n"/>
      <c r="E34" s="23" t="n"/>
      <c r="F34" s="32">
        <f>IF(OR($C34="",$D34=""),"",IF(NOT(AND(ISNUMBER($C34),ISNUMBER($D34))),"Check dates",IF($D34&lt;$C34,"Check dates",SUM($J34:$U34))))</f>
        <v/>
      </c>
      <c r="G34" s="7" t="n"/>
      <c r="H34" s="33">
        <f>IF(AND($A34="",$B34="",$C34="",$D34=""),"",IF(COUNTIF(Employees!$A$5:$A$34,$A34)=0,"Pick the employee from the list",IF(COUNTIF(Setup!$A$12:$A$17,$B34)=0,"Pick the leave type",IF($F34="Check dates","Check the dates","OK"))))</f>
        <v/>
      </c>
      <c r="J34" s="34">
        <f>IF(AND(ISNUMBER($C34),ISNUMBER($D34)),IF($D34&lt;$C34,0,IF(MAX($C34,DATE(Setup!$B$5,1,1))&gt;MIN($D34,EOMONTH(DATE(Setup!$B$5,1,1),0)),0,MAX(0,NETWORKDAYS.INTL(MAX($C34,DATE(Setup!$B$5,1,1)),MIN($D34,EOMONTH(DATE(Setup!$B$5,1,1),0)),Setup!$C$6,Setup!$F$12:$F$61)-IF(AND($E34="Half day",YEAR($D34)=Setup!$B$5,MONTH($D34)=1),1-Setup!$B$7,0)))),0)</f>
        <v/>
      </c>
      <c r="K34" s="34">
        <f>IF(AND(ISNUMBER($C34),ISNUMBER($D34)),IF($D34&lt;$C34,0,IF(MAX($C34,DATE(Setup!$B$5,2,1))&gt;MIN($D34,EOMONTH(DATE(Setup!$B$5,2,1),0)),0,MAX(0,NETWORKDAYS.INTL(MAX($C34,DATE(Setup!$B$5,2,1)),MIN($D34,EOMONTH(DATE(Setup!$B$5,2,1),0)),Setup!$C$6,Setup!$F$12:$F$61)-IF(AND($E34="Half day",YEAR($D34)=Setup!$B$5,MONTH($D34)=2),1-Setup!$B$7,0)))),0)</f>
        <v/>
      </c>
      <c r="L34" s="34">
        <f>IF(AND(ISNUMBER($C34),ISNUMBER($D34)),IF($D34&lt;$C34,0,IF(MAX($C34,DATE(Setup!$B$5,3,1))&gt;MIN($D34,EOMONTH(DATE(Setup!$B$5,3,1),0)),0,MAX(0,NETWORKDAYS.INTL(MAX($C34,DATE(Setup!$B$5,3,1)),MIN($D34,EOMONTH(DATE(Setup!$B$5,3,1),0)),Setup!$C$6,Setup!$F$12:$F$61)-IF(AND($E34="Half day",YEAR($D34)=Setup!$B$5,MONTH($D34)=3),1-Setup!$B$7,0)))),0)</f>
        <v/>
      </c>
      <c r="M34" s="34">
        <f>IF(AND(ISNUMBER($C34),ISNUMBER($D34)),IF($D34&lt;$C34,0,IF(MAX($C34,DATE(Setup!$B$5,4,1))&gt;MIN($D34,EOMONTH(DATE(Setup!$B$5,4,1),0)),0,MAX(0,NETWORKDAYS.INTL(MAX($C34,DATE(Setup!$B$5,4,1)),MIN($D34,EOMONTH(DATE(Setup!$B$5,4,1),0)),Setup!$C$6,Setup!$F$12:$F$61)-IF(AND($E34="Half day",YEAR($D34)=Setup!$B$5,MONTH($D34)=4),1-Setup!$B$7,0)))),0)</f>
        <v/>
      </c>
      <c r="N34" s="34">
        <f>IF(AND(ISNUMBER($C34),ISNUMBER($D34)),IF($D34&lt;$C34,0,IF(MAX($C34,DATE(Setup!$B$5,5,1))&gt;MIN($D34,EOMONTH(DATE(Setup!$B$5,5,1),0)),0,MAX(0,NETWORKDAYS.INTL(MAX($C34,DATE(Setup!$B$5,5,1)),MIN($D34,EOMONTH(DATE(Setup!$B$5,5,1),0)),Setup!$C$6,Setup!$F$12:$F$61)-IF(AND($E34="Half day",YEAR($D34)=Setup!$B$5,MONTH($D34)=5),1-Setup!$B$7,0)))),0)</f>
        <v/>
      </c>
      <c r="O34" s="34">
        <f>IF(AND(ISNUMBER($C34),ISNUMBER($D34)),IF($D34&lt;$C34,0,IF(MAX($C34,DATE(Setup!$B$5,6,1))&gt;MIN($D34,EOMONTH(DATE(Setup!$B$5,6,1),0)),0,MAX(0,NETWORKDAYS.INTL(MAX($C34,DATE(Setup!$B$5,6,1)),MIN($D34,EOMONTH(DATE(Setup!$B$5,6,1),0)),Setup!$C$6,Setup!$F$12:$F$61)-IF(AND($E34="Half day",YEAR($D34)=Setup!$B$5,MONTH($D34)=6),1-Setup!$B$7,0)))),0)</f>
        <v/>
      </c>
      <c r="P34" s="34">
        <f>IF(AND(ISNUMBER($C34),ISNUMBER($D34)),IF($D34&lt;$C34,0,IF(MAX($C34,DATE(Setup!$B$5,7,1))&gt;MIN($D34,EOMONTH(DATE(Setup!$B$5,7,1),0)),0,MAX(0,NETWORKDAYS.INTL(MAX($C34,DATE(Setup!$B$5,7,1)),MIN($D34,EOMONTH(DATE(Setup!$B$5,7,1),0)),Setup!$C$6,Setup!$F$12:$F$61)-IF(AND($E34="Half day",YEAR($D34)=Setup!$B$5,MONTH($D34)=7),1-Setup!$B$7,0)))),0)</f>
        <v/>
      </c>
      <c r="Q34" s="34">
        <f>IF(AND(ISNUMBER($C34),ISNUMBER($D34)),IF($D34&lt;$C34,0,IF(MAX($C34,DATE(Setup!$B$5,8,1))&gt;MIN($D34,EOMONTH(DATE(Setup!$B$5,8,1),0)),0,MAX(0,NETWORKDAYS.INTL(MAX($C34,DATE(Setup!$B$5,8,1)),MIN($D34,EOMONTH(DATE(Setup!$B$5,8,1),0)),Setup!$C$6,Setup!$F$12:$F$61)-IF(AND($E34="Half day",YEAR($D34)=Setup!$B$5,MONTH($D34)=8),1-Setup!$B$7,0)))),0)</f>
        <v/>
      </c>
      <c r="R34" s="34">
        <f>IF(AND(ISNUMBER($C34),ISNUMBER($D34)),IF($D34&lt;$C34,0,IF(MAX($C34,DATE(Setup!$B$5,9,1))&gt;MIN($D34,EOMONTH(DATE(Setup!$B$5,9,1),0)),0,MAX(0,NETWORKDAYS.INTL(MAX($C34,DATE(Setup!$B$5,9,1)),MIN($D34,EOMONTH(DATE(Setup!$B$5,9,1),0)),Setup!$C$6,Setup!$F$12:$F$61)-IF(AND($E34="Half day",YEAR($D34)=Setup!$B$5,MONTH($D34)=9),1-Setup!$B$7,0)))),0)</f>
        <v/>
      </c>
      <c r="S34" s="34">
        <f>IF(AND(ISNUMBER($C34),ISNUMBER($D34)),IF($D34&lt;$C34,0,IF(MAX($C34,DATE(Setup!$B$5,10,1))&gt;MIN($D34,EOMONTH(DATE(Setup!$B$5,10,1),0)),0,MAX(0,NETWORKDAYS.INTL(MAX($C34,DATE(Setup!$B$5,10,1)),MIN($D34,EOMONTH(DATE(Setup!$B$5,10,1),0)),Setup!$C$6,Setup!$F$12:$F$61)-IF(AND($E34="Half day",YEAR($D34)=Setup!$B$5,MONTH($D34)=10),1-Setup!$B$7,0)))),0)</f>
        <v/>
      </c>
      <c r="T34" s="34">
        <f>IF(AND(ISNUMBER($C34),ISNUMBER($D34)),IF($D34&lt;$C34,0,IF(MAX($C34,DATE(Setup!$B$5,11,1))&gt;MIN($D34,EOMONTH(DATE(Setup!$B$5,11,1),0)),0,MAX(0,NETWORKDAYS.INTL(MAX($C34,DATE(Setup!$B$5,11,1)),MIN($D34,EOMONTH(DATE(Setup!$B$5,11,1),0)),Setup!$C$6,Setup!$F$12:$F$61)-IF(AND($E34="Half day",YEAR($D34)=Setup!$B$5,MONTH($D34)=11),1-Setup!$B$7,0)))),0)</f>
        <v/>
      </c>
      <c r="U34" s="34">
        <f>IF(AND(ISNUMBER($C34),ISNUMBER($D34)),IF($D34&lt;$C34,0,IF(MAX($C34,DATE(Setup!$B$5,12,1))&gt;MIN($D34,EOMONTH(DATE(Setup!$B$5,12,1),0)),0,MAX(0,NETWORKDAYS.INTL(MAX($C34,DATE(Setup!$B$5,12,1)),MIN($D34,EOMONTH(DATE(Setup!$B$5,12,1),0)),Setup!$C$6,Setup!$F$12:$F$61)-IF(AND($E34="Half day",YEAR($D34)=Setup!$B$5,MONTH($D34)=12),1-Setup!$B$7,0)))),0)</f>
        <v/>
      </c>
    </row>
    <row r="35">
      <c r="A35" s="7" t="n"/>
      <c r="B35" s="7" t="n"/>
      <c r="C35" s="28" t="n"/>
      <c r="D35" s="28" t="n"/>
      <c r="E35" s="23" t="n"/>
      <c r="F35" s="32">
        <f>IF(OR($C35="",$D35=""),"",IF(NOT(AND(ISNUMBER($C35),ISNUMBER($D35))),"Check dates",IF($D35&lt;$C35,"Check dates",SUM($J35:$U35))))</f>
        <v/>
      </c>
      <c r="G35" s="7" t="n"/>
      <c r="H35" s="33">
        <f>IF(AND($A35="",$B35="",$C35="",$D35=""),"",IF(COUNTIF(Employees!$A$5:$A$34,$A35)=0,"Pick the employee from the list",IF(COUNTIF(Setup!$A$12:$A$17,$B35)=0,"Pick the leave type",IF($F35="Check dates","Check the dates","OK"))))</f>
        <v/>
      </c>
      <c r="J35" s="34">
        <f>IF(AND(ISNUMBER($C35),ISNUMBER($D35)),IF($D35&lt;$C35,0,IF(MAX($C35,DATE(Setup!$B$5,1,1))&gt;MIN($D35,EOMONTH(DATE(Setup!$B$5,1,1),0)),0,MAX(0,NETWORKDAYS.INTL(MAX($C35,DATE(Setup!$B$5,1,1)),MIN($D35,EOMONTH(DATE(Setup!$B$5,1,1),0)),Setup!$C$6,Setup!$F$12:$F$61)-IF(AND($E35="Half day",YEAR($D35)=Setup!$B$5,MONTH($D35)=1),1-Setup!$B$7,0)))),0)</f>
        <v/>
      </c>
      <c r="K35" s="34">
        <f>IF(AND(ISNUMBER($C35),ISNUMBER($D35)),IF($D35&lt;$C35,0,IF(MAX($C35,DATE(Setup!$B$5,2,1))&gt;MIN($D35,EOMONTH(DATE(Setup!$B$5,2,1),0)),0,MAX(0,NETWORKDAYS.INTL(MAX($C35,DATE(Setup!$B$5,2,1)),MIN($D35,EOMONTH(DATE(Setup!$B$5,2,1),0)),Setup!$C$6,Setup!$F$12:$F$61)-IF(AND($E35="Half day",YEAR($D35)=Setup!$B$5,MONTH($D35)=2),1-Setup!$B$7,0)))),0)</f>
        <v/>
      </c>
      <c r="L35" s="34">
        <f>IF(AND(ISNUMBER($C35),ISNUMBER($D35)),IF($D35&lt;$C35,0,IF(MAX($C35,DATE(Setup!$B$5,3,1))&gt;MIN($D35,EOMONTH(DATE(Setup!$B$5,3,1),0)),0,MAX(0,NETWORKDAYS.INTL(MAX($C35,DATE(Setup!$B$5,3,1)),MIN($D35,EOMONTH(DATE(Setup!$B$5,3,1),0)),Setup!$C$6,Setup!$F$12:$F$61)-IF(AND($E35="Half day",YEAR($D35)=Setup!$B$5,MONTH($D35)=3),1-Setup!$B$7,0)))),0)</f>
        <v/>
      </c>
      <c r="M35" s="34">
        <f>IF(AND(ISNUMBER($C35),ISNUMBER($D35)),IF($D35&lt;$C35,0,IF(MAX($C35,DATE(Setup!$B$5,4,1))&gt;MIN($D35,EOMONTH(DATE(Setup!$B$5,4,1),0)),0,MAX(0,NETWORKDAYS.INTL(MAX($C35,DATE(Setup!$B$5,4,1)),MIN($D35,EOMONTH(DATE(Setup!$B$5,4,1),0)),Setup!$C$6,Setup!$F$12:$F$61)-IF(AND($E35="Half day",YEAR($D35)=Setup!$B$5,MONTH($D35)=4),1-Setup!$B$7,0)))),0)</f>
        <v/>
      </c>
      <c r="N35" s="34">
        <f>IF(AND(ISNUMBER($C35),ISNUMBER($D35)),IF($D35&lt;$C35,0,IF(MAX($C35,DATE(Setup!$B$5,5,1))&gt;MIN($D35,EOMONTH(DATE(Setup!$B$5,5,1),0)),0,MAX(0,NETWORKDAYS.INTL(MAX($C35,DATE(Setup!$B$5,5,1)),MIN($D35,EOMONTH(DATE(Setup!$B$5,5,1),0)),Setup!$C$6,Setup!$F$12:$F$61)-IF(AND($E35="Half day",YEAR($D35)=Setup!$B$5,MONTH($D35)=5),1-Setup!$B$7,0)))),0)</f>
        <v/>
      </c>
      <c r="O35" s="34">
        <f>IF(AND(ISNUMBER($C35),ISNUMBER($D35)),IF($D35&lt;$C35,0,IF(MAX($C35,DATE(Setup!$B$5,6,1))&gt;MIN($D35,EOMONTH(DATE(Setup!$B$5,6,1),0)),0,MAX(0,NETWORKDAYS.INTL(MAX($C35,DATE(Setup!$B$5,6,1)),MIN($D35,EOMONTH(DATE(Setup!$B$5,6,1),0)),Setup!$C$6,Setup!$F$12:$F$61)-IF(AND($E35="Half day",YEAR($D35)=Setup!$B$5,MONTH($D35)=6),1-Setup!$B$7,0)))),0)</f>
        <v/>
      </c>
      <c r="P35" s="34">
        <f>IF(AND(ISNUMBER($C35),ISNUMBER($D35)),IF($D35&lt;$C35,0,IF(MAX($C35,DATE(Setup!$B$5,7,1))&gt;MIN($D35,EOMONTH(DATE(Setup!$B$5,7,1),0)),0,MAX(0,NETWORKDAYS.INTL(MAX($C35,DATE(Setup!$B$5,7,1)),MIN($D35,EOMONTH(DATE(Setup!$B$5,7,1),0)),Setup!$C$6,Setup!$F$12:$F$61)-IF(AND($E35="Half day",YEAR($D35)=Setup!$B$5,MONTH($D35)=7),1-Setup!$B$7,0)))),0)</f>
        <v/>
      </c>
      <c r="Q35" s="34">
        <f>IF(AND(ISNUMBER($C35),ISNUMBER($D35)),IF($D35&lt;$C35,0,IF(MAX($C35,DATE(Setup!$B$5,8,1))&gt;MIN($D35,EOMONTH(DATE(Setup!$B$5,8,1),0)),0,MAX(0,NETWORKDAYS.INTL(MAX($C35,DATE(Setup!$B$5,8,1)),MIN($D35,EOMONTH(DATE(Setup!$B$5,8,1),0)),Setup!$C$6,Setup!$F$12:$F$61)-IF(AND($E35="Half day",YEAR($D35)=Setup!$B$5,MONTH($D35)=8),1-Setup!$B$7,0)))),0)</f>
        <v/>
      </c>
      <c r="R35" s="34">
        <f>IF(AND(ISNUMBER($C35),ISNUMBER($D35)),IF($D35&lt;$C35,0,IF(MAX($C35,DATE(Setup!$B$5,9,1))&gt;MIN($D35,EOMONTH(DATE(Setup!$B$5,9,1),0)),0,MAX(0,NETWORKDAYS.INTL(MAX($C35,DATE(Setup!$B$5,9,1)),MIN($D35,EOMONTH(DATE(Setup!$B$5,9,1),0)),Setup!$C$6,Setup!$F$12:$F$61)-IF(AND($E35="Half day",YEAR($D35)=Setup!$B$5,MONTH($D35)=9),1-Setup!$B$7,0)))),0)</f>
        <v/>
      </c>
      <c r="S35" s="34">
        <f>IF(AND(ISNUMBER($C35),ISNUMBER($D35)),IF($D35&lt;$C35,0,IF(MAX($C35,DATE(Setup!$B$5,10,1))&gt;MIN($D35,EOMONTH(DATE(Setup!$B$5,10,1),0)),0,MAX(0,NETWORKDAYS.INTL(MAX($C35,DATE(Setup!$B$5,10,1)),MIN($D35,EOMONTH(DATE(Setup!$B$5,10,1),0)),Setup!$C$6,Setup!$F$12:$F$61)-IF(AND($E35="Half day",YEAR($D35)=Setup!$B$5,MONTH($D35)=10),1-Setup!$B$7,0)))),0)</f>
        <v/>
      </c>
      <c r="T35" s="34">
        <f>IF(AND(ISNUMBER($C35),ISNUMBER($D35)),IF($D35&lt;$C35,0,IF(MAX($C35,DATE(Setup!$B$5,11,1))&gt;MIN($D35,EOMONTH(DATE(Setup!$B$5,11,1),0)),0,MAX(0,NETWORKDAYS.INTL(MAX($C35,DATE(Setup!$B$5,11,1)),MIN($D35,EOMONTH(DATE(Setup!$B$5,11,1),0)),Setup!$C$6,Setup!$F$12:$F$61)-IF(AND($E35="Half day",YEAR($D35)=Setup!$B$5,MONTH($D35)=11),1-Setup!$B$7,0)))),0)</f>
        <v/>
      </c>
      <c r="U35" s="34">
        <f>IF(AND(ISNUMBER($C35),ISNUMBER($D35)),IF($D35&lt;$C35,0,IF(MAX($C35,DATE(Setup!$B$5,12,1))&gt;MIN($D35,EOMONTH(DATE(Setup!$B$5,12,1),0)),0,MAX(0,NETWORKDAYS.INTL(MAX($C35,DATE(Setup!$B$5,12,1)),MIN($D35,EOMONTH(DATE(Setup!$B$5,12,1),0)),Setup!$C$6,Setup!$F$12:$F$61)-IF(AND($E35="Half day",YEAR($D35)=Setup!$B$5,MONTH($D35)=12),1-Setup!$B$7,0)))),0)</f>
        <v/>
      </c>
    </row>
    <row r="36">
      <c r="A36" s="7" t="n"/>
      <c r="B36" s="7" t="n"/>
      <c r="C36" s="28" t="n"/>
      <c r="D36" s="28" t="n"/>
      <c r="E36" s="23" t="n"/>
      <c r="F36" s="32">
        <f>IF(OR($C36="",$D36=""),"",IF(NOT(AND(ISNUMBER($C36),ISNUMBER($D36))),"Check dates",IF($D36&lt;$C36,"Check dates",SUM($J36:$U36))))</f>
        <v/>
      </c>
      <c r="G36" s="7" t="n"/>
      <c r="H36" s="33">
        <f>IF(AND($A36="",$B36="",$C36="",$D36=""),"",IF(COUNTIF(Employees!$A$5:$A$34,$A36)=0,"Pick the employee from the list",IF(COUNTIF(Setup!$A$12:$A$17,$B36)=0,"Pick the leave type",IF($F36="Check dates","Check the dates","OK"))))</f>
        <v/>
      </c>
      <c r="J36" s="34">
        <f>IF(AND(ISNUMBER($C36),ISNUMBER($D36)),IF($D36&lt;$C36,0,IF(MAX($C36,DATE(Setup!$B$5,1,1))&gt;MIN($D36,EOMONTH(DATE(Setup!$B$5,1,1),0)),0,MAX(0,NETWORKDAYS.INTL(MAX($C36,DATE(Setup!$B$5,1,1)),MIN($D36,EOMONTH(DATE(Setup!$B$5,1,1),0)),Setup!$C$6,Setup!$F$12:$F$61)-IF(AND($E36="Half day",YEAR($D36)=Setup!$B$5,MONTH($D36)=1),1-Setup!$B$7,0)))),0)</f>
        <v/>
      </c>
      <c r="K36" s="34">
        <f>IF(AND(ISNUMBER($C36),ISNUMBER($D36)),IF($D36&lt;$C36,0,IF(MAX($C36,DATE(Setup!$B$5,2,1))&gt;MIN($D36,EOMONTH(DATE(Setup!$B$5,2,1),0)),0,MAX(0,NETWORKDAYS.INTL(MAX($C36,DATE(Setup!$B$5,2,1)),MIN($D36,EOMONTH(DATE(Setup!$B$5,2,1),0)),Setup!$C$6,Setup!$F$12:$F$61)-IF(AND($E36="Half day",YEAR($D36)=Setup!$B$5,MONTH($D36)=2),1-Setup!$B$7,0)))),0)</f>
        <v/>
      </c>
      <c r="L36" s="34">
        <f>IF(AND(ISNUMBER($C36),ISNUMBER($D36)),IF($D36&lt;$C36,0,IF(MAX($C36,DATE(Setup!$B$5,3,1))&gt;MIN($D36,EOMONTH(DATE(Setup!$B$5,3,1),0)),0,MAX(0,NETWORKDAYS.INTL(MAX($C36,DATE(Setup!$B$5,3,1)),MIN($D36,EOMONTH(DATE(Setup!$B$5,3,1),0)),Setup!$C$6,Setup!$F$12:$F$61)-IF(AND($E36="Half day",YEAR($D36)=Setup!$B$5,MONTH($D36)=3),1-Setup!$B$7,0)))),0)</f>
        <v/>
      </c>
      <c r="M36" s="34">
        <f>IF(AND(ISNUMBER($C36),ISNUMBER($D36)),IF($D36&lt;$C36,0,IF(MAX($C36,DATE(Setup!$B$5,4,1))&gt;MIN($D36,EOMONTH(DATE(Setup!$B$5,4,1),0)),0,MAX(0,NETWORKDAYS.INTL(MAX($C36,DATE(Setup!$B$5,4,1)),MIN($D36,EOMONTH(DATE(Setup!$B$5,4,1),0)),Setup!$C$6,Setup!$F$12:$F$61)-IF(AND($E36="Half day",YEAR($D36)=Setup!$B$5,MONTH($D36)=4),1-Setup!$B$7,0)))),0)</f>
        <v/>
      </c>
      <c r="N36" s="34">
        <f>IF(AND(ISNUMBER($C36),ISNUMBER($D36)),IF($D36&lt;$C36,0,IF(MAX($C36,DATE(Setup!$B$5,5,1))&gt;MIN($D36,EOMONTH(DATE(Setup!$B$5,5,1),0)),0,MAX(0,NETWORKDAYS.INTL(MAX($C36,DATE(Setup!$B$5,5,1)),MIN($D36,EOMONTH(DATE(Setup!$B$5,5,1),0)),Setup!$C$6,Setup!$F$12:$F$61)-IF(AND($E36="Half day",YEAR($D36)=Setup!$B$5,MONTH($D36)=5),1-Setup!$B$7,0)))),0)</f>
        <v/>
      </c>
      <c r="O36" s="34">
        <f>IF(AND(ISNUMBER($C36),ISNUMBER($D36)),IF($D36&lt;$C36,0,IF(MAX($C36,DATE(Setup!$B$5,6,1))&gt;MIN($D36,EOMONTH(DATE(Setup!$B$5,6,1),0)),0,MAX(0,NETWORKDAYS.INTL(MAX($C36,DATE(Setup!$B$5,6,1)),MIN($D36,EOMONTH(DATE(Setup!$B$5,6,1),0)),Setup!$C$6,Setup!$F$12:$F$61)-IF(AND($E36="Half day",YEAR($D36)=Setup!$B$5,MONTH($D36)=6),1-Setup!$B$7,0)))),0)</f>
        <v/>
      </c>
      <c r="P36" s="34">
        <f>IF(AND(ISNUMBER($C36),ISNUMBER($D36)),IF($D36&lt;$C36,0,IF(MAX($C36,DATE(Setup!$B$5,7,1))&gt;MIN($D36,EOMONTH(DATE(Setup!$B$5,7,1),0)),0,MAX(0,NETWORKDAYS.INTL(MAX($C36,DATE(Setup!$B$5,7,1)),MIN($D36,EOMONTH(DATE(Setup!$B$5,7,1),0)),Setup!$C$6,Setup!$F$12:$F$61)-IF(AND($E36="Half day",YEAR($D36)=Setup!$B$5,MONTH($D36)=7),1-Setup!$B$7,0)))),0)</f>
        <v/>
      </c>
      <c r="Q36" s="34">
        <f>IF(AND(ISNUMBER($C36),ISNUMBER($D36)),IF($D36&lt;$C36,0,IF(MAX($C36,DATE(Setup!$B$5,8,1))&gt;MIN($D36,EOMONTH(DATE(Setup!$B$5,8,1),0)),0,MAX(0,NETWORKDAYS.INTL(MAX($C36,DATE(Setup!$B$5,8,1)),MIN($D36,EOMONTH(DATE(Setup!$B$5,8,1),0)),Setup!$C$6,Setup!$F$12:$F$61)-IF(AND($E36="Half day",YEAR($D36)=Setup!$B$5,MONTH($D36)=8),1-Setup!$B$7,0)))),0)</f>
        <v/>
      </c>
      <c r="R36" s="34">
        <f>IF(AND(ISNUMBER($C36),ISNUMBER($D36)),IF($D36&lt;$C36,0,IF(MAX($C36,DATE(Setup!$B$5,9,1))&gt;MIN($D36,EOMONTH(DATE(Setup!$B$5,9,1),0)),0,MAX(0,NETWORKDAYS.INTL(MAX($C36,DATE(Setup!$B$5,9,1)),MIN($D36,EOMONTH(DATE(Setup!$B$5,9,1),0)),Setup!$C$6,Setup!$F$12:$F$61)-IF(AND($E36="Half day",YEAR($D36)=Setup!$B$5,MONTH($D36)=9),1-Setup!$B$7,0)))),0)</f>
        <v/>
      </c>
      <c r="S36" s="34">
        <f>IF(AND(ISNUMBER($C36),ISNUMBER($D36)),IF($D36&lt;$C36,0,IF(MAX($C36,DATE(Setup!$B$5,10,1))&gt;MIN($D36,EOMONTH(DATE(Setup!$B$5,10,1),0)),0,MAX(0,NETWORKDAYS.INTL(MAX($C36,DATE(Setup!$B$5,10,1)),MIN($D36,EOMONTH(DATE(Setup!$B$5,10,1),0)),Setup!$C$6,Setup!$F$12:$F$61)-IF(AND($E36="Half day",YEAR($D36)=Setup!$B$5,MONTH($D36)=10),1-Setup!$B$7,0)))),0)</f>
        <v/>
      </c>
      <c r="T36" s="34">
        <f>IF(AND(ISNUMBER($C36),ISNUMBER($D36)),IF($D36&lt;$C36,0,IF(MAX($C36,DATE(Setup!$B$5,11,1))&gt;MIN($D36,EOMONTH(DATE(Setup!$B$5,11,1),0)),0,MAX(0,NETWORKDAYS.INTL(MAX($C36,DATE(Setup!$B$5,11,1)),MIN($D36,EOMONTH(DATE(Setup!$B$5,11,1),0)),Setup!$C$6,Setup!$F$12:$F$61)-IF(AND($E36="Half day",YEAR($D36)=Setup!$B$5,MONTH($D36)=11),1-Setup!$B$7,0)))),0)</f>
        <v/>
      </c>
      <c r="U36" s="34">
        <f>IF(AND(ISNUMBER($C36),ISNUMBER($D36)),IF($D36&lt;$C36,0,IF(MAX($C36,DATE(Setup!$B$5,12,1))&gt;MIN($D36,EOMONTH(DATE(Setup!$B$5,12,1),0)),0,MAX(0,NETWORKDAYS.INTL(MAX($C36,DATE(Setup!$B$5,12,1)),MIN($D36,EOMONTH(DATE(Setup!$B$5,12,1),0)),Setup!$C$6,Setup!$F$12:$F$61)-IF(AND($E36="Half day",YEAR($D36)=Setup!$B$5,MONTH($D36)=12),1-Setup!$B$7,0)))),0)</f>
        <v/>
      </c>
    </row>
    <row r="37">
      <c r="A37" s="7" t="n"/>
      <c r="B37" s="7" t="n"/>
      <c r="C37" s="28" t="n"/>
      <c r="D37" s="28" t="n"/>
      <c r="E37" s="23" t="n"/>
      <c r="F37" s="32">
        <f>IF(OR($C37="",$D37=""),"",IF(NOT(AND(ISNUMBER($C37),ISNUMBER($D37))),"Check dates",IF($D37&lt;$C37,"Check dates",SUM($J37:$U37))))</f>
        <v/>
      </c>
      <c r="G37" s="7" t="n"/>
      <c r="H37" s="33">
        <f>IF(AND($A37="",$B37="",$C37="",$D37=""),"",IF(COUNTIF(Employees!$A$5:$A$34,$A37)=0,"Pick the employee from the list",IF(COUNTIF(Setup!$A$12:$A$17,$B37)=0,"Pick the leave type",IF($F37="Check dates","Check the dates","OK"))))</f>
        <v/>
      </c>
      <c r="J37" s="34">
        <f>IF(AND(ISNUMBER($C37),ISNUMBER($D37)),IF($D37&lt;$C37,0,IF(MAX($C37,DATE(Setup!$B$5,1,1))&gt;MIN($D37,EOMONTH(DATE(Setup!$B$5,1,1),0)),0,MAX(0,NETWORKDAYS.INTL(MAX($C37,DATE(Setup!$B$5,1,1)),MIN($D37,EOMONTH(DATE(Setup!$B$5,1,1),0)),Setup!$C$6,Setup!$F$12:$F$61)-IF(AND($E37="Half day",YEAR($D37)=Setup!$B$5,MONTH($D37)=1),1-Setup!$B$7,0)))),0)</f>
        <v/>
      </c>
      <c r="K37" s="34">
        <f>IF(AND(ISNUMBER($C37),ISNUMBER($D37)),IF($D37&lt;$C37,0,IF(MAX($C37,DATE(Setup!$B$5,2,1))&gt;MIN($D37,EOMONTH(DATE(Setup!$B$5,2,1),0)),0,MAX(0,NETWORKDAYS.INTL(MAX($C37,DATE(Setup!$B$5,2,1)),MIN($D37,EOMONTH(DATE(Setup!$B$5,2,1),0)),Setup!$C$6,Setup!$F$12:$F$61)-IF(AND($E37="Half day",YEAR($D37)=Setup!$B$5,MONTH($D37)=2),1-Setup!$B$7,0)))),0)</f>
        <v/>
      </c>
      <c r="L37" s="34">
        <f>IF(AND(ISNUMBER($C37),ISNUMBER($D37)),IF($D37&lt;$C37,0,IF(MAX($C37,DATE(Setup!$B$5,3,1))&gt;MIN($D37,EOMONTH(DATE(Setup!$B$5,3,1),0)),0,MAX(0,NETWORKDAYS.INTL(MAX($C37,DATE(Setup!$B$5,3,1)),MIN($D37,EOMONTH(DATE(Setup!$B$5,3,1),0)),Setup!$C$6,Setup!$F$12:$F$61)-IF(AND($E37="Half day",YEAR($D37)=Setup!$B$5,MONTH($D37)=3),1-Setup!$B$7,0)))),0)</f>
        <v/>
      </c>
      <c r="M37" s="34">
        <f>IF(AND(ISNUMBER($C37),ISNUMBER($D37)),IF($D37&lt;$C37,0,IF(MAX($C37,DATE(Setup!$B$5,4,1))&gt;MIN($D37,EOMONTH(DATE(Setup!$B$5,4,1),0)),0,MAX(0,NETWORKDAYS.INTL(MAX($C37,DATE(Setup!$B$5,4,1)),MIN($D37,EOMONTH(DATE(Setup!$B$5,4,1),0)),Setup!$C$6,Setup!$F$12:$F$61)-IF(AND($E37="Half day",YEAR($D37)=Setup!$B$5,MONTH($D37)=4),1-Setup!$B$7,0)))),0)</f>
        <v/>
      </c>
      <c r="N37" s="34">
        <f>IF(AND(ISNUMBER($C37),ISNUMBER($D37)),IF($D37&lt;$C37,0,IF(MAX($C37,DATE(Setup!$B$5,5,1))&gt;MIN($D37,EOMONTH(DATE(Setup!$B$5,5,1),0)),0,MAX(0,NETWORKDAYS.INTL(MAX($C37,DATE(Setup!$B$5,5,1)),MIN($D37,EOMONTH(DATE(Setup!$B$5,5,1),0)),Setup!$C$6,Setup!$F$12:$F$61)-IF(AND($E37="Half day",YEAR($D37)=Setup!$B$5,MONTH($D37)=5),1-Setup!$B$7,0)))),0)</f>
        <v/>
      </c>
      <c r="O37" s="34">
        <f>IF(AND(ISNUMBER($C37),ISNUMBER($D37)),IF($D37&lt;$C37,0,IF(MAX($C37,DATE(Setup!$B$5,6,1))&gt;MIN($D37,EOMONTH(DATE(Setup!$B$5,6,1),0)),0,MAX(0,NETWORKDAYS.INTL(MAX($C37,DATE(Setup!$B$5,6,1)),MIN($D37,EOMONTH(DATE(Setup!$B$5,6,1),0)),Setup!$C$6,Setup!$F$12:$F$61)-IF(AND($E37="Half day",YEAR($D37)=Setup!$B$5,MONTH($D37)=6),1-Setup!$B$7,0)))),0)</f>
        <v/>
      </c>
      <c r="P37" s="34">
        <f>IF(AND(ISNUMBER($C37),ISNUMBER($D37)),IF($D37&lt;$C37,0,IF(MAX($C37,DATE(Setup!$B$5,7,1))&gt;MIN($D37,EOMONTH(DATE(Setup!$B$5,7,1),0)),0,MAX(0,NETWORKDAYS.INTL(MAX($C37,DATE(Setup!$B$5,7,1)),MIN($D37,EOMONTH(DATE(Setup!$B$5,7,1),0)),Setup!$C$6,Setup!$F$12:$F$61)-IF(AND($E37="Half day",YEAR($D37)=Setup!$B$5,MONTH($D37)=7),1-Setup!$B$7,0)))),0)</f>
        <v/>
      </c>
      <c r="Q37" s="34">
        <f>IF(AND(ISNUMBER($C37),ISNUMBER($D37)),IF($D37&lt;$C37,0,IF(MAX($C37,DATE(Setup!$B$5,8,1))&gt;MIN($D37,EOMONTH(DATE(Setup!$B$5,8,1),0)),0,MAX(0,NETWORKDAYS.INTL(MAX($C37,DATE(Setup!$B$5,8,1)),MIN($D37,EOMONTH(DATE(Setup!$B$5,8,1),0)),Setup!$C$6,Setup!$F$12:$F$61)-IF(AND($E37="Half day",YEAR($D37)=Setup!$B$5,MONTH($D37)=8),1-Setup!$B$7,0)))),0)</f>
        <v/>
      </c>
      <c r="R37" s="34">
        <f>IF(AND(ISNUMBER($C37),ISNUMBER($D37)),IF($D37&lt;$C37,0,IF(MAX($C37,DATE(Setup!$B$5,9,1))&gt;MIN($D37,EOMONTH(DATE(Setup!$B$5,9,1),0)),0,MAX(0,NETWORKDAYS.INTL(MAX($C37,DATE(Setup!$B$5,9,1)),MIN($D37,EOMONTH(DATE(Setup!$B$5,9,1),0)),Setup!$C$6,Setup!$F$12:$F$61)-IF(AND($E37="Half day",YEAR($D37)=Setup!$B$5,MONTH($D37)=9),1-Setup!$B$7,0)))),0)</f>
        <v/>
      </c>
      <c r="S37" s="34">
        <f>IF(AND(ISNUMBER($C37),ISNUMBER($D37)),IF($D37&lt;$C37,0,IF(MAX($C37,DATE(Setup!$B$5,10,1))&gt;MIN($D37,EOMONTH(DATE(Setup!$B$5,10,1),0)),0,MAX(0,NETWORKDAYS.INTL(MAX($C37,DATE(Setup!$B$5,10,1)),MIN($D37,EOMONTH(DATE(Setup!$B$5,10,1),0)),Setup!$C$6,Setup!$F$12:$F$61)-IF(AND($E37="Half day",YEAR($D37)=Setup!$B$5,MONTH($D37)=10),1-Setup!$B$7,0)))),0)</f>
        <v/>
      </c>
      <c r="T37" s="34">
        <f>IF(AND(ISNUMBER($C37),ISNUMBER($D37)),IF($D37&lt;$C37,0,IF(MAX($C37,DATE(Setup!$B$5,11,1))&gt;MIN($D37,EOMONTH(DATE(Setup!$B$5,11,1),0)),0,MAX(0,NETWORKDAYS.INTL(MAX($C37,DATE(Setup!$B$5,11,1)),MIN($D37,EOMONTH(DATE(Setup!$B$5,11,1),0)),Setup!$C$6,Setup!$F$12:$F$61)-IF(AND($E37="Half day",YEAR($D37)=Setup!$B$5,MONTH($D37)=11),1-Setup!$B$7,0)))),0)</f>
        <v/>
      </c>
      <c r="U37" s="34">
        <f>IF(AND(ISNUMBER($C37),ISNUMBER($D37)),IF($D37&lt;$C37,0,IF(MAX($C37,DATE(Setup!$B$5,12,1))&gt;MIN($D37,EOMONTH(DATE(Setup!$B$5,12,1),0)),0,MAX(0,NETWORKDAYS.INTL(MAX($C37,DATE(Setup!$B$5,12,1)),MIN($D37,EOMONTH(DATE(Setup!$B$5,12,1),0)),Setup!$C$6,Setup!$F$12:$F$61)-IF(AND($E37="Half day",YEAR($D37)=Setup!$B$5,MONTH($D37)=12),1-Setup!$B$7,0)))),0)</f>
        <v/>
      </c>
    </row>
    <row r="38">
      <c r="A38" s="7" t="n"/>
      <c r="B38" s="7" t="n"/>
      <c r="C38" s="28" t="n"/>
      <c r="D38" s="28" t="n"/>
      <c r="E38" s="23" t="n"/>
      <c r="F38" s="32">
        <f>IF(OR($C38="",$D38=""),"",IF(NOT(AND(ISNUMBER($C38),ISNUMBER($D38))),"Check dates",IF($D38&lt;$C38,"Check dates",SUM($J38:$U38))))</f>
        <v/>
      </c>
      <c r="G38" s="7" t="n"/>
      <c r="H38" s="33">
        <f>IF(AND($A38="",$B38="",$C38="",$D38=""),"",IF(COUNTIF(Employees!$A$5:$A$34,$A38)=0,"Pick the employee from the list",IF(COUNTIF(Setup!$A$12:$A$17,$B38)=0,"Pick the leave type",IF($F38="Check dates","Check the dates","OK"))))</f>
        <v/>
      </c>
      <c r="J38" s="34">
        <f>IF(AND(ISNUMBER($C38),ISNUMBER($D38)),IF($D38&lt;$C38,0,IF(MAX($C38,DATE(Setup!$B$5,1,1))&gt;MIN($D38,EOMONTH(DATE(Setup!$B$5,1,1),0)),0,MAX(0,NETWORKDAYS.INTL(MAX($C38,DATE(Setup!$B$5,1,1)),MIN($D38,EOMONTH(DATE(Setup!$B$5,1,1),0)),Setup!$C$6,Setup!$F$12:$F$61)-IF(AND($E38="Half day",YEAR($D38)=Setup!$B$5,MONTH($D38)=1),1-Setup!$B$7,0)))),0)</f>
        <v/>
      </c>
      <c r="K38" s="34">
        <f>IF(AND(ISNUMBER($C38),ISNUMBER($D38)),IF($D38&lt;$C38,0,IF(MAX($C38,DATE(Setup!$B$5,2,1))&gt;MIN($D38,EOMONTH(DATE(Setup!$B$5,2,1),0)),0,MAX(0,NETWORKDAYS.INTL(MAX($C38,DATE(Setup!$B$5,2,1)),MIN($D38,EOMONTH(DATE(Setup!$B$5,2,1),0)),Setup!$C$6,Setup!$F$12:$F$61)-IF(AND($E38="Half day",YEAR($D38)=Setup!$B$5,MONTH($D38)=2),1-Setup!$B$7,0)))),0)</f>
        <v/>
      </c>
      <c r="L38" s="34">
        <f>IF(AND(ISNUMBER($C38),ISNUMBER($D38)),IF($D38&lt;$C38,0,IF(MAX($C38,DATE(Setup!$B$5,3,1))&gt;MIN($D38,EOMONTH(DATE(Setup!$B$5,3,1),0)),0,MAX(0,NETWORKDAYS.INTL(MAX($C38,DATE(Setup!$B$5,3,1)),MIN($D38,EOMONTH(DATE(Setup!$B$5,3,1),0)),Setup!$C$6,Setup!$F$12:$F$61)-IF(AND($E38="Half day",YEAR($D38)=Setup!$B$5,MONTH($D38)=3),1-Setup!$B$7,0)))),0)</f>
        <v/>
      </c>
      <c r="M38" s="34">
        <f>IF(AND(ISNUMBER($C38),ISNUMBER($D38)),IF($D38&lt;$C38,0,IF(MAX($C38,DATE(Setup!$B$5,4,1))&gt;MIN($D38,EOMONTH(DATE(Setup!$B$5,4,1),0)),0,MAX(0,NETWORKDAYS.INTL(MAX($C38,DATE(Setup!$B$5,4,1)),MIN($D38,EOMONTH(DATE(Setup!$B$5,4,1),0)),Setup!$C$6,Setup!$F$12:$F$61)-IF(AND($E38="Half day",YEAR($D38)=Setup!$B$5,MONTH($D38)=4),1-Setup!$B$7,0)))),0)</f>
        <v/>
      </c>
      <c r="N38" s="34">
        <f>IF(AND(ISNUMBER($C38),ISNUMBER($D38)),IF($D38&lt;$C38,0,IF(MAX($C38,DATE(Setup!$B$5,5,1))&gt;MIN($D38,EOMONTH(DATE(Setup!$B$5,5,1),0)),0,MAX(0,NETWORKDAYS.INTL(MAX($C38,DATE(Setup!$B$5,5,1)),MIN($D38,EOMONTH(DATE(Setup!$B$5,5,1),0)),Setup!$C$6,Setup!$F$12:$F$61)-IF(AND($E38="Half day",YEAR($D38)=Setup!$B$5,MONTH($D38)=5),1-Setup!$B$7,0)))),0)</f>
        <v/>
      </c>
      <c r="O38" s="34">
        <f>IF(AND(ISNUMBER($C38),ISNUMBER($D38)),IF($D38&lt;$C38,0,IF(MAX($C38,DATE(Setup!$B$5,6,1))&gt;MIN($D38,EOMONTH(DATE(Setup!$B$5,6,1),0)),0,MAX(0,NETWORKDAYS.INTL(MAX($C38,DATE(Setup!$B$5,6,1)),MIN($D38,EOMONTH(DATE(Setup!$B$5,6,1),0)),Setup!$C$6,Setup!$F$12:$F$61)-IF(AND($E38="Half day",YEAR($D38)=Setup!$B$5,MONTH($D38)=6),1-Setup!$B$7,0)))),0)</f>
        <v/>
      </c>
      <c r="P38" s="34">
        <f>IF(AND(ISNUMBER($C38),ISNUMBER($D38)),IF($D38&lt;$C38,0,IF(MAX($C38,DATE(Setup!$B$5,7,1))&gt;MIN($D38,EOMONTH(DATE(Setup!$B$5,7,1),0)),0,MAX(0,NETWORKDAYS.INTL(MAX($C38,DATE(Setup!$B$5,7,1)),MIN($D38,EOMONTH(DATE(Setup!$B$5,7,1),0)),Setup!$C$6,Setup!$F$12:$F$61)-IF(AND($E38="Half day",YEAR($D38)=Setup!$B$5,MONTH($D38)=7),1-Setup!$B$7,0)))),0)</f>
        <v/>
      </c>
      <c r="Q38" s="34">
        <f>IF(AND(ISNUMBER($C38),ISNUMBER($D38)),IF($D38&lt;$C38,0,IF(MAX($C38,DATE(Setup!$B$5,8,1))&gt;MIN($D38,EOMONTH(DATE(Setup!$B$5,8,1),0)),0,MAX(0,NETWORKDAYS.INTL(MAX($C38,DATE(Setup!$B$5,8,1)),MIN($D38,EOMONTH(DATE(Setup!$B$5,8,1),0)),Setup!$C$6,Setup!$F$12:$F$61)-IF(AND($E38="Half day",YEAR($D38)=Setup!$B$5,MONTH($D38)=8),1-Setup!$B$7,0)))),0)</f>
        <v/>
      </c>
      <c r="R38" s="34">
        <f>IF(AND(ISNUMBER($C38),ISNUMBER($D38)),IF($D38&lt;$C38,0,IF(MAX($C38,DATE(Setup!$B$5,9,1))&gt;MIN($D38,EOMONTH(DATE(Setup!$B$5,9,1),0)),0,MAX(0,NETWORKDAYS.INTL(MAX($C38,DATE(Setup!$B$5,9,1)),MIN($D38,EOMONTH(DATE(Setup!$B$5,9,1),0)),Setup!$C$6,Setup!$F$12:$F$61)-IF(AND($E38="Half day",YEAR($D38)=Setup!$B$5,MONTH($D38)=9),1-Setup!$B$7,0)))),0)</f>
        <v/>
      </c>
      <c r="S38" s="34">
        <f>IF(AND(ISNUMBER($C38),ISNUMBER($D38)),IF($D38&lt;$C38,0,IF(MAX($C38,DATE(Setup!$B$5,10,1))&gt;MIN($D38,EOMONTH(DATE(Setup!$B$5,10,1),0)),0,MAX(0,NETWORKDAYS.INTL(MAX($C38,DATE(Setup!$B$5,10,1)),MIN($D38,EOMONTH(DATE(Setup!$B$5,10,1),0)),Setup!$C$6,Setup!$F$12:$F$61)-IF(AND($E38="Half day",YEAR($D38)=Setup!$B$5,MONTH($D38)=10),1-Setup!$B$7,0)))),0)</f>
        <v/>
      </c>
      <c r="T38" s="34">
        <f>IF(AND(ISNUMBER($C38),ISNUMBER($D38)),IF($D38&lt;$C38,0,IF(MAX($C38,DATE(Setup!$B$5,11,1))&gt;MIN($D38,EOMONTH(DATE(Setup!$B$5,11,1),0)),0,MAX(0,NETWORKDAYS.INTL(MAX($C38,DATE(Setup!$B$5,11,1)),MIN($D38,EOMONTH(DATE(Setup!$B$5,11,1),0)),Setup!$C$6,Setup!$F$12:$F$61)-IF(AND($E38="Half day",YEAR($D38)=Setup!$B$5,MONTH($D38)=11),1-Setup!$B$7,0)))),0)</f>
        <v/>
      </c>
      <c r="U38" s="34">
        <f>IF(AND(ISNUMBER($C38),ISNUMBER($D38)),IF($D38&lt;$C38,0,IF(MAX($C38,DATE(Setup!$B$5,12,1))&gt;MIN($D38,EOMONTH(DATE(Setup!$B$5,12,1),0)),0,MAX(0,NETWORKDAYS.INTL(MAX($C38,DATE(Setup!$B$5,12,1)),MIN($D38,EOMONTH(DATE(Setup!$B$5,12,1),0)),Setup!$C$6,Setup!$F$12:$F$61)-IF(AND($E38="Half day",YEAR($D38)=Setup!$B$5,MONTH($D38)=12),1-Setup!$B$7,0)))),0)</f>
        <v/>
      </c>
    </row>
    <row r="39">
      <c r="A39" s="7" t="n"/>
      <c r="B39" s="7" t="n"/>
      <c r="C39" s="28" t="n"/>
      <c r="D39" s="28" t="n"/>
      <c r="E39" s="23" t="n"/>
      <c r="F39" s="32">
        <f>IF(OR($C39="",$D39=""),"",IF(NOT(AND(ISNUMBER($C39),ISNUMBER($D39))),"Check dates",IF($D39&lt;$C39,"Check dates",SUM($J39:$U39))))</f>
        <v/>
      </c>
      <c r="G39" s="7" t="n"/>
      <c r="H39" s="33">
        <f>IF(AND($A39="",$B39="",$C39="",$D39=""),"",IF(COUNTIF(Employees!$A$5:$A$34,$A39)=0,"Pick the employee from the list",IF(COUNTIF(Setup!$A$12:$A$17,$B39)=0,"Pick the leave type",IF($F39="Check dates","Check the dates","OK"))))</f>
        <v/>
      </c>
      <c r="J39" s="34">
        <f>IF(AND(ISNUMBER($C39),ISNUMBER($D39)),IF($D39&lt;$C39,0,IF(MAX($C39,DATE(Setup!$B$5,1,1))&gt;MIN($D39,EOMONTH(DATE(Setup!$B$5,1,1),0)),0,MAX(0,NETWORKDAYS.INTL(MAX($C39,DATE(Setup!$B$5,1,1)),MIN($D39,EOMONTH(DATE(Setup!$B$5,1,1),0)),Setup!$C$6,Setup!$F$12:$F$61)-IF(AND($E39="Half day",YEAR($D39)=Setup!$B$5,MONTH($D39)=1),1-Setup!$B$7,0)))),0)</f>
        <v/>
      </c>
      <c r="K39" s="34">
        <f>IF(AND(ISNUMBER($C39),ISNUMBER($D39)),IF($D39&lt;$C39,0,IF(MAX($C39,DATE(Setup!$B$5,2,1))&gt;MIN($D39,EOMONTH(DATE(Setup!$B$5,2,1),0)),0,MAX(0,NETWORKDAYS.INTL(MAX($C39,DATE(Setup!$B$5,2,1)),MIN($D39,EOMONTH(DATE(Setup!$B$5,2,1),0)),Setup!$C$6,Setup!$F$12:$F$61)-IF(AND($E39="Half day",YEAR($D39)=Setup!$B$5,MONTH($D39)=2),1-Setup!$B$7,0)))),0)</f>
        <v/>
      </c>
      <c r="L39" s="34">
        <f>IF(AND(ISNUMBER($C39),ISNUMBER($D39)),IF($D39&lt;$C39,0,IF(MAX($C39,DATE(Setup!$B$5,3,1))&gt;MIN($D39,EOMONTH(DATE(Setup!$B$5,3,1),0)),0,MAX(0,NETWORKDAYS.INTL(MAX($C39,DATE(Setup!$B$5,3,1)),MIN($D39,EOMONTH(DATE(Setup!$B$5,3,1),0)),Setup!$C$6,Setup!$F$12:$F$61)-IF(AND($E39="Half day",YEAR($D39)=Setup!$B$5,MONTH($D39)=3),1-Setup!$B$7,0)))),0)</f>
        <v/>
      </c>
      <c r="M39" s="34">
        <f>IF(AND(ISNUMBER($C39),ISNUMBER($D39)),IF($D39&lt;$C39,0,IF(MAX($C39,DATE(Setup!$B$5,4,1))&gt;MIN($D39,EOMONTH(DATE(Setup!$B$5,4,1),0)),0,MAX(0,NETWORKDAYS.INTL(MAX($C39,DATE(Setup!$B$5,4,1)),MIN($D39,EOMONTH(DATE(Setup!$B$5,4,1),0)),Setup!$C$6,Setup!$F$12:$F$61)-IF(AND($E39="Half day",YEAR($D39)=Setup!$B$5,MONTH($D39)=4),1-Setup!$B$7,0)))),0)</f>
        <v/>
      </c>
      <c r="N39" s="34">
        <f>IF(AND(ISNUMBER($C39),ISNUMBER($D39)),IF($D39&lt;$C39,0,IF(MAX($C39,DATE(Setup!$B$5,5,1))&gt;MIN($D39,EOMONTH(DATE(Setup!$B$5,5,1),0)),0,MAX(0,NETWORKDAYS.INTL(MAX($C39,DATE(Setup!$B$5,5,1)),MIN($D39,EOMONTH(DATE(Setup!$B$5,5,1),0)),Setup!$C$6,Setup!$F$12:$F$61)-IF(AND($E39="Half day",YEAR($D39)=Setup!$B$5,MONTH($D39)=5),1-Setup!$B$7,0)))),0)</f>
        <v/>
      </c>
      <c r="O39" s="34">
        <f>IF(AND(ISNUMBER($C39),ISNUMBER($D39)),IF($D39&lt;$C39,0,IF(MAX($C39,DATE(Setup!$B$5,6,1))&gt;MIN($D39,EOMONTH(DATE(Setup!$B$5,6,1),0)),0,MAX(0,NETWORKDAYS.INTL(MAX($C39,DATE(Setup!$B$5,6,1)),MIN($D39,EOMONTH(DATE(Setup!$B$5,6,1),0)),Setup!$C$6,Setup!$F$12:$F$61)-IF(AND($E39="Half day",YEAR($D39)=Setup!$B$5,MONTH($D39)=6),1-Setup!$B$7,0)))),0)</f>
        <v/>
      </c>
      <c r="P39" s="34">
        <f>IF(AND(ISNUMBER($C39),ISNUMBER($D39)),IF($D39&lt;$C39,0,IF(MAX($C39,DATE(Setup!$B$5,7,1))&gt;MIN($D39,EOMONTH(DATE(Setup!$B$5,7,1),0)),0,MAX(0,NETWORKDAYS.INTL(MAX($C39,DATE(Setup!$B$5,7,1)),MIN($D39,EOMONTH(DATE(Setup!$B$5,7,1),0)),Setup!$C$6,Setup!$F$12:$F$61)-IF(AND($E39="Half day",YEAR($D39)=Setup!$B$5,MONTH($D39)=7),1-Setup!$B$7,0)))),0)</f>
        <v/>
      </c>
      <c r="Q39" s="34">
        <f>IF(AND(ISNUMBER($C39),ISNUMBER($D39)),IF($D39&lt;$C39,0,IF(MAX($C39,DATE(Setup!$B$5,8,1))&gt;MIN($D39,EOMONTH(DATE(Setup!$B$5,8,1),0)),0,MAX(0,NETWORKDAYS.INTL(MAX($C39,DATE(Setup!$B$5,8,1)),MIN($D39,EOMONTH(DATE(Setup!$B$5,8,1),0)),Setup!$C$6,Setup!$F$12:$F$61)-IF(AND($E39="Half day",YEAR($D39)=Setup!$B$5,MONTH($D39)=8),1-Setup!$B$7,0)))),0)</f>
        <v/>
      </c>
      <c r="R39" s="34">
        <f>IF(AND(ISNUMBER($C39),ISNUMBER($D39)),IF($D39&lt;$C39,0,IF(MAX($C39,DATE(Setup!$B$5,9,1))&gt;MIN($D39,EOMONTH(DATE(Setup!$B$5,9,1),0)),0,MAX(0,NETWORKDAYS.INTL(MAX($C39,DATE(Setup!$B$5,9,1)),MIN($D39,EOMONTH(DATE(Setup!$B$5,9,1),0)),Setup!$C$6,Setup!$F$12:$F$61)-IF(AND($E39="Half day",YEAR($D39)=Setup!$B$5,MONTH($D39)=9),1-Setup!$B$7,0)))),0)</f>
        <v/>
      </c>
      <c r="S39" s="34">
        <f>IF(AND(ISNUMBER($C39),ISNUMBER($D39)),IF($D39&lt;$C39,0,IF(MAX($C39,DATE(Setup!$B$5,10,1))&gt;MIN($D39,EOMONTH(DATE(Setup!$B$5,10,1),0)),0,MAX(0,NETWORKDAYS.INTL(MAX($C39,DATE(Setup!$B$5,10,1)),MIN($D39,EOMONTH(DATE(Setup!$B$5,10,1),0)),Setup!$C$6,Setup!$F$12:$F$61)-IF(AND($E39="Half day",YEAR($D39)=Setup!$B$5,MONTH($D39)=10),1-Setup!$B$7,0)))),0)</f>
        <v/>
      </c>
      <c r="T39" s="34">
        <f>IF(AND(ISNUMBER($C39),ISNUMBER($D39)),IF($D39&lt;$C39,0,IF(MAX($C39,DATE(Setup!$B$5,11,1))&gt;MIN($D39,EOMONTH(DATE(Setup!$B$5,11,1),0)),0,MAX(0,NETWORKDAYS.INTL(MAX($C39,DATE(Setup!$B$5,11,1)),MIN($D39,EOMONTH(DATE(Setup!$B$5,11,1),0)),Setup!$C$6,Setup!$F$12:$F$61)-IF(AND($E39="Half day",YEAR($D39)=Setup!$B$5,MONTH($D39)=11),1-Setup!$B$7,0)))),0)</f>
        <v/>
      </c>
      <c r="U39" s="34">
        <f>IF(AND(ISNUMBER($C39),ISNUMBER($D39)),IF($D39&lt;$C39,0,IF(MAX($C39,DATE(Setup!$B$5,12,1))&gt;MIN($D39,EOMONTH(DATE(Setup!$B$5,12,1),0)),0,MAX(0,NETWORKDAYS.INTL(MAX($C39,DATE(Setup!$B$5,12,1)),MIN($D39,EOMONTH(DATE(Setup!$B$5,12,1),0)),Setup!$C$6,Setup!$F$12:$F$61)-IF(AND($E39="Half day",YEAR($D39)=Setup!$B$5,MONTH($D39)=12),1-Setup!$B$7,0)))),0)</f>
        <v/>
      </c>
    </row>
    <row r="40">
      <c r="A40" s="7" t="n"/>
      <c r="B40" s="7" t="n"/>
      <c r="C40" s="28" t="n"/>
      <c r="D40" s="28" t="n"/>
      <c r="E40" s="23" t="n"/>
      <c r="F40" s="32">
        <f>IF(OR($C40="",$D40=""),"",IF(NOT(AND(ISNUMBER($C40),ISNUMBER($D40))),"Check dates",IF($D40&lt;$C40,"Check dates",SUM($J40:$U40))))</f>
        <v/>
      </c>
      <c r="G40" s="7" t="n"/>
      <c r="H40" s="33">
        <f>IF(AND($A40="",$B40="",$C40="",$D40=""),"",IF(COUNTIF(Employees!$A$5:$A$34,$A40)=0,"Pick the employee from the list",IF(COUNTIF(Setup!$A$12:$A$17,$B40)=0,"Pick the leave type",IF($F40="Check dates","Check the dates","OK"))))</f>
        <v/>
      </c>
      <c r="J40" s="34">
        <f>IF(AND(ISNUMBER($C40),ISNUMBER($D40)),IF($D40&lt;$C40,0,IF(MAX($C40,DATE(Setup!$B$5,1,1))&gt;MIN($D40,EOMONTH(DATE(Setup!$B$5,1,1),0)),0,MAX(0,NETWORKDAYS.INTL(MAX($C40,DATE(Setup!$B$5,1,1)),MIN($D40,EOMONTH(DATE(Setup!$B$5,1,1),0)),Setup!$C$6,Setup!$F$12:$F$61)-IF(AND($E40="Half day",YEAR($D40)=Setup!$B$5,MONTH($D40)=1),1-Setup!$B$7,0)))),0)</f>
        <v/>
      </c>
      <c r="K40" s="34">
        <f>IF(AND(ISNUMBER($C40),ISNUMBER($D40)),IF($D40&lt;$C40,0,IF(MAX($C40,DATE(Setup!$B$5,2,1))&gt;MIN($D40,EOMONTH(DATE(Setup!$B$5,2,1),0)),0,MAX(0,NETWORKDAYS.INTL(MAX($C40,DATE(Setup!$B$5,2,1)),MIN($D40,EOMONTH(DATE(Setup!$B$5,2,1),0)),Setup!$C$6,Setup!$F$12:$F$61)-IF(AND($E40="Half day",YEAR($D40)=Setup!$B$5,MONTH($D40)=2),1-Setup!$B$7,0)))),0)</f>
        <v/>
      </c>
      <c r="L40" s="34">
        <f>IF(AND(ISNUMBER($C40),ISNUMBER($D40)),IF($D40&lt;$C40,0,IF(MAX($C40,DATE(Setup!$B$5,3,1))&gt;MIN($D40,EOMONTH(DATE(Setup!$B$5,3,1),0)),0,MAX(0,NETWORKDAYS.INTL(MAX($C40,DATE(Setup!$B$5,3,1)),MIN($D40,EOMONTH(DATE(Setup!$B$5,3,1),0)),Setup!$C$6,Setup!$F$12:$F$61)-IF(AND($E40="Half day",YEAR($D40)=Setup!$B$5,MONTH($D40)=3),1-Setup!$B$7,0)))),0)</f>
        <v/>
      </c>
      <c r="M40" s="34">
        <f>IF(AND(ISNUMBER($C40),ISNUMBER($D40)),IF($D40&lt;$C40,0,IF(MAX($C40,DATE(Setup!$B$5,4,1))&gt;MIN($D40,EOMONTH(DATE(Setup!$B$5,4,1),0)),0,MAX(0,NETWORKDAYS.INTL(MAX($C40,DATE(Setup!$B$5,4,1)),MIN($D40,EOMONTH(DATE(Setup!$B$5,4,1),0)),Setup!$C$6,Setup!$F$12:$F$61)-IF(AND($E40="Half day",YEAR($D40)=Setup!$B$5,MONTH($D40)=4),1-Setup!$B$7,0)))),0)</f>
        <v/>
      </c>
      <c r="N40" s="34">
        <f>IF(AND(ISNUMBER($C40),ISNUMBER($D40)),IF($D40&lt;$C40,0,IF(MAX($C40,DATE(Setup!$B$5,5,1))&gt;MIN($D40,EOMONTH(DATE(Setup!$B$5,5,1),0)),0,MAX(0,NETWORKDAYS.INTL(MAX($C40,DATE(Setup!$B$5,5,1)),MIN($D40,EOMONTH(DATE(Setup!$B$5,5,1),0)),Setup!$C$6,Setup!$F$12:$F$61)-IF(AND($E40="Half day",YEAR($D40)=Setup!$B$5,MONTH($D40)=5),1-Setup!$B$7,0)))),0)</f>
        <v/>
      </c>
      <c r="O40" s="34">
        <f>IF(AND(ISNUMBER($C40),ISNUMBER($D40)),IF($D40&lt;$C40,0,IF(MAX($C40,DATE(Setup!$B$5,6,1))&gt;MIN($D40,EOMONTH(DATE(Setup!$B$5,6,1),0)),0,MAX(0,NETWORKDAYS.INTL(MAX($C40,DATE(Setup!$B$5,6,1)),MIN($D40,EOMONTH(DATE(Setup!$B$5,6,1),0)),Setup!$C$6,Setup!$F$12:$F$61)-IF(AND($E40="Half day",YEAR($D40)=Setup!$B$5,MONTH($D40)=6),1-Setup!$B$7,0)))),0)</f>
        <v/>
      </c>
      <c r="P40" s="34">
        <f>IF(AND(ISNUMBER($C40),ISNUMBER($D40)),IF($D40&lt;$C40,0,IF(MAX($C40,DATE(Setup!$B$5,7,1))&gt;MIN($D40,EOMONTH(DATE(Setup!$B$5,7,1),0)),0,MAX(0,NETWORKDAYS.INTL(MAX($C40,DATE(Setup!$B$5,7,1)),MIN($D40,EOMONTH(DATE(Setup!$B$5,7,1),0)),Setup!$C$6,Setup!$F$12:$F$61)-IF(AND($E40="Half day",YEAR($D40)=Setup!$B$5,MONTH($D40)=7),1-Setup!$B$7,0)))),0)</f>
        <v/>
      </c>
      <c r="Q40" s="34">
        <f>IF(AND(ISNUMBER($C40),ISNUMBER($D40)),IF($D40&lt;$C40,0,IF(MAX($C40,DATE(Setup!$B$5,8,1))&gt;MIN($D40,EOMONTH(DATE(Setup!$B$5,8,1),0)),0,MAX(0,NETWORKDAYS.INTL(MAX($C40,DATE(Setup!$B$5,8,1)),MIN($D40,EOMONTH(DATE(Setup!$B$5,8,1),0)),Setup!$C$6,Setup!$F$12:$F$61)-IF(AND($E40="Half day",YEAR($D40)=Setup!$B$5,MONTH($D40)=8),1-Setup!$B$7,0)))),0)</f>
        <v/>
      </c>
      <c r="R40" s="34">
        <f>IF(AND(ISNUMBER($C40),ISNUMBER($D40)),IF($D40&lt;$C40,0,IF(MAX($C40,DATE(Setup!$B$5,9,1))&gt;MIN($D40,EOMONTH(DATE(Setup!$B$5,9,1),0)),0,MAX(0,NETWORKDAYS.INTL(MAX($C40,DATE(Setup!$B$5,9,1)),MIN($D40,EOMONTH(DATE(Setup!$B$5,9,1),0)),Setup!$C$6,Setup!$F$12:$F$61)-IF(AND($E40="Half day",YEAR($D40)=Setup!$B$5,MONTH($D40)=9),1-Setup!$B$7,0)))),0)</f>
        <v/>
      </c>
      <c r="S40" s="34">
        <f>IF(AND(ISNUMBER($C40),ISNUMBER($D40)),IF($D40&lt;$C40,0,IF(MAX($C40,DATE(Setup!$B$5,10,1))&gt;MIN($D40,EOMONTH(DATE(Setup!$B$5,10,1),0)),0,MAX(0,NETWORKDAYS.INTL(MAX($C40,DATE(Setup!$B$5,10,1)),MIN($D40,EOMONTH(DATE(Setup!$B$5,10,1),0)),Setup!$C$6,Setup!$F$12:$F$61)-IF(AND($E40="Half day",YEAR($D40)=Setup!$B$5,MONTH($D40)=10),1-Setup!$B$7,0)))),0)</f>
        <v/>
      </c>
      <c r="T40" s="34">
        <f>IF(AND(ISNUMBER($C40),ISNUMBER($D40)),IF($D40&lt;$C40,0,IF(MAX($C40,DATE(Setup!$B$5,11,1))&gt;MIN($D40,EOMONTH(DATE(Setup!$B$5,11,1),0)),0,MAX(0,NETWORKDAYS.INTL(MAX($C40,DATE(Setup!$B$5,11,1)),MIN($D40,EOMONTH(DATE(Setup!$B$5,11,1),0)),Setup!$C$6,Setup!$F$12:$F$61)-IF(AND($E40="Half day",YEAR($D40)=Setup!$B$5,MONTH($D40)=11),1-Setup!$B$7,0)))),0)</f>
        <v/>
      </c>
      <c r="U40" s="34">
        <f>IF(AND(ISNUMBER($C40),ISNUMBER($D40)),IF($D40&lt;$C40,0,IF(MAX($C40,DATE(Setup!$B$5,12,1))&gt;MIN($D40,EOMONTH(DATE(Setup!$B$5,12,1),0)),0,MAX(0,NETWORKDAYS.INTL(MAX($C40,DATE(Setup!$B$5,12,1)),MIN($D40,EOMONTH(DATE(Setup!$B$5,12,1),0)),Setup!$C$6,Setup!$F$12:$F$61)-IF(AND($E40="Half day",YEAR($D40)=Setup!$B$5,MONTH($D40)=12),1-Setup!$B$7,0)))),0)</f>
        <v/>
      </c>
    </row>
    <row r="41">
      <c r="A41" s="7" t="n"/>
      <c r="B41" s="7" t="n"/>
      <c r="C41" s="28" t="n"/>
      <c r="D41" s="28" t="n"/>
      <c r="E41" s="23" t="n"/>
      <c r="F41" s="32">
        <f>IF(OR($C41="",$D41=""),"",IF(NOT(AND(ISNUMBER($C41),ISNUMBER($D41))),"Check dates",IF($D41&lt;$C41,"Check dates",SUM($J41:$U41))))</f>
        <v/>
      </c>
      <c r="G41" s="7" t="n"/>
      <c r="H41" s="33">
        <f>IF(AND($A41="",$B41="",$C41="",$D41=""),"",IF(COUNTIF(Employees!$A$5:$A$34,$A41)=0,"Pick the employee from the list",IF(COUNTIF(Setup!$A$12:$A$17,$B41)=0,"Pick the leave type",IF($F41="Check dates","Check the dates","OK"))))</f>
        <v/>
      </c>
      <c r="J41" s="34">
        <f>IF(AND(ISNUMBER($C41),ISNUMBER($D41)),IF($D41&lt;$C41,0,IF(MAX($C41,DATE(Setup!$B$5,1,1))&gt;MIN($D41,EOMONTH(DATE(Setup!$B$5,1,1),0)),0,MAX(0,NETWORKDAYS.INTL(MAX($C41,DATE(Setup!$B$5,1,1)),MIN($D41,EOMONTH(DATE(Setup!$B$5,1,1),0)),Setup!$C$6,Setup!$F$12:$F$61)-IF(AND($E41="Half day",YEAR($D41)=Setup!$B$5,MONTH($D41)=1),1-Setup!$B$7,0)))),0)</f>
        <v/>
      </c>
      <c r="K41" s="34">
        <f>IF(AND(ISNUMBER($C41),ISNUMBER($D41)),IF($D41&lt;$C41,0,IF(MAX($C41,DATE(Setup!$B$5,2,1))&gt;MIN($D41,EOMONTH(DATE(Setup!$B$5,2,1),0)),0,MAX(0,NETWORKDAYS.INTL(MAX($C41,DATE(Setup!$B$5,2,1)),MIN($D41,EOMONTH(DATE(Setup!$B$5,2,1),0)),Setup!$C$6,Setup!$F$12:$F$61)-IF(AND($E41="Half day",YEAR($D41)=Setup!$B$5,MONTH($D41)=2),1-Setup!$B$7,0)))),0)</f>
        <v/>
      </c>
      <c r="L41" s="34">
        <f>IF(AND(ISNUMBER($C41),ISNUMBER($D41)),IF($D41&lt;$C41,0,IF(MAX($C41,DATE(Setup!$B$5,3,1))&gt;MIN($D41,EOMONTH(DATE(Setup!$B$5,3,1),0)),0,MAX(0,NETWORKDAYS.INTL(MAX($C41,DATE(Setup!$B$5,3,1)),MIN($D41,EOMONTH(DATE(Setup!$B$5,3,1),0)),Setup!$C$6,Setup!$F$12:$F$61)-IF(AND($E41="Half day",YEAR($D41)=Setup!$B$5,MONTH($D41)=3),1-Setup!$B$7,0)))),0)</f>
        <v/>
      </c>
      <c r="M41" s="34">
        <f>IF(AND(ISNUMBER($C41),ISNUMBER($D41)),IF($D41&lt;$C41,0,IF(MAX($C41,DATE(Setup!$B$5,4,1))&gt;MIN($D41,EOMONTH(DATE(Setup!$B$5,4,1),0)),0,MAX(0,NETWORKDAYS.INTL(MAX($C41,DATE(Setup!$B$5,4,1)),MIN($D41,EOMONTH(DATE(Setup!$B$5,4,1),0)),Setup!$C$6,Setup!$F$12:$F$61)-IF(AND($E41="Half day",YEAR($D41)=Setup!$B$5,MONTH($D41)=4),1-Setup!$B$7,0)))),0)</f>
        <v/>
      </c>
      <c r="N41" s="34">
        <f>IF(AND(ISNUMBER($C41),ISNUMBER($D41)),IF($D41&lt;$C41,0,IF(MAX($C41,DATE(Setup!$B$5,5,1))&gt;MIN($D41,EOMONTH(DATE(Setup!$B$5,5,1),0)),0,MAX(0,NETWORKDAYS.INTL(MAX($C41,DATE(Setup!$B$5,5,1)),MIN($D41,EOMONTH(DATE(Setup!$B$5,5,1),0)),Setup!$C$6,Setup!$F$12:$F$61)-IF(AND($E41="Half day",YEAR($D41)=Setup!$B$5,MONTH($D41)=5),1-Setup!$B$7,0)))),0)</f>
        <v/>
      </c>
      <c r="O41" s="34">
        <f>IF(AND(ISNUMBER($C41),ISNUMBER($D41)),IF($D41&lt;$C41,0,IF(MAX($C41,DATE(Setup!$B$5,6,1))&gt;MIN($D41,EOMONTH(DATE(Setup!$B$5,6,1),0)),0,MAX(0,NETWORKDAYS.INTL(MAX($C41,DATE(Setup!$B$5,6,1)),MIN($D41,EOMONTH(DATE(Setup!$B$5,6,1),0)),Setup!$C$6,Setup!$F$12:$F$61)-IF(AND($E41="Half day",YEAR($D41)=Setup!$B$5,MONTH($D41)=6),1-Setup!$B$7,0)))),0)</f>
        <v/>
      </c>
      <c r="P41" s="34">
        <f>IF(AND(ISNUMBER($C41),ISNUMBER($D41)),IF($D41&lt;$C41,0,IF(MAX($C41,DATE(Setup!$B$5,7,1))&gt;MIN($D41,EOMONTH(DATE(Setup!$B$5,7,1),0)),0,MAX(0,NETWORKDAYS.INTL(MAX($C41,DATE(Setup!$B$5,7,1)),MIN($D41,EOMONTH(DATE(Setup!$B$5,7,1),0)),Setup!$C$6,Setup!$F$12:$F$61)-IF(AND($E41="Half day",YEAR($D41)=Setup!$B$5,MONTH($D41)=7),1-Setup!$B$7,0)))),0)</f>
        <v/>
      </c>
      <c r="Q41" s="34">
        <f>IF(AND(ISNUMBER($C41),ISNUMBER($D41)),IF($D41&lt;$C41,0,IF(MAX($C41,DATE(Setup!$B$5,8,1))&gt;MIN($D41,EOMONTH(DATE(Setup!$B$5,8,1),0)),0,MAX(0,NETWORKDAYS.INTL(MAX($C41,DATE(Setup!$B$5,8,1)),MIN($D41,EOMONTH(DATE(Setup!$B$5,8,1),0)),Setup!$C$6,Setup!$F$12:$F$61)-IF(AND($E41="Half day",YEAR($D41)=Setup!$B$5,MONTH($D41)=8),1-Setup!$B$7,0)))),0)</f>
        <v/>
      </c>
      <c r="R41" s="34">
        <f>IF(AND(ISNUMBER($C41),ISNUMBER($D41)),IF($D41&lt;$C41,0,IF(MAX($C41,DATE(Setup!$B$5,9,1))&gt;MIN($D41,EOMONTH(DATE(Setup!$B$5,9,1),0)),0,MAX(0,NETWORKDAYS.INTL(MAX($C41,DATE(Setup!$B$5,9,1)),MIN($D41,EOMONTH(DATE(Setup!$B$5,9,1),0)),Setup!$C$6,Setup!$F$12:$F$61)-IF(AND($E41="Half day",YEAR($D41)=Setup!$B$5,MONTH($D41)=9),1-Setup!$B$7,0)))),0)</f>
        <v/>
      </c>
      <c r="S41" s="34">
        <f>IF(AND(ISNUMBER($C41),ISNUMBER($D41)),IF($D41&lt;$C41,0,IF(MAX($C41,DATE(Setup!$B$5,10,1))&gt;MIN($D41,EOMONTH(DATE(Setup!$B$5,10,1),0)),0,MAX(0,NETWORKDAYS.INTL(MAX($C41,DATE(Setup!$B$5,10,1)),MIN($D41,EOMONTH(DATE(Setup!$B$5,10,1),0)),Setup!$C$6,Setup!$F$12:$F$61)-IF(AND($E41="Half day",YEAR($D41)=Setup!$B$5,MONTH($D41)=10),1-Setup!$B$7,0)))),0)</f>
        <v/>
      </c>
      <c r="T41" s="34">
        <f>IF(AND(ISNUMBER($C41),ISNUMBER($D41)),IF($D41&lt;$C41,0,IF(MAX($C41,DATE(Setup!$B$5,11,1))&gt;MIN($D41,EOMONTH(DATE(Setup!$B$5,11,1),0)),0,MAX(0,NETWORKDAYS.INTL(MAX($C41,DATE(Setup!$B$5,11,1)),MIN($D41,EOMONTH(DATE(Setup!$B$5,11,1),0)),Setup!$C$6,Setup!$F$12:$F$61)-IF(AND($E41="Half day",YEAR($D41)=Setup!$B$5,MONTH($D41)=11),1-Setup!$B$7,0)))),0)</f>
        <v/>
      </c>
      <c r="U41" s="34">
        <f>IF(AND(ISNUMBER($C41),ISNUMBER($D41)),IF($D41&lt;$C41,0,IF(MAX($C41,DATE(Setup!$B$5,12,1))&gt;MIN($D41,EOMONTH(DATE(Setup!$B$5,12,1),0)),0,MAX(0,NETWORKDAYS.INTL(MAX($C41,DATE(Setup!$B$5,12,1)),MIN($D41,EOMONTH(DATE(Setup!$B$5,12,1),0)),Setup!$C$6,Setup!$F$12:$F$61)-IF(AND($E41="Half day",YEAR($D41)=Setup!$B$5,MONTH($D41)=12),1-Setup!$B$7,0)))),0)</f>
        <v/>
      </c>
    </row>
    <row r="42">
      <c r="A42" s="7" t="n"/>
      <c r="B42" s="7" t="n"/>
      <c r="C42" s="28" t="n"/>
      <c r="D42" s="28" t="n"/>
      <c r="E42" s="23" t="n"/>
      <c r="F42" s="32">
        <f>IF(OR($C42="",$D42=""),"",IF(NOT(AND(ISNUMBER($C42),ISNUMBER($D42))),"Check dates",IF($D42&lt;$C42,"Check dates",SUM($J42:$U42))))</f>
        <v/>
      </c>
      <c r="G42" s="7" t="n"/>
      <c r="H42" s="33">
        <f>IF(AND($A42="",$B42="",$C42="",$D42=""),"",IF(COUNTIF(Employees!$A$5:$A$34,$A42)=0,"Pick the employee from the list",IF(COUNTIF(Setup!$A$12:$A$17,$B42)=0,"Pick the leave type",IF($F42="Check dates","Check the dates","OK"))))</f>
        <v/>
      </c>
      <c r="J42" s="34">
        <f>IF(AND(ISNUMBER($C42),ISNUMBER($D42)),IF($D42&lt;$C42,0,IF(MAX($C42,DATE(Setup!$B$5,1,1))&gt;MIN($D42,EOMONTH(DATE(Setup!$B$5,1,1),0)),0,MAX(0,NETWORKDAYS.INTL(MAX($C42,DATE(Setup!$B$5,1,1)),MIN($D42,EOMONTH(DATE(Setup!$B$5,1,1),0)),Setup!$C$6,Setup!$F$12:$F$61)-IF(AND($E42="Half day",YEAR($D42)=Setup!$B$5,MONTH($D42)=1),1-Setup!$B$7,0)))),0)</f>
        <v/>
      </c>
      <c r="K42" s="34">
        <f>IF(AND(ISNUMBER($C42),ISNUMBER($D42)),IF($D42&lt;$C42,0,IF(MAX($C42,DATE(Setup!$B$5,2,1))&gt;MIN($D42,EOMONTH(DATE(Setup!$B$5,2,1),0)),0,MAX(0,NETWORKDAYS.INTL(MAX($C42,DATE(Setup!$B$5,2,1)),MIN($D42,EOMONTH(DATE(Setup!$B$5,2,1),0)),Setup!$C$6,Setup!$F$12:$F$61)-IF(AND($E42="Half day",YEAR($D42)=Setup!$B$5,MONTH($D42)=2),1-Setup!$B$7,0)))),0)</f>
        <v/>
      </c>
      <c r="L42" s="34">
        <f>IF(AND(ISNUMBER($C42),ISNUMBER($D42)),IF($D42&lt;$C42,0,IF(MAX($C42,DATE(Setup!$B$5,3,1))&gt;MIN($D42,EOMONTH(DATE(Setup!$B$5,3,1),0)),0,MAX(0,NETWORKDAYS.INTL(MAX($C42,DATE(Setup!$B$5,3,1)),MIN($D42,EOMONTH(DATE(Setup!$B$5,3,1),0)),Setup!$C$6,Setup!$F$12:$F$61)-IF(AND($E42="Half day",YEAR($D42)=Setup!$B$5,MONTH($D42)=3),1-Setup!$B$7,0)))),0)</f>
        <v/>
      </c>
      <c r="M42" s="34">
        <f>IF(AND(ISNUMBER($C42),ISNUMBER($D42)),IF($D42&lt;$C42,0,IF(MAX($C42,DATE(Setup!$B$5,4,1))&gt;MIN($D42,EOMONTH(DATE(Setup!$B$5,4,1),0)),0,MAX(0,NETWORKDAYS.INTL(MAX($C42,DATE(Setup!$B$5,4,1)),MIN($D42,EOMONTH(DATE(Setup!$B$5,4,1),0)),Setup!$C$6,Setup!$F$12:$F$61)-IF(AND($E42="Half day",YEAR($D42)=Setup!$B$5,MONTH($D42)=4),1-Setup!$B$7,0)))),0)</f>
        <v/>
      </c>
      <c r="N42" s="34">
        <f>IF(AND(ISNUMBER($C42),ISNUMBER($D42)),IF($D42&lt;$C42,0,IF(MAX($C42,DATE(Setup!$B$5,5,1))&gt;MIN($D42,EOMONTH(DATE(Setup!$B$5,5,1),0)),0,MAX(0,NETWORKDAYS.INTL(MAX($C42,DATE(Setup!$B$5,5,1)),MIN($D42,EOMONTH(DATE(Setup!$B$5,5,1),0)),Setup!$C$6,Setup!$F$12:$F$61)-IF(AND($E42="Half day",YEAR($D42)=Setup!$B$5,MONTH($D42)=5),1-Setup!$B$7,0)))),0)</f>
        <v/>
      </c>
      <c r="O42" s="34">
        <f>IF(AND(ISNUMBER($C42),ISNUMBER($D42)),IF($D42&lt;$C42,0,IF(MAX($C42,DATE(Setup!$B$5,6,1))&gt;MIN($D42,EOMONTH(DATE(Setup!$B$5,6,1),0)),0,MAX(0,NETWORKDAYS.INTL(MAX($C42,DATE(Setup!$B$5,6,1)),MIN($D42,EOMONTH(DATE(Setup!$B$5,6,1),0)),Setup!$C$6,Setup!$F$12:$F$61)-IF(AND($E42="Half day",YEAR($D42)=Setup!$B$5,MONTH($D42)=6),1-Setup!$B$7,0)))),0)</f>
        <v/>
      </c>
      <c r="P42" s="34">
        <f>IF(AND(ISNUMBER($C42),ISNUMBER($D42)),IF($D42&lt;$C42,0,IF(MAX($C42,DATE(Setup!$B$5,7,1))&gt;MIN($D42,EOMONTH(DATE(Setup!$B$5,7,1),0)),0,MAX(0,NETWORKDAYS.INTL(MAX($C42,DATE(Setup!$B$5,7,1)),MIN($D42,EOMONTH(DATE(Setup!$B$5,7,1),0)),Setup!$C$6,Setup!$F$12:$F$61)-IF(AND($E42="Half day",YEAR($D42)=Setup!$B$5,MONTH($D42)=7),1-Setup!$B$7,0)))),0)</f>
        <v/>
      </c>
      <c r="Q42" s="34">
        <f>IF(AND(ISNUMBER($C42),ISNUMBER($D42)),IF($D42&lt;$C42,0,IF(MAX($C42,DATE(Setup!$B$5,8,1))&gt;MIN($D42,EOMONTH(DATE(Setup!$B$5,8,1),0)),0,MAX(0,NETWORKDAYS.INTL(MAX($C42,DATE(Setup!$B$5,8,1)),MIN($D42,EOMONTH(DATE(Setup!$B$5,8,1),0)),Setup!$C$6,Setup!$F$12:$F$61)-IF(AND($E42="Half day",YEAR($D42)=Setup!$B$5,MONTH($D42)=8),1-Setup!$B$7,0)))),0)</f>
        <v/>
      </c>
      <c r="R42" s="34">
        <f>IF(AND(ISNUMBER($C42),ISNUMBER($D42)),IF($D42&lt;$C42,0,IF(MAX($C42,DATE(Setup!$B$5,9,1))&gt;MIN($D42,EOMONTH(DATE(Setup!$B$5,9,1),0)),0,MAX(0,NETWORKDAYS.INTL(MAX($C42,DATE(Setup!$B$5,9,1)),MIN($D42,EOMONTH(DATE(Setup!$B$5,9,1),0)),Setup!$C$6,Setup!$F$12:$F$61)-IF(AND($E42="Half day",YEAR($D42)=Setup!$B$5,MONTH($D42)=9),1-Setup!$B$7,0)))),0)</f>
        <v/>
      </c>
      <c r="S42" s="34">
        <f>IF(AND(ISNUMBER($C42),ISNUMBER($D42)),IF($D42&lt;$C42,0,IF(MAX($C42,DATE(Setup!$B$5,10,1))&gt;MIN($D42,EOMONTH(DATE(Setup!$B$5,10,1),0)),0,MAX(0,NETWORKDAYS.INTL(MAX($C42,DATE(Setup!$B$5,10,1)),MIN($D42,EOMONTH(DATE(Setup!$B$5,10,1),0)),Setup!$C$6,Setup!$F$12:$F$61)-IF(AND($E42="Half day",YEAR($D42)=Setup!$B$5,MONTH($D42)=10),1-Setup!$B$7,0)))),0)</f>
        <v/>
      </c>
      <c r="T42" s="34">
        <f>IF(AND(ISNUMBER($C42),ISNUMBER($D42)),IF($D42&lt;$C42,0,IF(MAX($C42,DATE(Setup!$B$5,11,1))&gt;MIN($D42,EOMONTH(DATE(Setup!$B$5,11,1),0)),0,MAX(0,NETWORKDAYS.INTL(MAX($C42,DATE(Setup!$B$5,11,1)),MIN($D42,EOMONTH(DATE(Setup!$B$5,11,1),0)),Setup!$C$6,Setup!$F$12:$F$61)-IF(AND($E42="Half day",YEAR($D42)=Setup!$B$5,MONTH($D42)=11),1-Setup!$B$7,0)))),0)</f>
        <v/>
      </c>
      <c r="U42" s="34">
        <f>IF(AND(ISNUMBER($C42),ISNUMBER($D42)),IF($D42&lt;$C42,0,IF(MAX($C42,DATE(Setup!$B$5,12,1))&gt;MIN($D42,EOMONTH(DATE(Setup!$B$5,12,1),0)),0,MAX(0,NETWORKDAYS.INTL(MAX($C42,DATE(Setup!$B$5,12,1)),MIN($D42,EOMONTH(DATE(Setup!$B$5,12,1),0)),Setup!$C$6,Setup!$F$12:$F$61)-IF(AND($E42="Half day",YEAR($D42)=Setup!$B$5,MONTH($D42)=12),1-Setup!$B$7,0)))),0)</f>
        <v/>
      </c>
    </row>
    <row r="43">
      <c r="A43" s="7" t="n"/>
      <c r="B43" s="7" t="n"/>
      <c r="C43" s="28" t="n"/>
      <c r="D43" s="28" t="n"/>
      <c r="E43" s="23" t="n"/>
      <c r="F43" s="32">
        <f>IF(OR($C43="",$D43=""),"",IF(NOT(AND(ISNUMBER($C43),ISNUMBER($D43))),"Check dates",IF($D43&lt;$C43,"Check dates",SUM($J43:$U43))))</f>
        <v/>
      </c>
      <c r="G43" s="7" t="n"/>
      <c r="H43" s="33">
        <f>IF(AND($A43="",$B43="",$C43="",$D43=""),"",IF(COUNTIF(Employees!$A$5:$A$34,$A43)=0,"Pick the employee from the list",IF(COUNTIF(Setup!$A$12:$A$17,$B43)=0,"Pick the leave type",IF($F43="Check dates","Check the dates","OK"))))</f>
        <v/>
      </c>
      <c r="J43" s="34">
        <f>IF(AND(ISNUMBER($C43),ISNUMBER($D43)),IF($D43&lt;$C43,0,IF(MAX($C43,DATE(Setup!$B$5,1,1))&gt;MIN($D43,EOMONTH(DATE(Setup!$B$5,1,1),0)),0,MAX(0,NETWORKDAYS.INTL(MAX($C43,DATE(Setup!$B$5,1,1)),MIN($D43,EOMONTH(DATE(Setup!$B$5,1,1),0)),Setup!$C$6,Setup!$F$12:$F$61)-IF(AND($E43="Half day",YEAR($D43)=Setup!$B$5,MONTH($D43)=1),1-Setup!$B$7,0)))),0)</f>
        <v/>
      </c>
      <c r="K43" s="34">
        <f>IF(AND(ISNUMBER($C43),ISNUMBER($D43)),IF($D43&lt;$C43,0,IF(MAX($C43,DATE(Setup!$B$5,2,1))&gt;MIN($D43,EOMONTH(DATE(Setup!$B$5,2,1),0)),0,MAX(0,NETWORKDAYS.INTL(MAX($C43,DATE(Setup!$B$5,2,1)),MIN($D43,EOMONTH(DATE(Setup!$B$5,2,1),0)),Setup!$C$6,Setup!$F$12:$F$61)-IF(AND($E43="Half day",YEAR($D43)=Setup!$B$5,MONTH($D43)=2),1-Setup!$B$7,0)))),0)</f>
        <v/>
      </c>
      <c r="L43" s="34">
        <f>IF(AND(ISNUMBER($C43),ISNUMBER($D43)),IF($D43&lt;$C43,0,IF(MAX($C43,DATE(Setup!$B$5,3,1))&gt;MIN($D43,EOMONTH(DATE(Setup!$B$5,3,1),0)),0,MAX(0,NETWORKDAYS.INTL(MAX($C43,DATE(Setup!$B$5,3,1)),MIN($D43,EOMONTH(DATE(Setup!$B$5,3,1),0)),Setup!$C$6,Setup!$F$12:$F$61)-IF(AND($E43="Half day",YEAR($D43)=Setup!$B$5,MONTH($D43)=3),1-Setup!$B$7,0)))),0)</f>
        <v/>
      </c>
      <c r="M43" s="34">
        <f>IF(AND(ISNUMBER($C43),ISNUMBER($D43)),IF($D43&lt;$C43,0,IF(MAX($C43,DATE(Setup!$B$5,4,1))&gt;MIN($D43,EOMONTH(DATE(Setup!$B$5,4,1),0)),0,MAX(0,NETWORKDAYS.INTL(MAX($C43,DATE(Setup!$B$5,4,1)),MIN($D43,EOMONTH(DATE(Setup!$B$5,4,1),0)),Setup!$C$6,Setup!$F$12:$F$61)-IF(AND($E43="Half day",YEAR($D43)=Setup!$B$5,MONTH($D43)=4),1-Setup!$B$7,0)))),0)</f>
        <v/>
      </c>
      <c r="N43" s="34">
        <f>IF(AND(ISNUMBER($C43),ISNUMBER($D43)),IF($D43&lt;$C43,0,IF(MAX($C43,DATE(Setup!$B$5,5,1))&gt;MIN($D43,EOMONTH(DATE(Setup!$B$5,5,1),0)),0,MAX(0,NETWORKDAYS.INTL(MAX($C43,DATE(Setup!$B$5,5,1)),MIN($D43,EOMONTH(DATE(Setup!$B$5,5,1),0)),Setup!$C$6,Setup!$F$12:$F$61)-IF(AND($E43="Half day",YEAR($D43)=Setup!$B$5,MONTH($D43)=5),1-Setup!$B$7,0)))),0)</f>
        <v/>
      </c>
      <c r="O43" s="34">
        <f>IF(AND(ISNUMBER($C43),ISNUMBER($D43)),IF($D43&lt;$C43,0,IF(MAX($C43,DATE(Setup!$B$5,6,1))&gt;MIN($D43,EOMONTH(DATE(Setup!$B$5,6,1),0)),0,MAX(0,NETWORKDAYS.INTL(MAX($C43,DATE(Setup!$B$5,6,1)),MIN($D43,EOMONTH(DATE(Setup!$B$5,6,1),0)),Setup!$C$6,Setup!$F$12:$F$61)-IF(AND($E43="Half day",YEAR($D43)=Setup!$B$5,MONTH($D43)=6),1-Setup!$B$7,0)))),0)</f>
        <v/>
      </c>
      <c r="P43" s="34">
        <f>IF(AND(ISNUMBER($C43),ISNUMBER($D43)),IF($D43&lt;$C43,0,IF(MAX($C43,DATE(Setup!$B$5,7,1))&gt;MIN($D43,EOMONTH(DATE(Setup!$B$5,7,1),0)),0,MAX(0,NETWORKDAYS.INTL(MAX($C43,DATE(Setup!$B$5,7,1)),MIN($D43,EOMONTH(DATE(Setup!$B$5,7,1),0)),Setup!$C$6,Setup!$F$12:$F$61)-IF(AND($E43="Half day",YEAR($D43)=Setup!$B$5,MONTH($D43)=7),1-Setup!$B$7,0)))),0)</f>
        <v/>
      </c>
      <c r="Q43" s="34">
        <f>IF(AND(ISNUMBER($C43),ISNUMBER($D43)),IF($D43&lt;$C43,0,IF(MAX($C43,DATE(Setup!$B$5,8,1))&gt;MIN($D43,EOMONTH(DATE(Setup!$B$5,8,1),0)),0,MAX(0,NETWORKDAYS.INTL(MAX($C43,DATE(Setup!$B$5,8,1)),MIN($D43,EOMONTH(DATE(Setup!$B$5,8,1),0)),Setup!$C$6,Setup!$F$12:$F$61)-IF(AND($E43="Half day",YEAR($D43)=Setup!$B$5,MONTH($D43)=8),1-Setup!$B$7,0)))),0)</f>
        <v/>
      </c>
      <c r="R43" s="34">
        <f>IF(AND(ISNUMBER($C43),ISNUMBER($D43)),IF($D43&lt;$C43,0,IF(MAX($C43,DATE(Setup!$B$5,9,1))&gt;MIN($D43,EOMONTH(DATE(Setup!$B$5,9,1),0)),0,MAX(0,NETWORKDAYS.INTL(MAX($C43,DATE(Setup!$B$5,9,1)),MIN($D43,EOMONTH(DATE(Setup!$B$5,9,1),0)),Setup!$C$6,Setup!$F$12:$F$61)-IF(AND($E43="Half day",YEAR($D43)=Setup!$B$5,MONTH($D43)=9),1-Setup!$B$7,0)))),0)</f>
        <v/>
      </c>
      <c r="S43" s="34">
        <f>IF(AND(ISNUMBER($C43),ISNUMBER($D43)),IF($D43&lt;$C43,0,IF(MAX($C43,DATE(Setup!$B$5,10,1))&gt;MIN($D43,EOMONTH(DATE(Setup!$B$5,10,1),0)),0,MAX(0,NETWORKDAYS.INTL(MAX($C43,DATE(Setup!$B$5,10,1)),MIN($D43,EOMONTH(DATE(Setup!$B$5,10,1),0)),Setup!$C$6,Setup!$F$12:$F$61)-IF(AND($E43="Half day",YEAR($D43)=Setup!$B$5,MONTH($D43)=10),1-Setup!$B$7,0)))),0)</f>
        <v/>
      </c>
      <c r="T43" s="34">
        <f>IF(AND(ISNUMBER($C43),ISNUMBER($D43)),IF($D43&lt;$C43,0,IF(MAX($C43,DATE(Setup!$B$5,11,1))&gt;MIN($D43,EOMONTH(DATE(Setup!$B$5,11,1),0)),0,MAX(0,NETWORKDAYS.INTL(MAX($C43,DATE(Setup!$B$5,11,1)),MIN($D43,EOMONTH(DATE(Setup!$B$5,11,1),0)),Setup!$C$6,Setup!$F$12:$F$61)-IF(AND($E43="Half day",YEAR($D43)=Setup!$B$5,MONTH($D43)=11),1-Setup!$B$7,0)))),0)</f>
        <v/>
      </c>
      <c r="U43" s="34">
        <f>IF(AND(ISNUMBER($C43),ISNUMBER($D43)),IF($D43&lt;$C43,0,IF(MAX($C43,DATE(Setup!$B$5,12,1))&gt;MIN($D43,EOMONTH(DATE(Setup!$B$5,12,1),0)),0,MAX(0,NETWORKDAYS.INTL(MAX($C43,DATE(Setup!$B$5,12,1)),MIN($D43,EOMONTH(DATE(Setup!$B$5,12,1),0)),Setup!$C$6,Setup!$F$12:$F$61)-IF(AND($E43="Half day",YEAR($D43)=Setup!$B$5,MONTH($D43)=12),1-Setup!$B$7,0)))),0)</f>
        <v/>
      </c>
    </row>
    <row r="44">
      <c r="A44" s="7" t="n"/>
      <c r="B44" s="7" t="n"/>
      <c r="C44" s="28" t="n"/>
      <c r="D44" s="28" t="n"/>
      <c r="E44" s="23" t="n"/>
      <c r="F44" s="32">
        <f>IF(OR($C44="",$D44=""),"",IF(NOT(AND(ISNUMBER($C44),ISNUMBER($D44))),"Check dates",IF($D44&lt;$C44,"Check dates",SUM($J44:$U44))))</f>
        <v/>
      </c>
      <c r="G44" s="7" t="n"/>
      <c r="H44" s="33">
        <f>IF(AND($A44="",$B44="",$C44="",$D44=""),"",IF(COUNTIF(Employees!$A$5:$A$34,$A44)=0,"Pick the employee from the list",IF(COUNTIF(Setup!$A$12:$A$17,$B44)=0,"Pick the leave type",IF($F44="Check dates","Check the dates","OK"))))</f>
        <v/>
      </c>
      <c r="J44" s="34">
        <f>IF(AND(ISNUMBER($C44),ISNUMBER($D44)),IF($D44&lt;$C44,0,IF(MAX($C44,DATE(Setup!$B$5,1,1))&gt;MIN($D44,EOMONTH(DATE(Setup!$B$5,1,1),0)),0,MAX(0,NETWORKDAYS.INTL(MAX($C44,DATE(Setup!$B$5,1,1)),MIN($D44,EOMONTH(DATE(Setup!$B$5,1,1),0)),Setup!$C$6,Setup!$F$12:$F$61)-IF(AND($E44="Half day",YEAR($D44)=Setup!$B$5,MONTH($D44)=1),1-Setup!$B$7,0)))),0)</f>
        <v/>
      </c>
      <c r="K44" s="34">
        <f>IF(AND(ISNUMBER($C44),ISNUMBER($D44)),IF($D44&lt;$C44,0,IF(MAX($C44,DATE(Setup!$B$5,2,1))&gt;MIN($D44,EOMONTH(DATE(Setup!$B$5,2,1),0)),0,MAX(0,NETWORKDAYS.INTL(MAX($C44,DATE(Setup!$B$5,2,1)),MIN($D44,EOMONTH(DATE(Setup!$B$5,2,1),0)),Setup!$C$6,Setup!$F$12:$F$61)-IF(AND($E44="Half day",YEAR($D44)=Setup!$B$5,MONTH($D44)=2),1-Setup!$B$7,0)))),0)</f>
        <v/>
      </c>
      <c r="L44" s="34">
        <f>IF(AND(ISNUMBER($C44),ISNUMBER($D44)),IF($D44&lt;$C44,0,IF(MAX($C44,DATE(Setup!$B$5,3,1))&gt;MIN($D44,EOMONTH(DATE(Setup!$B$5,3,1),0)),0,MAX(0,NETWORKDAYS.INTL(MAX($C44,DATE(Setup!$B$5,3,1)),MIN($D44,EOMONTH(DATE(Setup!$B$5,3,1),0)),Setup!$C$6,Setup!$F$12:$F$61)-IF(AND($E44="Half day",YEAR($D44)=Setup!$B$5,MONTH($D44)=3),1-Setup!$B$7,0)))),0)</f>
        <v/>
      </c>
      <c r="M44" s="34">
        <f>IF(AND(ISNUMBER($C44),ISNUMBER($D44)),IF($D44&lt;$C44,0,IF(MAX($C44,DATE(Setup!$B$5,4,1))&gt;MIN($D44,EOMONTH(DATE(Setup!$B$5,4,1),0)),0,MAX(0,NETWORKDAYS.INTL(MAX($C44,DATE(Setup!$B$5,4,1)),MIN($D44,EOMONTH(DATE(Setup!$B$5,4,1),0)),Setup!$C$6,Setup!$F$12:$F$61)-IF(AND($E44="Half day",YEAR($D44)=Setup!$B$5,MONTH($D44)=4),1-Setup!$B$7,0)))),0)</f>
        <v/>
      </c>
      <c r="N44" s="34">
        <f>IF(AND(ISNUMBER($C44),ISNUMBER($D44)),IF($D44&lt;$C44,0,IF(MAX($C44,DATE(Setup!$B$5,5,1))&gt;MIN($D44,EOMONTH(DATE(Setup!$B$5,5,1),0)),0,MAX(0,NETWORKDAYS.INTL(MAX($C44,DATE(Setup!$B$5,5,1)),MIN($D44,EOMONTH(DATE(Setup!$B$5,5,1),0)),Setup!$C$6,Setup!$F$12:$F$61)-IF(AND($E44="Half day",YEAR($D44)=Setup!$B$5,MONTH($D44)=5),1-Setup!$B$7,0)))),0)</f>
        <v/>
      </c>
      <c r="O44" s="34">
        <f>IF(AND(ISNUMBER($C44),ISNUMBER($D44)),IF($D44&lt;$C44,0,IF(MAX($C44,DATE(Setup!$B$5,6,1))&gt;MIN($D44,EOMONTH(DATE(Setup!$B$5,6,1),0)),0,MAX(0,NETWORKDAYS.INTL(MAX($C44,DATE(Setup!$B$5,6,1)),MIN($D44,EOMONTH(DATE(Setup!$B$5,6,1),0)),Setup!$C$6,Setup!$F$12:$F$61)-IF(AND($E44="Half day",YEAR($D44)=Setup!$B$5,MONTH($D44)=6),1-Setup!$B$7,0)))),0)</f>
        <v/>
      </c>
      <c r="P44" s="34">
        <f>IF(AND(ISNUMBER($C44),ISNUMBER($D44)),IF($D44&lt;$C44,0,IF(MAX($C44,DATE(Setup!$B$5,7,1))&gt;MIN($D44,EOMONTH(DATE(Setup!$B$5,7,1),0)),0,MAX(0,NETWORKDAYS.INTL(MAX($C44,DATE(Setup!$B$5,7,1)),MIN($D44,EOMONTH(DATE(Setup!$B$5,7,1),0)),Setup!$C$6,Setup!$F$12:$F$61)-IF(AND($E44="Half day",YEAR($D44)=Setup!$B$5,MONTH($D44)=7),1-Setup!$B$7,0)))),0)</f>
        <v/>
      </c>
      <c r="Q44" s="34">
        <f>IF(AND(ISNUMBER($C44),ISNUMBER($D44)),IF($D44&lt;$C44,0,IF(MAX($C44,DATE(Setup!$B$5,8,1))&gt;MIN($D44,EOMONTH(DATE(Setup!$B$5,8,1),0)),0,MAX(0,NETWORKDAYS.INTL(MAX($C44,DATE(Setup!$B$5,8,1)),MIN($D44,EOMONTH(DATE(Setup!$B$5,8,1),0)),Setup!$C$6,Setup!$F$12:$F$61)-IF(AND($E44="Half day",YEAR($D44)=Setup!$B$5,MONTH($D44)=8),1-Setup!$B$7,0)))),0)</f>
        <v/>
      </c>
      <c r="R44" s="34">
        <f>IF(AND(ISNUMBER($C44),ISNUMBER($D44)),IF($D44&lt;$C44,0,IF(MAX($C44,DATE(Setup!$B$5,9,1))&gt;MIN($D44,EOMONTH(DATE(Setup!$B$5,9,1),0)),0,MAX(0,NETWORKDAYS.INTL(MAX($C44,DATE(Setup!$B$5,9,1)),MIN($D44,EOMONTH(DATE(Setup!$B$5,9,1),0)),Setup!$C$6,Setup!$F$12:$F$61)-IF(AND($E44="Half day",YEAR($D44)=Setup!$B$5,MONTH($D44)=9),1-Setup!$B$7,0)))),0)</f>
        <v/>
      </c>
      <c r="S44" s="34">
        <f>IF(AND(ISNUMBER($C44),ISNUMBER($D44)),IF($D44&lt;$C44,0,IF(MAX($C44,DATE(Setup!$B$5,10,1))&gt;MIN($D44,EOMONTH(DATE(Setup!$B$5,10,1),0)),0,MAX(0,NETWORKDAYS.INTL(MAX($C44,DATE(Setup!$B$5,10,1)),MIN($D44,EOMONTH(DATE(Setup!$B$5,10,1),0)),Setup!$C$6,Setup!$F$12:$F$61)-IF(AND($E44="Half day",YEAR($D44)=Setup!$B$5,MONTH($D44)=10),1-Setup!$B$7,0)))),0)</f>
        <v/>
      </c>
      <c r="T44" s="34">
        <f>IF(AND(ISNUMBER($C44),ISNUMBER($D44)),IF($D44&lt;$C44,0,IF(MAX($C44,DATE(Setup!$B$5,11,1))&gt;MIN($D44,EOMONTH(DATE(Setup!$B$5,11,1),0)),0,MAX(0,NETWORKDAYS.INTL(MAX($C44,DATE(Setup!$B$5,11,1)),MIN($D44,EOMONTH(DATE(Setup!$B$5,11,1),0)),Setup!$C$6,Setup!$F$12:$F$61)-IF(AND($E44="Half day",YEAR($D44)=Setup!$B$5,MONTH($D44)=11),1-Setup!$B$7,0)))),0)</f>
        <v/>
      </c>
      <c r="U44" s="34">
        <f>IF(AND(ISNUMBER($C44),ISNUMBER($D44)),IF($D44&lt;$C44,0,IF(MAX($C44,DATE(Setup!$B$5,12,1))&gt;MIN($D44,EOMONTH(DATE(Setup!$B$5,12,1),0)),0,MAX(0,NETWORKDAYS.INTL(MAX($C44,DATE(Setup!$B$5,12,1)),MIN($D44,EOMONTH(DATE(Setup!$B$5,12,1),0)),Setup!$C$6,Setup!$F$12:$F$61)-IF(AND($E44="Half day",YEAR($D44)=Setup!$B$5,MONTH($D44)=12),1-Setup!$B$7,0)))),0)</f>
        <v/>
      </c>
    </row>
    <row r="45">
      <c r="A45" s="7" t="n"/>
      <c r="B45" s="7" t="n"/>
      <c r="C45" s="28" t="n"/>
      <c r="D45" s="28" t="n"/>
      <c r="E45" s="23" t="n"/>
      <c r="F45" s="32">
        <f>IF(OR($C45="",$D45=""),"",IF(NOT(AND(ISNUMBER($C45),ISNUMBER($D45))),"Check dates",IF($D45&lt;$C45,"Check dates",SUM($J45:$U45))))</f>
        <v/>
      </c>
      <c r="G45" s="7" t="n"/>
      <c r="H45" s="33">
        <f>IF(AND($A45="",$B45="",$C45="",$D45=""),"",IF(COUNTIF(Employees!$A$5:$A$34,$A45)=0,"Pick the employee from the list",IF(COUNTIF(Setup!$A$12:$A$17,$B45)=0,"Pick the leave type",IF($F45="Check dates","Check the dates","OK"))))</f>
        <v/>
      </c>
      <c r="J45" s="34">
        <f>IF(AND(ISNUMBER($C45),ISNUMBER($D45)),IF($D45&lt;$C45,0,IF(MAX($C45,DATE(Setup!$B$5,1,1))&gt;MIN($D45,EOMONTH(DATE(Setup!$B$5,1,1),0)),0,MAX(0,NETWORKDAYS.INTL(MAX($C45,DATE(Setup!$B$5,1,1)),MIN($D45,EOMONTH(DATE(Setup!$B$5,1,1),0)),Setup!$C$6,Setup!$F$12:$F$61)-IF(AND($E45="Half day",YEAR($D45)=Setup!$B$5,MONTH($D45)=1),1-Setup!$B$7,0)))),0)</f>
        <v/>
      </c>
      <c r="K45" s="34">
        <f>IF(AND(ISNUMBER($C45),ISNUMBER($D45)),IF($D45&lt;$C45,0,IF(MAX($C45,DATE(Setup!$B$5,2,1))&gt;MIN($D45,EOMONTH(DATE(Setup!$B$5,2,1),0)),0,MAX(0,NETWORKDAYS.INTL(MAX($C45,DATE(Setup!$B$5,2,1)),MIN($D45,EOMONTH(DATE(Setup!$B$5,2,1),0)),Setup!$C$6,Setup!$F$12:$F$61)-IF(AND($E45="Half day",YEAR($D45)=Setup!$B$5,MONTH($D45)=2),1-Setup!$B$7,0)))),0)</f>
        <v/>
      </c>
      <c r="L45" s="34">
        <f>IF(AND(ISNUMBER($C45),ISNUMBER($D45)),IF($D45&lt;$C45,0,IF(MAX($C45,DATE(Setup!$B$5,3,1))&gt;MIN($D45,EOMONTH(DATE(Setup!$B$5,3,1),0)),0,MAX(0,NETWORKDAYS.INTL(MAX($C45,DATE(Setup!$B$5,3,1)),MIN($D45,EOMONTH(DATE(Setup!$B$5,3,1),0)),Setup!$C$6,Setup!$F$12:$F$61)-IF(AND($E45="Half day",YEAR($D45)=Setup!$B$5,MONTH($D45)=3),1-Setup!$B$7,0)))),0)</f>
        <v/>
      </c>
      <c r="M45" s="34">
        <f>IF(AND(ISNUMBER($C45),ISNUMBER($D45)),IF($D45&lt;$C45,0,IF(MAX($C45,DATE(Setup!$B$5,4,1))&gt;MIN($D45,EOMONTH(DATE(Setup!$B$5,4,1),0)),0,MAX(0,NETWORKDAYS.INTL(MAX($C45,DATE(Setup!$B$5,4,1)),MIN($D45,EOMONTH(DATE(Setup!$B$5,4,1),0)),Setup!$C$6,Setup!$F$12:$F$61)-IF(AND($E45="Half day",YEAR($D45)=Setup!$B$5,MONTH($D45)=4),1-Setup!$B$7,0)))),0)</f>
        <v/>
      </c>
      <c r="N45" s="34">
        <f>IF(AND(ISNUMBER($C45),ISNUMBER($D45)),IF($D45&lt;$C45,0,IF(MAX($C45,DATE(Setup!$B$5,5,1))&gt;MIN($D45,EOMONTH(DATE(Setup!$B$5,5,1),0)),0,MAX(0,NETWORKDAYS.INTL(MAX($C45,DATE(Setup!$B$5,5,1)),MIN($D45,EOMONTH(DATE(Setup!$B$5,5,1),0)),Setup!$C$6,Setup!$F$12:$F$61)-IF(AND($E45="Half day",YEAR($D45)=Setup!$B$5,MONTH($D45)=5),1-Setup!$B$7,0)))),0)</f>
        <v/>
      </c>
      <c r="O45" s="34">
        <f>IF(AND(ISNUMBER($C45),ISNUMBER($D45)),IF($D45&lt;$C45,0,IF(MAX($C45,DATE(Setup!$B$5,6,1))&gt;MIN($D45,EOMONTH(DATE(Setup!$B$5,6,1),0)),0,MAX(0,NETWORKDAYS.INTL(MAX($C45,DATE(Setup!$B$5,6,1)),MIN($D45,EOMONTH(DATE(Setup!$B$5,6,1),0)),Setup!$C$6,Setup!$F$12:$F$61)-IF(AND($E45="Half day",YEAR($D45)=Setup!$B$5,MONTH($D45)=6),1-Setup!$B$7,0)))),0)</f>
        <v/>
      </c>
      <c r="P45" s="34">
        <f>IF(AND(ISNUMBER($C45),ISNUMBER($D45)),IF($D45&lt;$C45,0,IF(MAX($C45,DATE(Setup!$B$5,7,1))&gt;MIN($D45,EOMONTH(DATE(Setup!$B$5,7,1),0)),0,MAX(0,NETWORKDAYS.INTL(MAX($C45,DATE(Setup!$B$5,7,1)),MIN($D45,EOMONTH(DATE(Setup!$B$5,7,1),0)),Setup!$C$6,Setup!$F$12:$F$61)-IF(AND($E45="Half day",YEAR($D45)=Setup!$B$5,MONTH($D45)=7),1-Setup!$B$7,0)))),0)</f>
        <v/>
      </c>
      <c r="Q45" s="34">
        <f>IF(AND(ISNUMBER($C45),ISNUMBER($D45)),IF($D45&lt;$C45,0,IF(MAX($C45,DATE(Setup!$B$5,8,1))&gt;MIN($D45,EOMONTH(DATE(Setup!$B$5,8,1),0)),0,MAX(0,NETWORKDAYS.INTL(MAX($C45,DATE(Setup!$B$5,8,1)),MIN($D45,EOMONTH(DATE(Setup!$B$5,8,1),0)),Setup!$C$6,Setup!$F$12:$F$61)-IF(AND($E45="Half day",YEAR($D45)=Setup!$B$5,MONTH($D45)=8),1-Setup!$B$7,0)))),0)</f>
        <v/>
      </c>
      <c r="R45" s="34">
        <f>IF(AND(ISNUMBER($C45),ISNUMBER($D45)),IF($D45&lt;$C45,0,IF(MAX($C45,DATE(Setup!$B$5,9,1))&gt;MIN($D45,EOMONTH(DATE(Setup!$B$5,9,1),0)),0,MAX(0,NETWORKDAYS.INTL(MAX($C45,DATE(Setup!$B$5,9,1)),MIN($D45,EOMONTH(DATE(Setup!$B$5,9,1),0)),Setup!$C$6,Setup!$F$12:$F$61)-IF(AND($E45="Half day",YEAR($D45)=Setup!$B$5,MONTH($D45)=9),1-Setup!$B$7,0)))),0)</f>
        <v/>
      </c>
      <c r="S45" s="34">
        <f>IF(AND(ISNUMBER($C45),ISNUMBER($D45)),IF($D45&lt;$C45,0,IF(MAX($C45,DATE(Setup!$B$5,10,1))&gt;MIN($D45,EOMONTH(DATE(Setup!$B$5,10,1),0)),0,MAX(0,NETWORKDAYS.INTL(MAX($C45,DATE(Setup!$B$5,10,1)),MIN($D45,EOMONTH(DATE(Setup!$B$5,10,1),0)),Setup!$C$6,Setup!$F$12:$F$61)-IF(AND($E45="Half day",YEAR($D45)=Setup!$B$5,MONTH($D45)=10),1-Setup!$B$7,0)))),0)</f>
        <v/>
      </c>
      <c r="T45" s="34">
        <f>IF(AND(ISNUMBER($C45),ISNUMBER($D45)),IF($D45&lt;$C45,0,IF(MAX($C45,DATE(Setup!$B$5,11,1))&gt;MIN($D45,EOMONTH(DATE(Setup!$B$5,11,1),0)),0,MAX(0,NETWORKDAYS.INTL(MAX($C45,DATE(Setup!$B$5,11,1)),MIN($D45,EOMONTH(DATE(Setup!$B$5,11,1),0)),Setup!$C$6,Setup!$F$12:$F$61)-IF(AND($E45="Half day",YEAR($D45)=Setup!$B$5,MONTH($D45)=11),1-Setup!$B$7,0)))),0)</f>
        <v/>
      </c>
      <c r="U45" s="34">
        <f>IF(AND(ISNUMBER($C45),ISNUMBER($D45)),IF($D45&lt;$C45,0,IF(MAX($C45,DATE(Setup!$B$5,12,1))&gt;MIN($D45,EOMONTH(DATE(Setup!$B$5,12,1),0)),0,MAX(0,NETWORKDAYS.INTL(MAX($C45,DATE(Setup!$B$5,12,1)),MIN($D45,EOMONTH(DATE(Setup!$B$5,12,1),0)),Setup!$C$6,Setup!$F$12:$F$61)-IF(AND($E45="Half day",YEAR($D45)=Setup!$B$5,MONTH($D45)=12),1-Setup!$B$7,0)))),0)</f>
        <v/>
      </c>
    </row>
    <row r="46">
      <c r="A46" s="7" t="n"/>
      <c r="B46" s="7" t="n"/>
      <c r="C46" s="28" t="n"/>
      <c r="D46" s="28" t="n"/>
      <c r="E46" s="23" t="n"/>
      <c r="F46" s="32">
        <f>IF(OR($C46="",$D46=""),"",IF(NOT(AND(ISNUMBER($C46),ISNUMBER($D46))),"Check dates",IF($D46&lt;$C46,"Check dates",SUM($J46:$U46))))</f>
        <v/>
      </c>
      <c r="G46" s="7" t="n"/>
      <c r="H46" s="33">
        <f>IF(AND($A46="",$B46="",$C46="",$D46=""),"",IF(COUNTIF(Employees!$A$5:$A$34,$A46)=0,"Pick the employee from the list",IF(COUNTIF(Setup!$A$12:$A$17,$B46)=0,"Pick the leave type",IF($F46="Check dates","Check the dates","OK"))))</f>
        <v/>
      </c>
      <c r="J46" s="34">
        <f>IF(AND(ISNUMBER($C46),ISNUMBER($D46)),IF($D46&lt;$C46,0,IF(MAX($C46,DATE(Setup!$B$5,1,1))&gt;MIN($D46,EOMONTH(DATE(Setup!$B$5,1,1),0)),0,MAX(0,NETWORKDAYS.INTL(MAX($C46,DATE(Setup!$B$5,1,1)),MIN($D46,EOMONTH(DATE(Setup!$B$5,1,1),0)),Setup!$C$6,Setup!$F$12:$F$61)-IF(AND($E46="Half day",YEAR($D46)=Setup!$B$5,MONTH($D46)=1),1-Setup!$B$7,0)))),0)</f>
        <v/>
      </c>
      <c r="K46" s="34">
        <f>IF(AND(ISNUMBER($C46),ISNUMBER($D46)),IF($D46&lt;$C46,0,IF(MAX($C46,DATE(Setup!$B$5,2,1))&gt;MIN($D46,EOMONTH(DATE(Setup!$B$5,2,1),0)),0,MAX(0,NETWORKDAYS.INTL(MAX($C46,DATE(Setup!$B$5,2,1)),MIN($D46,EOMONTH(DATE(Setup!$B$5,2,1),0)),Setup!$C$6,Setup!$F$12:$F$61)-IF(AND($E46="Half day",YEAR($D46)=Setup!$B$5,MONTH($D46)=2),1-Setup!$B$7,0)))),0)</f>
        <v/>
      </c>
      <c r="L46" s="34">
        <f>IF(AND(ISNUMBER($C46),ISNUMBER($D46)),IF($D46&lt;$C46,0,IF(MAX($C46,DATE(Setup!$B$5,3,1))&gt;MIN($D46,EOMONTH(DATE(Setup!$B$5,3,1),0)),0,MAX(0,NETWORKDAYS.INTL(MAX($C46,DATE(Setup!$B$5,3,1)),MIN($D46,EOMONTH(DATE(Setup!$B$5,3,1),0)),Setup!$C$6,Setup!$F$12:$F$61)-IF(AND($E46="Half day",YEAR($D46)=Setup!$B$5,MONTH($D46)=3),1-Setup!$B$7,0)))),0)</f>
        <v/>
      </c>
      <c r="M46" s="34">
        <f>IF(AND(ISNUMBER($C46),ISNUMBER($D46)),IF($D46&lt;$C46,0,IF(MAX($C46,DATE(Setup!$B$5,4,1))&gt;MIN($D46,EOMONTH(DATE(Setup!$B$5,4,1),0)),0,MAX(0,NETWORKDAYS.INTL(MAX($C46,DATE(Setup!$B$5,4,1)),MIN($D46,EOMONTH(DATE(Setup!$B$5,4,1),0)),Setup!$C$6,Setup!$F$12:$F$61)-IF(AND($E46="Half day",YEAR($D46)=Setup!$B$5,MONTH($D46)=4),1-Setup!$B$7,0)))),0)</f>
        <v/>
      </c>
      <c r="N46" s="34">
        <f>IF(AND(ISNUMBER($C46),ISNUMBER($D46)),IF($D46&lt;$C46,0,IF(MAX($C46,DATE(Setup!$B$5,5,1))&gt;MIN($D46,EOMONTH(DATE(Setup!$B$5,5,1),0)),0,MAX(0,NETWORKDAYS.INTL(MAX($C46,DATE(Setup!$B$5,5,1)),MIN($D46,EOMONTH(DATE(Setup!$B$5,5,1),0)),Setup!$C$6,Setup!$F$12:$F$61)-IF(AND($E46="Half day",YEAR($D46)=Setup!$B$5,MONTH($D46)=5),1-Setup!$B$7,0)))),0)</f>
        <v/>
      </c>
      <c r="O46" s="34">
        <f>IF(AND(ISNUMBER($C46),ISNUMBER($D46)),IF($D46&lt;$C46,0,IF(MAX($C46,DATE(Setup!$B$5,6,1))&gt;MIN($D46,EOMONTH(DATE(Setup!$B$5,6,1),0)),0,MAX(0,NETWORKDAYS.INTL(MAX($C46,DATE(Setup!$B$5,6,1)),MIN($D46,EOMONTH(DATE(Setup!$B$5,6,1),0)),Setup!$C$6,Setup!$F$12:$F$61)-IF(AND($E46="Half day",YEAR($D46)=Setup!$B$5,MONTH($D46)=6),1-Setup!$B$7,0)))),0)</f>
        <v/>
      </c>
      <c r="P46" s="34">
        <f>IF(AND(ISNUMBER($C46),ISNUMBER($D46)),IF($D46&lt;$C46,0,IF(MAX($C46,DATE(Setup!$B$5,7,1))&gt;MIN($D46,EOMONTH(DATE(Setup!$B$5,7,1),0)),0,MAX(0,NETWORKDAYS.INTL(MAX($C46,DATE(Setup!$B$5,7,1)),MIN($D46,EOMONTH(DATE(Setup!$B$5,7,1),0)),Setup!$C$6,Setup!$F$12:$F$61)-IF(AND($E46="Half day",YEAR($D46)=Setup!$B$5,MONTH($D46)=7),1-Setup!$B$7,0)))),0)</f>
        <v/>
      </c>
      <c r="Q46" s="34">
        <f>IF(AND(ISNUMBER($C46),ISNUMBER($D46)),IF($D46&lt;$C46,0,IF(MAX($C46,DATE(Setup!$B$5,8,1))&gt;MIN($D46,EOMONTH(DATE(Setup!$B$5,8,1),0)),0,MAX(0,NETWORKDAYS.INTL(MAX($C46,DATE(Setup!$B$5,8,1)),MIN($D46,EOMONTH(DATE(Setup!$B$5,8,1),0)),Setup!$C$6,Setup!$F$12:$F$61)-IF(AND($E46="Half day",YEAR($D46)=Setup!$B$5,MONTH($D46)=8),1-Setup!$B$7,0)))),0)</f>
        <v/>
      </c>
      <c r="R46" s="34">
        <f>IF(AND(ISNUMBER($C46),ISNUMBER($D46)),IF($D46&lt;$C46,0,IF(MAX($C46,DATE(Setup!$B$5,9,1))&gt;MIN($D46,EOMONTH(DATE(Setup!$B$5,9,1),0)),0,MAX(0,NETWORKDAYS.INTL(MAX($C46,DATE(Setup!$B$5,9,1)),MIN($D46,EOMONTH(DATE(Setup!$B$5,9,1),0)),Setup!$C$6,Setup!$F$12:$F$61)-IF(AND($E46="Half day",YEAR($D46)=Setup!$B$5,MONTH($D46)=9),1-Setup!$B$7,0)))),0)</f>
        <v/>
      </c>
      <c r="S46" s="34">
        <f>IF(AND(ISNUMBER($C46),ISNUMBER($D46)),IF($D46&lt;$C46,0,IF(MAX($C46,DATE(Setup!$B$5,10,1))&gt;MIN($D46,EOMONTH(DATE(Setup!$B$5,10,1),0)),0,MAX(0,NETWORKDAYS.INTL(MAX($C46,DATE(Setup!$B$5,10,1)),MIN($D46,EOMONTH(DATE(Setup!$B$5,10,1),0)),Setup!$C$6,Setup!$F$12:$F$61)-IF(AND($E46="Half day",YEAR($D46)=Setup!$B$5,MONTH($D46)=10),1-Setup!$B$7,0)))),0)</f>
        <v/>
      </c>
      <c r="T46" s="34">
        <f>IF(AND(ISNUMBER($C46),ISNUMBER($D46)),IF($D46&lt;$C46,0,IF(MAX($C46,DATE(Setup!$B$5,11,1))&gt;MIN($D46,EOMONTH(DATE(Setup!$B$5,11,1),0)),0,MAX(0,NETWORKDAYS.INTL(MAX($C46,DATE(Setup!$B$5,11,1)),MIN($D46,EOMONTH(DATE(Setup!$B$5,11,1),0)),Setup!$C$6,Setup!$F$12:$F$61)-IF(AND($E46="Half day",YEAR($D46)=Setup!$B$5,MONTH($D46)=11),1-Setup!$B$7,0)))),0)</f>
        <v/>
      </c>
      <c r="U46" s="34">
        <f>IF(AND(ISNUMBER($C46),ISNUMBER($D46)),IF($D46&lt;$C46,0,IF(MAX($C46,DATE(Setup!$B$5,12,1))&gt;MIN($D46,EOMONTH(DATE(Setup!$B$5,12,1),0)),0,MAX(0,NETWORKDAYS.INTL(MAX($C46,DATE(Setup!$B$5,12,1)),MIN($D46,EOMONTH(DATE(Setup!$B$5,12,1),0)),Setup!$C$6,Setup!$F$12:$F$61)-IF(AND($E46="Half day",YEAR($D46)=Setup!$B$5,MONTH($D46)=12),1-Setup!$B$7,0)))),0)</f>
        <v/>
      </c>
    </row>
    <row r="47">
      <c r="A47" s="7" t="n"/>
      <c r="B47" s="7" t="n"/>
      <c r="C47" s="28" t="n"/>
      <c r="D47" s="28" t="n"/>
      <c r="E47" s="23" t="n"/>
      <c r="F47" s="32">
        <f>IF(OR($C47="",$D47=""),"",IF(NOT(AND(ISNUMBER($C47),ISNUMBER($D47))),"Check dates",IF($D47&lt;$C47,"Check dates",SUM($J47:$U47))))</f>
        <v/>
      </c>
      <c r="G47" s="7" t="n"/>
      <c r="H47" s="33">
        <f>IF(AND($A47="",$B47="",$C47="",$D47=""),"",IF(COUNTIF(Employees!$A$5:$A$34,$A47)=0,"Pick the employee from the list",IF(COUNTIF(Setup!$A$12:$A$17,$B47)=0,"Pick the leave type",IF($F47="Check dates","Check the dates","OK"))))</f>
        <v/>
      </c>
      <c r="J47" s="34">
        <f>IF(AND(ISNUMBER($C47),ISNUMBER($D47)),IF($D47&lt;$C47,0,IF(MAX($C47,DATE(Setup!$B$5,1,1))&gt;MIN($D47,EOMONTH(DATE(Setup!$B$5,1,1),0)),0,MAX(0,NETWORKDAYS.INTL(MAX($C47,DATE(Setup!$B$5,1,1)),MIN($D47,EOMONTH(DATE(Setup!$B$5,1,1),0)),Setup!$C$6,Setup!$F$12:$F$61)-IF(AND($E47="Half day",YEAR($D47)=Setup!$B$5,MONTH($D47)=1),1-Setup!$B$7,0)))),0)</f>
        <v/>
      </c>
      <c r="K47" s="34">
        <f>IF(AND(ISNUMBER($C47),ISNUMBER($D47)),IF($D47&lt;$C47,0,IF(MAX($C47,DATE(Setup!$B$5,2,1))&gt;MIN($D47,EOMONTH(DATE(Setup!$B$5,2,1),0)),0,MAX(0,NETWORKDAYS.INTL(MAX($C47,DATE(Setup!$B$5,2,1)),MIN($D47,EOMONTH(DATE(Setup!$B$5,2,1),0)),Setup!$C$6,Setup!$F$12:$F$61)-IF(AND($E47="Half day",YEAR($D47)=Setup!$B$5,MONTH($D47)=2),1-Setup!$B$7,0)))),0)</f>
        <v/>
      </c>
      <c r="L47" s="34">
        <f>IF(AND(ISNUMBER($C47),ISNUMBER($D47)),IF($D47&lt;$C47,0,IF(MAX($C47,DATE(Setup!$B$5,3,1))&gt;MIN($D47,EOMONTH(DATE(Setup!$B$5,3,1),0)),0,MAX(0,NETWORKDAYS.INTL(MAX($C47,DATE(Setup!$B$5,3,1)),MIN($D47,EOMONTH(DATE(Setup!$B$5,3,1),0)),Setup!$C$6,Setup!$F$12:$F$61)-IF(AND($E47="Half day",YEAR($D47)=Setup!$B$5,MONTH($D47)=3),1-Setup!$B$7,0)))),0)</f>
        <v/>
      </c>
      <c r="M47" s="34">
        <f>IF(AND(ISNUMBER($C47),ISNUMBER($D47)),IF($D47&lt;$C47,0,IF(MAX($C47,DATE(Setup!$B$5,4,1))&gt;MIN($D47,EOMONTH(DATE(Setup!$B$5,4,1),0)),0,MAX(0,NETWORKDAYS.INTL(MAX($C47,DATE(Setup!$B$5,4,1)),MIN($D47,EOMONTH(DATE(Setup!$B$5,4,1),0)),Setup!$C$6,Setup!$F$12:$F$61)-IF(AND($E47="Half day",YEAR($D47)=Setup!$B$5,MONTH($D47)=4),1-Setup!$B$7,0)))),0)</f>
        <v/>
      </c>
      <c r="N47" s="34">
        <f>IF(AND(ISNUMBER($C47),ISNUMBER($D47)),IF($D47&lt;$C47,0,IF(MAX($C47,DATE(Setup!$B$5,5,1))&gt;MIN($D47,EOMONTH(DATE(Setup!$B$5,5,1),0)),0,MAX(0,NETWORKDAYS.INTL(MAX($C47,DATE(Setup!$B$5,5,1)),MIN($D47,EOMONTH(DATE(Setup!$B$5,5,1),0)),Setup!$C$6,Setup!$F$12:$F$61)-IF(AND($E47="Half day",YEAR($D47)=Setup!$B$5,MONTH($D47)=5),1-Setup!$B$7,0)))),0)</f>
        <v/>
      </c>
      <c r="O47" s="34">
        <f>IF(AND(ISNUMBER($C47),ISNUMBER($D47)),IF($D47&lt;$C47,0,IF(MAX($C47,DATE(Setup!$B$5,6,1))&gt;MIN($D47,EOMONTH(DATE(Setup!$B$5,6,1),0)),0,MAX(0,NETWORKDAYS.INTL(MAX($C47,DATE(Setup!$B$5,6,1)),MIN($D47,EOMONTH(DATE(Setup!$B$5,6,1),0)),Setup!$C$6,Setup!$F$12:$F$61)-IF(AND($E47="Half day",YEAR($D47)=Setup!$B$5,MONTH($D47)=6),1-Setup!$B$7,0)))),0)</f>
        <v/>
      </c>
      <c r="P47" s="34">
        <f>IF(AND(ISNUMBER($C47),ISNUMBER($D47)),IF($D47&lt;$C47,0,IF(MAX($C47,DATE(Setup!$B$5,7,1))&gt;MIN($D47,EOMONTH(DATE(Setup!$B$5,7,1),0)),0,MAX(0,NETWORKDAYS.INTL(MAX($C47,DATE(Setup!$B$5,7,1)),MIN($D47,EOMONTH(DATE(Setup!$B$5,7,1),0)),Setup!$C$6,Setup!$F$12:$F$61)-IF(AND($E47="Half day",YEAR($D47)=Setup!$B$5,MONTH($D47)=7),1-Setup!$B$7,0)))),0)</f>
        <v/>
      </c>
      <c r="Q47" s="34">
        <f>IF(AND(ISNUMBER($C47),ISNUMBER($D47)),IF($D47&lt;$C47,0,IF(MAX($C47,DATE(Setup!$B$5,8,1))&gt;MIN($D47,EOMONTH(DATE(Setup!$B$5,8,1),0)),0,MAX(0,NETWORKDAYS.INTL(MAX($C47,DATE(Setup!$B$5,8,1)),MIN($D47,EOMONTH(DATE(Setup!$B$5,8,1),0)),Setup!$C$6,Setup!$F$12:$F$61)-IF(AND($E47="Half day",YEAR($D47)=Setup!$B$5,MONTH($D47)=8),1-Setup!$B$7,0)))),0)</f>
        <v/>
      </c>
      <c r="R47" s="34">
        <f>IF(AND(ISNUMBER($C47),ISNUMBER($D47)),IF($D47&lt;$C47,0,IF(MAX($C47,DATE(Setup!$B$5,9,1))&gt;MIN($D47,EOMONTH(DATE(Setup!$B$5,9,1),0)),0,MAX(0,NETWORKDAYS.INTL(MAX($C47,DATE(Setup!$B$5,9,1)),MIN($D47,EOMONTH(DATE(Setup!$B$5,9,1),0)),Setup!$C$6,Setup!$F$12:$F$61)-IF(AND($E47="Half day",YEAR($D47)=Setup!$B$5,MONTH($D47)=9),1-Setup!$B$7,0)))),0)</f>
        <v/>
      </c>
      <c r="S47" s="34">
        <f>IF(AND(ISNUMBER($C47),ISNUMBER($D47)),IF($D47&lt;$C47,0,IF(MAX($C47,DATE(Setup!$B$5,10,1))&gt;MIN($D47,EOMONTH(DATE(Setup!$B$5,10,1),0)),0,MAX(0,NETWORKDAYS.INTL(MAX($C47,DATE(Setup!$B$5,10,1)),MIN($D47,EOMONTH(DATE(Setup!$B$5,10,1),0)),Setup!$C$6,Setup!$F$12:$F$61)-IF(AND($E47="Half day",YEAR($D47)=Setup!$B$5,MONTH($D47)=10),1-Setup!$B$7,0)))),0)</f>
        <v/>
      </c>
      <c r="T47" s="34">
        <f>IF(AND(ISNUMBER($C47),ISNUMBER($D47)),IF($D47&lt;$C47,0,IF(MAX($C47,DATE(Setup!$B$5,11,1))&gt;MIN($D47,EOMONTH(DATE(Setup!$B$5,11,1),0)),0,MAX(0,NETWORKDAYS.INTL(MAX($C47,DATE(Setup!$B$5,11,1)),MIN($D47,EOMONTH(DATE(Setup!$B$5,11,1),0)),Setup!$C$6,Setup!$F$12:$F$61)-IF(AND($E47="Half day",YEAR($D47)=Setup!$B$5,MONTH($D47)=11),1-Setup!$B$7,0)))),0)</f>
        <v/>
      </c>
      <c r="U47" s="34">
        <f>IF(AND(ISNUMBER($C47),ISNUMBER($D47)),IF($D47&lt;$C47,0,IF(MAX($C47,DATE(Setup!$B$5,12,1))&gt;MIN($D47,EOMONTH(DATE(Setup!$B$5,12,1),0)),0,MAX(0,NETWORKDAYS.INTL(MAX($C47,DATE(Setup!$B$5,12,1)),MIN($D47,EOMONTH(DATE(Setup!$B$5,12,1),0)),Setup!$C$6,Setup!$F$12:$F$61)-IF(AND($E47="Half day",YEAR($D47)=Setup!$B$5,MONTH($D47)=12),1-Setup!$B$7,0)))),0)</f>
        <v/>
      </c>
    </row>
    <row r="48">
      <c r="A48" s="7" t="n"/>
      <c r="B48" s="7" t="n"/>
      <c r="C48" s="28" t="n"/>
      <c r="D48" s="28" t="n"/>
      <c r="E48" s="23" t="n"/>
      <c r="F48" s="32">
        <f>IF(OR($C48="",$D48=""),"",IF(NOT(AND(ISNUMBER($C48),ISNUMBER($D48))),"Check dates",IF($D48&lt;$C48,"Check dates",SUM($J48:$U48))))</f>
        <v/>
      </c>
      <c r="G48" s="7" t="n"/>
      <c r="H48" s="33">
        <f>IF(AND($A48="",$B48="",$C48="",$D48=""),"",IF(COUNTIF(Employees!$A$5:$A$34,$A48)=0,"Pick the employee from the list",IF(COUNTIF(Setup!$A$12:$A$17,$B48)=0,"Pick the leave type",IF($F48="Check dates","Check the dates","OK"))))</f>
        <v/>
      </c>
      <c r="J48" s="34">
        <f>IF(AND(ISNUMBER($C48),ISNUMBER($D48)),IF($D48&lt;$C48,0,IF(MAX($C48,DATE(Setup!$B$5,1,1))&gt;MIN($D48,EOMONTH(DATE(Setup!$B$5,1,1),0)),0,MAX(0,NETWORKDAYS.INTL(MAX($C48,DATE(Setup!$B$5,1,1)),MIN($D48,EOMONTH(DATE(Setup!$B$5,1,1),0)),Setup!$C$6,Setup!$F$12:$F$61)-IF(AND($E48="Half day",YEAR($D48)=Setup!$B$5,MONTH($D48)=1),1-Setup!$B$7,0)))),0)</f>
        <v/>
      </c>
      <c r="K48" s="34">
        <f>IF(AND(ISNUMBER($C48),ISNUMBER($D48)),IF($D48&lt;$C48,0,IF(MAX($C48,DATE(Setup!$B$5,2,1))&gt;MIN($D48,EOMONTH(DATE(Setup!$B$5,2,1),0)),0,MAX(0,NETWORKDAYS.INTL(MAX($C48,DATE(Setup!$B$5,2,1)),MIN($D48,EOMONTH(DATE(Setup!$B$5,2,1),0)),Setup!$C$6,Setup!$F$12:$F$61)-IF(AND($E48="Half day",YEAR($D48)=Setup!$B$5,MONTH($D48)=2),1-Setup!$B$7,0)))),0)</f>
        <v/>
      </c>
      <c r="L48" s="34">
        <f>IF(AND(ISNUMBER($C48),ISNUMBER($D48)),IF($D48&lt;$C48,0,IF(MAX($C48,DATE(Setup!$B$5,3,1))&gt;MIN($D48,EOMONTH(DATE(Setup!$B$5,3,1),0)),0,MAX(0,NETWORKDAYS.INTL(MAX($C48,DATE(Setup!$B$5,3,1)),MIN($D48,EOMONTH(DATE(Setup!$B$5,3,1),0)),Setup!$C$6,Setup!$F$12:$F$61)-IF(AND($E48="Half day",YEAR($D48)=Setup!$B$5,MONTH($D48)=3),1-Setup!$B$7,0)))),0)</f>
        <v/>
      </c>
      <c r="M48" s="34">
        <f>IF(AND(ISNUMBER($C48),ISNUMBER($D48)),IF($D48&lt;$C48,0,IF(MAX($C48,DATE(Setup!$B$5,4,1))&gt;MIN($D48,EOMONTH(DATE(Setup!$B$5,4,1),0)),0,MAX(0,NETWORKDAYS.INTL(MAX($C48,DATE(Setup!$B$5,4,1)),MIN($D48,EOMONTH(DATE(Setup!$B$5,4,1),0)),Setup!$C$6,Setup!$F$12:$F$61)-IF(AND($E48="Half day",YEAR($D48)=Setup!$B$5,MONTH($D48)=4),1-Setup!$B$7,0)))),0)</f>
        <v/>
      </c>
      <c r="N48" s="34">
        <f>IF(AND(ISNUMBER($C48),ISNUMBER($D48)),IF($D48&lt;$C48,0,IF(MAX($C48,DATE(Setup!$B$5,5,1))&gt;MIN($D48,EOMONTH(DATE(Setup!$B$5,5,1),0)),0,MAX(0,NETWORKDAYS.INTL(MAX($C48,DATE(Setup!$B$5,5,1)),MIN($D48,EOMONTH(DATE(Setup!$B$5,5,1),0)),Setup!$C$6,Setup!$F$12:$F$61)-IF(AND($E48="Half day",YEAR($D48)=Setup!$B$5,MONTH($D48)=5),1-Setup!$B$7,0)))),0)</f>
        <v/>
      </c>
      <c r="O48" s="34">
        <f>IF(AND(ISNUMBER($C48),ISNUMBER($D48)),IF($D48&lt;$C48,0,IF(MAX($C48,DATE(Setup!$B$5,6,1))&gt;MIN($D48,EOMONTH(DATE(Setup!$B$5,6,1),0)),0,MAX(0,NETWORKDAYS.INTL(MAX($C48,DATE(Setup!$B$5,6,1)),MIN($D48,EOMONTH(DATE(Setup!$B$5,6,1),0)),Setup!$C$6,Setup!$F$12:$F$61)-IF(AND($E48="Half day",YEAR($D48)=Setup!$B$5,MONTH($D48)=6),1-Setup!$B$7,0)))),0)</f>
        <v/>
      </c>
      <c r="P48" s="34">
        <f>IF(AND(ISNUMBER($C48),ISNUMBER($D48)),IF($D48&lt;$C48,0,IF(MAX($C48,DATE(Setup!$B$5,7,1))&gt;MIN($D48,EOMONTH(DATE(Setup!$B$5,7,1),0)),0,MAX(0,NETWORKDAYS.INTL(MAX($C48,DATE(Setup!$B$5,7,1)),MIN($D48,EOMONTH(DATE(Setup!$B$5,7,1),0)),Setup!$C$6,Setup!$F$12:$F$61)-IF(AND($E48="Half day",YEAR($D48)=Setup!$B$5,MONTH($D48)=7),1-Setup!$B$7,0)))),0)</f>
        <v/>
      </c>
      <c r="Q48" s="34">
        <f>IF(AND(ISNUMBER($C48),ISNUMBER($D48)),IF($D48&lt;$C48,0,IF(MAX($C48,DATE(Setup!$B$5,8,1))&gt;MIN($D48,EOMONTH(DATE(Setup!$B$5,8,1),0)),0,MAX(0,NETWORKDAYS.INTL(MAX($C48,DATE(Setup!$B$5,8,1)),MIN($D48,EOMONTH(DATE(Setup!$B$5,8,1),0)),Setup!$C$6,Setup!$F$12:$F$61)-IF(AND($E48="Half day",YEAR($D48)=Setup!$B$5,MONTH($D48)=8),1-Setup!$B$7,0)))),0)</f>
        <v/>
      </c>
      <c r="R48" s="34">
        <f>IF(AND(ISNUMBER($C48),ISNUMBER($D48)),IF($D48&lt;$C48,0,IF(MAX($C48,DATE(Setup!$B$5,9,1))&gt;MIN($D48,EOMONTH(DATE(Setup!$B$5,9,1),0)),0,MAX(0,NETWORKDAYS.INTL(MAX($C48,DATE(Setup!$B$5,9,1)),MIN($D48,EOMONTH(DATE(Setup!$B$5,9,1),0)),Setup!$C$6,Setup!$F$12:$F$61)-IF(AND($E48="Half day",YEAR($D48)=Setup!$B$5,MONTH($D48)=9),1-Setup!$B$7,0)))),0)</f>
        <v/>
      </c>
      <c r="S48" s="34">
        <f>IF(AND(ISNUMBER($C48),ISNUMBER($D48)),IF($D48&lt;$C48,0,IF(MAX($C48,DATE(Setup!$B$5,10,1))&gt;MIN($D48,EOMONTH(DATE(Setup!$B$5,10,1),0)),0,MAX(0,NETWORKDAYS.INTL(MAX($C48,DATE(Setup!$B$5,10,1)),MIN($D48,EOMONTH(DATE(Setup!$B$5,10,1),0)),Setup!$C$6,Setup!$F$12:$F$61)-IF(AND($E48="Half day",YEAR($D48)=Setup!$B$5,MONTH($D48)=10),1-Setup!$B$7,0)))),0)</f>
        <v/>
      </c>
      <c r="T48" s="34">
        <f>IF(AND(ISNUMBER($C48),ISNUMBER($D48)),IF($D48&lt;$C48,0,IF(MAX($C48,DATE(Setup!$B$5,11,1))&gt;MIN($D48,EOMONTH(DATE(Setup!$B$5,11,1),0)),0,MAX(0,NETWORKDAYS.INTL(MAX($C48,DATE(Setup!$B$5,11,1)),MIN($D48,EOMONTH(DATE(Setup!$B$5,11,1),0)),Setup!$C$6,Setup!$F$12:$F$61)-IF(AND($E48="Half day",YEAR($D48)=Setup!$B$5,MONTH($D48)=11),1-Setup!$B$7,0)))),0)</f>
        <v/>
      </c>
      <c r="U48" s="34">
        <f>IF(AND(ISNUMBER($C48),ISNUMBER($D48)),IF($D48&lt;$C48,0,IF(MAX($C48,DATE(Setup!$B$5,12,1))&gt;MIN($D48,EOMONTH(DATE(Setup!$B$5,12,1),0)),0,MAX(0,NETWORKDAYS.INTL(MAX($C48,DATE(Setup!$B$5,12,1)),MIN($D48,EOMONTH(DATE(Setup!$B$5,12,1),0)),Setup!$C$6,Setup!$F$12:$F$61)-IF(AND($E48="Half day",YEAR($D48)=Setup!$B$5,MONTH($D48)=12),1-Setup!$B$7,0)))),0)</f>
        <v/>
      </c>
    </row>
    <row r="49">
      <c r="A49" s="7" t="n"/>
      <c r="B49" s="7" t="n"/>
      <c r="C49" s="28" t="n"/>
      <c r="D49" s="28" t="n"/>
      <c r="E49" s="23" t="n"/>
      <c r="F49" s="32">
        <f>IF(OR($C49="",$D49=""),"",IF(NOT(AND(ISNUMBER($C49),ISNUMBER($D49))),"Check dates",IF($D49&lt;$C49,"Check dates",SUM($J49:$U49))))</f>
        <v/>
      </c>
      <c r="G49" s="7" t="n"/>
      <c r="H49" s="33">
        <f>IF(AND($A49="",$B49="",$C49="",$D49=""),"",IF(COUNTIF(Employees!$A$5:$A$34,$A49)=0,"Pick the employee from the list",IF(COUNTIF(Setup!$A$12:$A$17,$B49)=0,"Pick the leave type",IF($F49="Check dates","Check the dates","OK"))))</f>
        <v/>
      </c>
      <c r="J49" s="34">
        <f>IF(AND(ISNUMBER($C49),ISNUMBER($D49)),IF($D49&lt;$C49,0,IF(MAX($C49,DATE(Setup!$B$5,1,1))&gt;MIN($D49,EOMONTH(DATE(Setup!$B$5,1,1),0)),0,MAX(0,NETWORKDAYS.INTL(MAX($C49,DATE(Setup!$B$5,1,1)),MIN($D49,EOMONTH(DATE(Setup!$B$5,1,1),0)),Setup!$C$6,Setup!$F$12:$F$61)-IF(AND($E49="Half day",YEAR($D49)=Setup!$B$5,MONTH($D49)=1),1-Setup!$B$7,0)))),0)</f>
        <v/>
      </c>
      <c r="K49" s="34">
        <f>IF(AND(ISNUMBER($C49),ISNUMBER($D49)),IF($D49&lt;$C49,0,IF(MAX($C49,DATE(Setup!$B$5,2,1))&gt;MIN($D49,EOMONTH(DATE(Setup!$B$5,2,1),0)),0,MAX(0,NETWORKDAYS.INTL(MAX($C49,DATE(Setup!$B$5,2,1)),MIN($D49,EOMONTH(DATE(Setup!$B$5,2,1),0)),Setup!$C$6,Setup!$F$12:$F$61)-IF(AND($E49="Half day",YEAR($D49)=Setup!$B$5,MONTH($D49)=2),1-Setup!$B$7,0)))),0)</f>
        <v/>
      </c>
      <c r="L49" s="34">
        <f>IF(AND(ISNUMBER($C49),ISNUMBER($D49)),IF($D49&lt;$C49,0,IF(MAX($C49,DATE(Setup!$B$5,3,1))&gt;MIN($D49,EOMONTH(DATE(Setup!$B$5,3,1),0)),0,MAX(0,NETWORKDAYS.INTL(MAX($C49,DATE(Setup!$B$5,3,1)),MIN($D49,EOMONTH(DATE(Setup!$B$5,3,1),0)),Setup!$C$6,Setup!$F$12:$F$61)-IF(AND($E49="Half day",YEAR($D49)=Setup!$B$5,MONTH($D49)=3),1-Setup!$B$7,0)))),0)</f>
        <v/>
      </c>
      <c r="M49" s="34">
        <f>IF(AND(ISNUMBER($C49),ISNUMBER($D49)),IF($D49&lt;$C49,0,IF(MAX($C49,DATE(Setup!$B$5,4,1))&gt;MIN($D49,EOMONTH(DATE(Setup!$B$5,4,1),0)),0,MAX(0,NETWORKDAYS.INTL(MAX($C49,DATE(Setup!$B$5,4,1)),MIN($D49,EOMONTH(DATE(Setup!$B$5,4,1),0)),Setup!$C$6,Setup!$F$12:$F$61)-IF(AND($E49="Half day",YEAR($D49)=Setup!$B$5,MONTH($D49)=4),1-Setup!$B$7,0)))),0)</f>
        <v/>
      </c>
      <c r="N49" s="34">
        <f>IF(AND(ISNUMBER($C49),ISNUMBER($D49)),IF($D49&lt;$C49,0,IF(MAX($C49,DATE(Setup!$B$5,5,1))&gt;MIN($D49,EOMONTH(DATE(Setup!$B$5,5,1),0)),0,MAX(0,NETWORKDAYS.INTL(MAX($C49,DATE(Setup!$B$5,5,1)),MIN($D49,EOMONTH(DATE(Setup!$B$5,5,1),0)),Setup!$C$6,Setup!$F$12:$F$61)-IF(AND($E49="Half day",YEAR($D49)=Setup!$B$5,MONTH($D49)=5),1-Setup!$B$7,0)))),0)</f>
        <v/>
      </c>
      <c r="O49" s="34">
        <f>IF(AND(ISNUMBER($C49),ISNUMBER($D49)),IF($D49&lt;$C49,0,IF(MAX($C49,DATE(Setup!$B$5,6,1))&gt;MIN($D49,EOMONTH(DATE(Setup!$B$5,6,1),0)),0,MAX(0,NETWORKDAYS.INTL(MAX($C49,DATE(Setup!$B$5,6,1)),MIN($D49,EOMONTH(DATE(Setup!$B$5,6,1),0)),Setup!$C$6,Setup!$F$12:$F$61)-IF(AND($E49="Half day",YEAR($D49)=Setup!$B$5,MONTH($D49)=6),1-Setup!$B$7,0)))),0)</f>
        <v/>
      </c>
      <c r="P49" s="34">
        <f>IF(AND(ISNUMBER($C49),ISNUMBER($D49)),IF($D49&lt;$C49,0,IF(MAX($C49,DATE(Setup!$B$5,7,1))&gt;MIN($D49,EOMONTH(DATE(Setup!$B$5,7,1),0)),0,MAX(0,NETWORKDAYS.INTL(MAX($C49,DATE(Setup!$B$5,7,1)),MIN($D49,EOMONTH(DATE(Setup!$B$5,7,1),0)),Setup!$C$6,Setup!$F$12:$F$61)-IF(AND($E49="Half day",YEAR($D49)=Setup!$B$5,MONTH($D49)=7),1-Setup!$B$7,0)))),0)</f>
        <v/>
      </c>
      <c r="Q49" s="34">
        <f>IF(AND(ISNUMBER($C49),ISNUMBER($D49)),IF($D49&lt;$C49,0,IF(MAX($C49,DATE(Setup!$B$5,8,1))&gt;MIN($D49,EOMONTH(DATE(Setup!$B$5,8,1),0)),0,MAX(0,NETWORKDAYS.INTL(MAX($C49,DATE(Setup!$B$5,8,1)),MIN($D49,EOMONTH(DATE(Setup!$B$5,8,1),0)),Setup!$C$6,Setup!$F$12:$F$61)-IF(AND($E49="Half day",YEAR($D49)=Setup!$B$5,MONTH($D49)=8),1-Setup!$B$7,0)))),0)</f>
        <v/>
      </c>
      <c r="R49" s="34">
        <f>IF(AND(ISNUMBER($C49),ISNUMBER($D49)),IF($D49&lt;$C49,0,IF(MAX($C49,DATE(Setup!$B$5,9,1))&gt;MIN($D49,EOMONTH(DATE(Setup!$B$5,9,1),0)),0,MAX(0,NETWORKDAYS.INTL(MAX($C49,DATE(Setup!$B$5,9,1)),MIN($D49,EOMONTH(DATE(Setup!$B$5,9,1),0)),Setup!$C$6,Setup!$F$12:$F$61)-IF(AND($E49="Half day",YEAR($D49)=Setup!$B$5,MONTH($D49)=9),1-Setup!$B$7,0)))),0)</f>
        <v/>
      </c>
      <c r="S49" s="34">
        <f>IF(AND(ISNUMBER($C49),ISNUMBER($D49)),IF($D49&lt;$C49,0,IF(MAX($C49,DATE(Setup!$B$5,10,1))&gt;MIN($D49,EOMONTH(DATE(Setup!$B$5,10,1),0)),0,MAX(0,NETWORKDAYS.INTL(MAX($C49,DATE(Setup!$B$5,10,1)),MIN($D49,EOMONTH(DATE(Setup!$B$5,10,1),0)),Setup!$C$6,Setup!$F$12:$F$61)-IF(AND($E49="Half day",YEAR($D49)=Setup!$B$5,MONTH($D49)=10),1-Setup!$B$7,0)))),0)</f>
        <v/>
      </c>
      <c r="T49" s="34">
        <f>IF(AND(ISNUMBER($C49),ISNUMBER($D49)),IF($D49&lt;$C49,0,IF(MAX($C49,DATE(Setup!$B$5,11,1))&gt;MIN($D49,EOMONTH(DATE(Setup!$B$5,11,1),0)),0,MAX(0,NETWORKDAYS.INTL(MAX($C49,DATE(Setup!$B$5,11,1)),MIN($D49,EOMONTH(DATE(Setup!$B$5,11,1),0)),Setup!$C$6,Setup!$F$12:$F$61)-IF(AND($E49="Half day",YEAR($D49)=Setup!$B$5,MONTH($D49)=11),1-Setup!$B$7,0)))),0)</f>
        <v/>
      </c>
      <c r="U49" s="34">
        <f>IF(AND(ISNUMBER($C49),ISNUMBER($D49)),IF($D49&lt;$C49,0,IF(MAX($C49,DATE(Setup!$B$5,12,1))&gt;MIN($D49,EOMONTH(DATE(Setup!$B$5,12,1),0)),0,MAX(0,NETWORKDAYS.INTL(MAX($C49,DATE(Setup!$B$5,12,1)),MIN($D49,EOMONTH(DATE(Setup!$B$5,12,1),0)),Setup!$C$6,Setup!$F$12:$F$61)-IF(AND($E49="Half day",YEAR($D49)=Setup!$B$5,MONTH($D49)=12),1-Setup!$B$7,0)))),0)</f>
        <v/>
      </c>
    </row>
    <row r="50">
      <c r="A50" s="7" t="n"/>
      <c r="B50" s="7" t="n"/>
      <c r="C50" s="28" t="n"/>
      <c r="D50" s="28" t="n"/>
      <c r="E50" s="23" t="n"/>
      <c r="F50" s="32">
        <f>IF(OR($C50="",$D50=""),"",IF(NOT(AND(ISNUMBER($C50),ISNUMBER($D50))),"Check dates",IF($D50&lt;$C50,"Check dates",SUM($J50:$U50))))</f>
        <v/>
      </c>
      <c r="G50" s="7" t="n"/>
      <c r="H50" s="33">
        <f>IF(AND($A50="",$B50="",$C50="",$D50=""),"",IF(COUNTIF(Employees!$A$5:$A$34,$A50)=0,"Pick the employee from the list",IF(COUNTIF(Setup!$A$12:$A$17,$B50)=0,"Pick the leave type",IF($F50="Check dates","Check the dates","OK"))))</f>
        <v/>
      </c>
      <c r="J50" s="34">
        <f>IF(AND(ISNUMBER($C50),ISNUMBER($D50)),IF($D50&lt;$C50,0,IF(MAX($C50,DATE(Setup!$B$5,1,1))&gt;MIN($D50,EOMONTH(DATE(Setup!$B$5,1,1),0)),0,MAX(0,NETWORKDAYS.INTL(MAX($C50,DATE(Setup!$B$5,1,1)),MIN($D50,EOMONTH(DATE(Setup!$B$5,1,1),0)),Setup!$C$6,Setup!$F$12:$F$61)-IF(AND($E50="Half day",YEAR($D50)=Setup!$B$5,MONTH($D50)=1),1-Setup!$B$7,0)))),0)</f>
        <v/>
      </c>
      <c r="K50" s="34">
        <f>IF(AND(ISNUMBER($C50),ISNUMBER($D50)),IF($D50&lt;$C50,0,IF(MAX($C50,DATE(Setup!$B$5,2,1))&gt;MIN($D50,EOMONTH(DATE(Setup!$B$5,2,1),0)),0,MAX(0,NETWORKDAYS.INTL(MAX($C50,DATE(Setup!$B$5,2,1)),MIN($D50,EOMONTH(DATE(Setup!$B$5,2,1),0)),Setup!$C$6,Setup!$F$12:$F$61)-IF(AND($E50="Half day",YEAR($D50)=Setup!$B$5,MONTH($D50)=2),1-Setup!$B$7,0)))),0)</f>
        <v/>
      </c>
      <c r="L50" s="34">
        <f>IF(AND(ISNUMBER($C50),ISNUMBER($D50)),IF($D50&lt;$C50,0,IF(MAX($C50,DATE(Setup!$B$5,3,1))&gt;MIN($D50,EOMONTH(DATE(Setup!$B$5,3,1),0)),0,MAX(0,NETWORKDAYS.INTL(MAX($C50,DATE(Setup!$B$5,3,1)),MIN($D50,EOMONTH(DATE(Setup!$B$5,3,1),0)),Setup!$C$6,Setup!$F$12:$F$61)-IF(AND($E50="Half day",YEAR($D50)=Setup!$B$5,MONTH($D50)=3),1-Setup!$B$7,0)))),0)</f>
        <v/>
      </c>
      <c r="M50" s="34">
        <f>IF(AND(ISNUMBER($C50),ISNUMBER($D50)),IF($D50&lt;$C50,0,IF(MAX($C50,DATE(Setup!$B$5,4,1))&gt;MIN($D50,EOMONTH(DATE(Setup!$B$5,4,1),0)),0,MAX(0,NETWORKDAYS.INTL(MAX($C50,DATE(Setup!$B$5,4,1)),MIN($D50,EOMONTH(DATE(Setup!$B$5,4,1),0)),Setup!$C$6,Setup!$F$12:$F$61)-IF(AND($E50="Half day",YEAR($D50)=Setup!$B$5,MONTH($D50)=4),1-Setup!$B$7,0)))),0)</f>
        <v/>
      </c>
      <c r="N50" s="34">
        <f>IF(AND(ISNUMBER($C50),ISNUMBER($D50)),IF($D50&lt;$C50,0,IF(MAX($C50,DATE(Setup!$B$5,5,1))&gt;MIN($D50,EOMONTH(DATE(Setup!$B$5,5,1),0)),0,MAX(0,NETWORKDAYS.INTL(MAX($C50,DATE(Setup!$B$5,5,1)),MIN($D50,EOMONTH(DATE(Setup!$B$5,5,1),0)),Setup!$C$6,Setup!$F$12:$F$61)-IF(AND($E50="Half day",YEAR($D50)=Setup!$B$5,MONTH($D50)=5),1-Setup!$B$7,0)))),0)</f>
        <v/>
      </c>
      <c r="O50" s="34">
        <f>IF(AND(ISNUMBER($C50),ISNUMBER($D50)),IF($D50&lt;$C50,0,IF(MAX($C50,DATE(Setup!$B$5,6,1))&gt;MIN($D50,EOMONTH(DATE(Setup!$B$5,6,1),0)),0,MAX(0,NETWORKDAYS.INTL(MAX($C50,DATE(Setup!$B$5,6,1)),MIN($D50,EOMONTH(DATE(Setup!$B$5,6,1),0)),Setup!$C$6,Setup!$F$12:$F$61)-IF(AND($E50="Half day",YEAR($D50)=Setup!$B$5,MONTH($D50)=6),1-Setup!$B$7,0)))),0)</f>
        <v/>
      </c>
      <c r="P50" s="34">
        <f>IF(AND(ISNUMBER($C50),ISNUMBER($D50)),IF($D50&lt;$C50,0,IF(MAX($C50,DATE(Setup!$B$5,7,1))&gt;MIN($D50,EOMONTH(DATE(Setup!$B$5,7,1),0)),0,MAX(0,NETWORKDAYS.INTL(MAX($C50,DATE(Setup!$B$5,7,1)),MIN($D50,EOMONTH(DATE(Setup!$B$5,7,1),0)),Setup!$C$6,Setup!$F$12:$F$61)-IF(AND($E50="Half day",YEAR($D50)=Setup!$B$5,MONTH($D50)=7),1-Setup!$B$7,0)))),0)</f>
        <v/>
      </c>
      <c r="Q50" s="34">
        <f>IF(AND(ISNUMBER($C50),ISNUMBER($D50)),IF($D50&lt;$C50,0,IF(MAX($C50,DATE(Setup!$B$5,8,1))&gt;MIN($D50,EOMONTH(DATE(Setup!$B$5,8,1),0)),0,MAX(0,NETWORKDAYS.INTL(MAX($C50,DATE(Setup!$B$5,8,1)),MIN($D50,EOMONTH(DATE(Setup!$B$5,8,1),0)),Setup!$C$6,Setup!$F$12:$F$61)-IF(AND($E50="Half day",YEAR($D50)=Setup!$B$5,MONTH($D50)=8),1-Setup!$B$7,0)))),0)</f>
        <v/>
      </c>
      <c r="R50" s="34">
        <f>IF(AND(ISNUMBER($C50),ISNUMBER($D50)),IF($D50&lt;$C50,0,IF(MAX($C50,DATE(Setup!$B$5,9,1))&gt;MIN($D50,EOMONTH(DATE(Setup!$B$5,9,1),0)),0,MAX(0,NETWORKDAYS.INTL(MAX($C50,DATE(Setup!$B$5,9,1)),MIN($D50,EOMONTH(DATE(Setup!$B$5,9,1),0)),Setup!$C$6,Setup!$F$12:$F$61)-IF(AND($E50="Half day",YEAR($D50)=Setup!$B$5,MONTH($D50)=9),1-Setup!$B$7,0)))),0)</f>
        <v/>
      </c>
      <c r="S50" s="34">
        <f>IF(AND(ISNUMBER($C50),ISNUMBER($D50)),IF($D50&lt;$C50,0,IF(MAX($C50,DATE(Setup!$B$5,10,1))&gt;MIN($D50,EOMONTH(DATE(Setup!$B$5,10,1),0)),0,MAX(0,NETWORKDAYS.INTL(MAX($C50,DATE(Setup!$B$5,10,1)),MIN($D50,EOMONTH(DATE(Setup!$B$5,10,1),0)),Setup!$C$6,Setup!$F$12:$F$61)-IF(AND($E50="Half day",YEAR($D50)=Setup!$B$5,MONTH($D50)=10),1-Setup!$B$7,0)))),0)</f>
        <v/>
      </c>
      <c r="T50" s="34">
        <f>IF(AND(ISNUMBER($C50),ISNUMBER($D50)),IF($D50&lt;$C50,0,IF(MAX($C50,DATE(Setup!$B$5,11,1))&gt;MIN($D50,EOMONTH(DATE(Setup!$B$5,11,1),0)),0,MAX(0,NETWORKDAYS.INTL(MAX($C50,DATE(Setup!$B$5,11,1)),MIN($D50,EOMONTH(DATE(Setup!$B$5,11,1),0)),Setup!$C$6,Setup!$F$12:$F$61)-IF(AND($E50="Half day",YEAR($D50)=Setup!$B$5,MONTH($D50)=11),1-Setup!$B$7,0)))),0)</f>
        <v/>
      </c>
      <c r="U50" s="34">
        <f>IF(AND(ISNUMBER($C50),ISNUMBER($D50)),IF($D50&lt;$C50,0,IF(MAX($C50,DATE(Setup!$B$5,12,1))&gt;MIN($D50,EOMONTH(DATE(Setup!$B$5,12,1),0)),0,MAX(0,NETWORKDAYS.INTL(MAX($C50,DATE(Setup!$B$5,12,1)),MIN($D50,EOMONTH(DATE(Setup!$B$5,12,1),0)),Setup!$C$6,Setup!$F$12:$F$61)-IF(AND($E50="Half day",YEAR($D50)=Setup!$B$5,MONTH($D50)=12),1-Setup!$B$7,0)))),0)</f>
        <v/>
      </c>
    </row>
    <row r="51">
      <c r="A51" s="7" t="n"/>
      <c r="B51" s="7" t="n"/>
      <c r="C51" s="28" t="n"/>
      <c r="D51" s="28" t="n"/>
      <c r="E51" s="23" t="n"/>
      <c r="F51" s="32">
        <f>IF(OR($C51="",$D51=""),"",IF(NOT(AND(ISNUMBER($C51),ISNUMBER($D51))),"Check dates",IF($D51&lt;$C51,"Check dates",SUM($J51:$U51))))</f>
        <v/>
      </c>
      <c r="G51" s="7" t="n"/>
      <c r="H51" s="33">
        <f>IF(AND($A51="",$B51="",$C51="",$D51=""),"",IF(COUNTIF(Employees!$A$5:$A$34,$A51)=0,"Pick the employee from the list",IF(COUNTIF(Setup!$A$12:$A$17,$B51)=0,"Pick the leave type",IF($F51="Check dates","Check the dates","OK"))))</f>
        <v/>
      </c>
      <c r="J51" s="34">
        <f>IF(AND(ISNUMBER($C51),ISNUMBER($D51)),IF($D51&lt;$C51,0,IF(MAX($C51,DATE(Setup!$B$5,1,1))&gt;MIN($D51,EOMONTH(DATE(Setup!$B$5,1,1),0)),0,MAX(0,NETWORKDAYS.INTL(MAX($C51,DATE(Setup!$B$5,1,1)),MIN($D51,EOMONTH(DATE(Setup!$B$5,1,1),0)),Setup!$C$6,Setup!$F$12:$F$61)-IF(AND($E51="Half day",YEAR($D51)=Setup!$B$5,MONTH($D51)=1),1-Setup!$B$7,0)))),0)</f>
        <v/>
      </c>
      <c r="K51" s="34">
        <f>IF(AND(ISNUMBER($C51),ISNUMBER($D51)),IF($D51&lt;$C51,0,IF(MAX($C51,DATE(Setup!$B$5,2,1))&gt;MIN($D51,EOMONTH(DATE(Setup!$B$5,2,1),0)),0,MAX(0,NETWORKDAYS.INTL(MAX($C51,DATE(Setup!$B$5,2,1)),MIN($D51,EOMONTH(DATE(Setup!$B$5,2,1),0)),Setup!$C$6,Setup!$F$12:$F$61)-IF(AND($E51="Half day",YEAR($D51)=Setup!$B$5,MONTH($D51)=2),1-Setup!$B$7,0)))),0)</f>
        <v/>
      </c>
      <c r="L51" s="34">
        <f>IF(AND(ISNUMBER($C51),ISNUMBER($D51)),IF($D51&lt;$C51,0,IF(MAX($C51,DATE(Setup!$B$5,3,1))&gt;MIN($D51,EOMONTH(DATE(Setup!$B$5,3,1),0)),0,MAX(0,NETWORKDAYS.INTL(MAX($C51,DATE(Setup!$B$5,3,1)),MIN($D51,EOMONTH(DATE(Setup!$B$5,3,1),0)),Setup!$C$6,Setup!$F$12:$F$61)-IF(AND($E51="Half day",YEAR($D51)=Setup!$B$5,MONTH($D51)=3),1-Setup!$B$7,0)))),0)</f>
        <v/>
      </c>
      <c r="M51" s="34">
        <f>IF(AND(ISNUMBER($C51),ISNUMBER($D51)),IF($D51&lt;$C51,0,IF(MAX($C51,DATE(Setup!$B$5,4,1))&gt;MIN($D51,EOMONTH(DATE(Setup!$B$5,4,1),0)),0,MAX(0,NETWORKDAYS.INTL(MAX($C51,DATE(Setup!$B$5,4,1)),MIN($D51,EOMONTH(DATE(Setup!$B$5,4,1),0)),Setup!$C$6,Setup!$F$12:$F$61)-IF(AND($E51="Half day",YEAR($D51)=Setup!$B$5,MONTH($D51)=4),1-Setup!$B$7,0)))),0)</f>
        <v/>
      </c>
      <c r="N51" s="34">
        <f>IF(AND(ISNUMBER($C51),ISNUMBER($D51)),IF($D51&lt;$C51,0,IF(MAX($C51,DATE(Setup!$B$5,5,1))&gt;MIN($D51,EOMONTH(DATE(Setup!$B$5,5,1),0)),0,MAX(0,NETWORKDAYS.INTL(MAX($C51,DATE(Setup!$B$5,5,1)),MIN($D51,EOMONTH(DATE(Setup!$B$5,5,1),0)),Setup!$C$6,Setup!$F$12:$F$61)-IF(AND($E51="Half day",YEAR($D51)=Setup!$B$5,MONTH($D51)=5),1-Setup!$B$7,0)))),0)</f>
        <v/>
      </c>
      <c r="O51" s="34">
        <f>IF(AND(ISNUMBER($C51),ISNUMBER($D51)),IF($D51&lt;$C51,0,IF(MAX($C51,DATE(Setup!$B$5,6,1))&gt;MIN($D51,EOMONTH(DATE(Setup!$B$5,6,1),0)),0,MAX(0,NETWORKDAYS.INTL(MAX($C51,DATE(Setup!$B$5,6,1)),MIN($D51,EOMONTH(DATE(Setup!$B$5,6,1),0)),Setup!$C$6,Setup!$F$12:$F$61)-IF(AND($E51="Half day",YEAR($D51)=Setup!$B$5,MONTH($D51)=6),1-Setup!$B$7,0)))),0)</f>
        <v/>
      </c>
      <c r="P51" s="34">
        <f>IF(AND(ISNUMBER($C51),ISNUMBER($D51)),IF($D51&lt;$C51,0,IF(MAX($C51,DATE(Setup!$B$5,7,1))&gt;MIN($D51,EOMONTH(DATE(Setup!$B$5,7,1),0)),0,MAX(0,NETWORKDAYS.INTL(MAX($C51,DATE(Setup!$B$5,7,1)),MIN($D51,EOMONTH(DATE(Setup!$B$5,7,1),0)),Setup!$C$6,Setup!$F$12:$F$61)-IF(AND($E51="Half day",YEAR($D51)=Setup!$B$5,MONTH($D51)=7),1-Setup!$B$7,0)))),0)</f>
        <v/>
      </c>
      <c r="Q51" s="34">
        <f>IF(AND(ISNUMBER($C51),ISNUMBER($D51)),IF($D51&lt;$C51,0,IF(MAX($C51,DATE(Setup!$B$5,8,1))&gt;MIN($D51,EOMONTH(DATE(Setup!$B$5,8,1),0)),0,MAX(0,NETWORKDAYS.INTL(MAX($C51,DATE(Setup!$B$5,8,1)),MIN($D51,EOMONTH(DATE(Setup!$B$5,8,1),0)),Setup!$C$6,Setup!$F$12:$F$61)-IF(AND($E51="Half day",YEAR($D51)=Setup!$B$5,MONTH($D51)=8),1-Setup!$B$7,0)))),0)</f>
        <v/>
      </c>
      <c r="R51" s="34">
        <f>IF(AND(ISNUMBER($C51),ISNUMBER($D51)),IF($D51&lt;$C51,0,IF(MAX($C51,DATE(Setup!$B$5,9,1))&gt;MIN($D51,EOMONTH(DATE(Setup!$B$5,9,1),0)),0,MAX(0,NETWORKDAYS.INTL(MAX($C51,DATE(Setup!$B$5,9,1)),MIN($D51,EOMONTH(DATE(Setup!$B$5,9,1),0)),Setup!$C$6,Setup!$F$12:$F$61)-IF(AND($E51="Half day",YEAR($D51)=Setup!$B$5,MONTH($D51)=9),1-Setup!$B$7,0)))),0)</f>
        <v/>
      </c>
      <c r="S51" s="34">
        <f>IF(AND(ISNUMBER($C51),ISNUMBER($D51)),IF($D51&lt;$C51,0,IF(MAX($C51,DATE(Setup!$B$5,10,1))&gt;MIN($D51,EOMONTH(DATE(Setup!$B$5,10,1),0)),0,MAX(0,NETWORKDAYS.INTL(MAX($C51,DATE(Setup!$B$5,10,1)),MIN($D51,EOMONTH(DATE(Setup!$B$5,10,1),0)),Setup!$C$6,Setup!$F$12:$F$61)-IF(AND($E51="Half day",YEAR($D51)=Setup!$B$5,MONTH($D51)=10),1-Setup!$B$7,0)))),0)</f>
        <v/>
      </c>
      <c r="T51" s="34">
        <f>IF(AND(ISNUMBER($C51),ISNUMBER($D51)),IF($D51&lt;$C51,0,IF(MAX($C51,DATE(Setup!$B$5,11,1))&gt;MIN($D51,EOMONTH(DATE(Setup!$B$5,11,1),0)),0,MAX(0,NETWORKDAYS.INTL(MAX($C51,DATE(Setup!$B$5,11,1)),MIN($D51,EOMONTH(DATE(Setup!$B$5,11,1),0)),Setup!$C$6,Setup!$F$12:$F$61)-IF(AND($E51="Half day",YEAR($D51)=Setup!$B$5,MONTH($D51)=11),1-Setup!$B$7,0)))),0)</f>
        <v/>
      </c>
      <c r="U51" s="34">
        <f>IF(AND(ISNUMBER($C51),ISNUMBER($D51)),IF($D51&lt;$C51,0,IF(MAX($C51,DATE(Setup!$B$5,12,1))&gt;MIN($D51,EOMONTH(DATE(Setup!$B$5,12,1),0)),0,MAX(0,NETWORKDAYS.INTL(MAX($C51,DATE(Setup!$B$5,12,1)),MIN($D51,EOMONTH(DATE(Setup!$B$5,12,1),0)),Setup!$C$6,Setup!$F$12:$F$61)-IF(AND($E51="Half day",YEAR($D51)=Setup!$B$5,MONTH($D51)=12),1-Setup!$B$7,0)))),0)</f>
        <v/>
      </c>
    </row>
    <row r="52">
      <c r="A52" s="7" t="n"/>
      <c r="B52" s="7" t="n"/>
      <c r="C52" s="28" t="n"/>
      <c r="D52" s="28" t="n"/>
      <c r="E52" s="23" t="n"/>
      <c r="F52" s="32">
        <f>IF(OR($C52="",$D52=""),"",IF(NOT(AND(ISNUMBER($C52),ISNUMBER($D52))),"Check dates",IF($D52&lt;$C52,"Check dates",SUM($J52:$U52))))</f>
        <v/>
      </c>
      <c r="G52" s="7" t="n"/>
      <c r="H52" s="33">
        <f>IF(AND($A52="",$B52="",$C52="",$D52=""),"",IF(COUNTIF(Employees!$A$5:$A$34,$A52)=0,"Pick the employee from the list",IF(COUNTIF(Setup!$A$12:$A$17,$B52)=0,"Pick the leave type",IF($F52="Check dates","Check the dates","OK"))))</f>
        <v/>
      </c>
      <c r="J52" s="34">
        <f>IF(AND(ISNUMBER($C52),ISNUMBER($D52)),IF($D52&lt;$C52,0,IF(MAX($C52,DATE(Setup!$B$5,1,1))&gt;MIN($D52,EOMONTH(DATE(Setup!$B$5,1,1),0)),0,MAX(0,NETWORKDAYS.INTL(MAX($C52,DATE(Setup!$B$5,1,1)),MIN($D52,EOMONTH(DATE(Setup!$B$5,1,1),0)),Setup!$C$6,Setup!$F$12:$F$61)-IF(AND($E52="Half day",YEAR($D52)=Setup!$B$5,MONTH($D52)=1),1-Setup!$B$7,0)))),0)</f>
        <v/>
      </c>
      <c r="K52" s="34">
        <f>IF(AND(ISNUMBER($C52),ISNUMBER($D52)),IF($D52&lt;$C52,0,IF(MAX($C52,DATE(Setup!$B$5,2,1))&gt;MIN($D52,EOMONTH(DATE(Setup!$B$5,2,1),0)),0,MAX(0,NETWORKDAYS.INTL(MAX($C52,DATE(Setup!$B$5,2,1)),MIN($D52,EOMONTH(DATE(Setup!$B$5,2,1),0)),Setup!$C$6,Setup!$F$12:$F$61)-IF(AND($E52="Half day",YEAR($D52)=Setup!$B$5,MONTH($D52)=2),1-Setup!$B$7,0)))),0)</f>
        <v/>
      </c>
      <c r="L52" s="34">
        <f>IF(AND(ISNUMBER($C52),ISNUMBER($D52)),IF($D52&lt;$C52,0,IF(MAX($C52,DATE(Setup!$B$5,3,1))&gt;MIN($D52,EOMONTH(DATE(Setup!$B$5,3,1),0)),0,MAX(0,NETWORKDAYS.INTL(MAX($C52,DATE(Setup!$B$5,3,1)),MIN($D52,EOMONTH(DATE(Setup!$B$5,3,1),0)),Setup!$C$6,Setup!$F$12:$F$61)-IF(AND($E52="Half day",YEAR($D52)=Setup!$B$5,MONTH($D52)=3),1-Setup!$B$7,0)))),0)</f>
        <v/>
      </c>
      <c r="M52" s="34">
        <f>IF(AND(ISNUMBER($C52),ISNUMBER($D52)),IF($D52&lt;$C52,0,IF(MAX($C52,DATE(Setup!$B$5,4,1))&gt;MIN($D52,EOMONTH(DATE(Setup!$B$5,4,1),0)),0,MAX(0,NETWORKDAYS.INTL(MAX($C52,DATE(Setup!$B$5,4,1)),MIN($D52,EOMONTH(DATE(Setup!$B$5,4,1),0)),Setup!$C$6,Setup!$F$12:$F$61)-IF(AND($E52="Half day",YEAR($D52)=Setup!$B$5,MONTH($D52)=4),1-Setup!$B$7,0)))),0)</f>
        <v/>
      </c>
      <c r="N52" s="34">
        <f>IF(AND(ISNUMBER($C52),ISNUMBER($D52)),IF($D52&lt;$C52,0,IF(MAX($C52,DATE(Setup!$B$5,5,1))&gt;MIN($D52,EOMONTH(DATE(Setup!$B$5,5,1),0)),0,MAX(0,NETWORKDAYS.INTL(MAX($C52,DATE(Setup!$B$5,5,1)),MIN($D52,EOMONTH(DATE(Setup!$B$5,5,1),0)),Setup!$C$6,Setup!$F$12:$F$61)-IF(AND($E52="Half day",YEAR($D52)=Setup!$B$5,MONTH($D52)=5),1-Setup!$B$7,0)))),0)</f>
        <v/>
      </c>
      <c r="O52" s="34">
        <f>IF(AND(ISNUMBER($C52),ISNUMBER($D52)),IF($D52&lt;$C52,0,IF(MAX($C52,DATE(Setup!$B$5,6,1))&gt;MIN($D52,EOMONTH(DATE(Setup!$B$5,6,1),0)),0,MAX(0,NETWORKDAYS.INTL(MAX($C52,DATE(Setup!$B$5,6,1)),MIN($D52,EOMONTH(DATE(Setup!$B$5,6,1),0)),Setup!$C$6,Setup!$F$12:$F$61)-IF(AND($E52="Half day",YEAR($D52)=Setup!$B$5,MONTH($D52)=6),1-Setup!$B$7,0)))),0)</f>
        <v/>
      </c>
      <c r="P52" s="34">
        <f>IF(AND(ISNUMBER($C52),ISNUMBER($D52)),IF($D52&lt;$C52,0,IF(MAX($C52,DATE(Setup!$B$5,7,1))&gt;MIN($D52,EOMONTH(DATE(Setup!$B$5,7,1),0)),0,MAX(0,NETWORKDAYS.INTL(MAX($C52,DATE(Setup!$B$5,7,1)),MIN($D52,EOMONTH(DATE(Setup!$B$5,7,1),0)),Setup!$C$6,Setup!$F$12:$F$61)-IF(AND($E52="Half day",YEAR($D52)=Setup!$B$5,MONTH($D52)=7),1-Setup!$B$7,0)))),0)</f>
        <v/>
      </c>
      <c r="Q52" s="34">
        <f>IF(AND(ISNUMBER($C52),ISNUMBER($D52)),IF($D52&lt;$C52,0,IF(MAX($C52,DATE(Setup!$B$5,8,1))&gt;MIN($D52,EOMONTH(DATE(Setup!$B$5,8,1),0)),0,MAX(0,NETWORKDAYS.INTL(MAX($C52,DATE(Setup!$B$5,8,1)),MIN($D52,EOMONTH(DATE(Setup!$B$5,8,1),0)),Setup!$C$6,Setup!$F$12:$F$61)-IF(AND($E52="Half day",YEAR($D52)=Setup!$B$5,MONTH($D52)=8),1-Setup!$B$7,0)))),0)</f>
        <v/>
      </c>
      <c r="R52" s="34">
        <f>IF(AND(ISNUMBER($C52),ISNUMBER($D52)),IF($D52&lt;$C52,0,IF(MAX($C52,DATE(Setup!$B$5,9,1))&gt;MIN($D52,EOMONTH(DATE(Setup!$B$5,9,1),0)),0,MAX(0,NETWORKDAYS.INTL(MAX($C52,DATE(Setup!$B$5,9,1)),MIN($D52,EOMONTH(DATE(Setup!$B$5,9,1),0)),Setup!$C$6,Setup!$F$12:$F$61)-IF(AND($E52="Half day",YEAR($D52)=Setup!$B$5,MONTH($D52)=9),1-Setup!$B$7,0)))),0)</f>
        <v/>
      </c>
      <c r="S52" s="34">
        <f>IF(AND(ISNUMBER($C52),ISNUMBER($D52)),IF($D52&lt;$C52,0,IF(MAX($C52,DATE(Setup!$B$5,10,1))&gt;MIN($D52,EOMONTH(DATE(Setup!$B$5,10,1),0)),0,MAX(0,NETWORKDAYS.INTL(MAX($C52,DATE(Setup!$B$5,10,1)),MIN($D52,EOMONTH(DATE(Setup!$B$5,10,1),0)),Setup!$C$6,Setup!$F$12:$F$61)-IF(AND($E52="Half day",YEAR($D52)=Setup!$B$5,MONTH($D52)=10),1-Setup!$B$7,0)))),0)</f>
        <v/>
      </c>
      <c r="T52" s="34">
        <f>IF(AND(ISNUMBER($C52),ISNUMBER($D52)),IF($D52&lt;$C52,0,IF(MAX($C52,DATE(Setup!$B$5,11,1))&gt;MIN($D52,EOMONTH(DATE(Setup!$B$5,11,1),0)),0,MAX(0,NETWORKDAYS.INTL(MAX($C52,DATE(Setup!$B$5,11,1)),MIN($D52,EOMONTH(DATE(Setup!$B$5,11,1),0)),Setup!$C$6,Setup!$F$12:$F$61)-IF(AND($E52="Half day",YEAR($D52)=Setup!$B$5,MONTH($D52)=11),1-Setup!$B$7,0)))),0)</f>
        <v/>
      </c>
      <c r="U52" s="34">
        <f>IF(AND(ISNUMBER($C52),ISNUMBER($D52)),IF($D52&lt;$C52,0,IF(MAX($C52,DATE(Setup!$B$5,12,1))&gt;MIN($D52,EOMONTH(DATE(Setup!$B$5,12,1),0)),0,MAX(0,NETWORKDAYS.INTL(MAX($C52,DATE(Setup!$B$5,12,1)),MIN($D52,EOMONTH(DATE(Setup!$B$5,12,1),0)),Setup!$C$6,Setup!$F$12:$F$61)-IF(AND($E52="Half day",YEAR($D52)=Setup!$B$5,MONTH($D52)=12),1-Setup!$B$7,0)))),0)</f>
        <v/>
      </c>
    </row>
    <row r="53">
      <c r="A53" s="7" t="n"/>
      <c r="B53" s="7" t="n"/>
      <c r="C53" s="28" t="n"/>
      <c r="D53" s="28" t="n"/>
      <c r="E53" s="23" t="n"/>
      <c r="F53" s="32">
        <f>IF(OR($C53="",$D53=""),"",IF(NOT(AND(ISNUMBER($C53),ISNUMBER($D53))),"Check dates",IF($D53&lt;$C53,"Check dates",SUM($J53:$U53))))</f>
        <v/>
      </c>
      <c r="G53" s="7" t="n"/>
      <c r="H53" s="33">
        <f>IF(AND($A53="",$B53="",$C53="",$D53=""),"",IF(COUNTIF(Employees!$A$5:$A$34,$A53)=0,"Pick the employee from the list",IF(COUNTIF(Setup!$A$12:$A$17,$B53)=0,"Pick the leave type",IF($F53="Check dates","Check the dates","OK"))))</f>
        <v/>
      </c>
      <c r="J53" s="34">
        <f>IF(AND(ISNUMBER($C53),ISNUMBER($D53)),IF($D53&lt;$C53,0,IF(MAX($C53,DATE(Setup!$B$5,1,1))&gt;MIN($D53,EOMONTH(DATE(Setup!$B$5,1,1),0)),0,MAX(0,NETWORKDAYS.INTL(MAX($C53,DATE(Setup!$B$5,1,1)),MIN($D53,EOMONTH(DATE(Setup!$B$5,1,1),0)),Setup!$C$6,Setup!$F$12:$F$61)-IF(AND($E53="Half day",YEAR($D53)=Setup!$B$5,MONTH($D53)=1),1-Setup!$B$7,0)))),0)</f>
        <v/>
      </c>
      <c r="K53" s="34">
        <f>IF(AND(ISNUMBER($C53),ISNUMBER($D53)),IF($D53&lt;$C53,0,IF(MAX($C53,DATE(Setup!$B$5,2,1))&gt;MIN($D53,EOMONTH(DATE(Setup!$B$5,2,1),0)),0,MAX(0,NETWORKDAYS.INTL(MAX($C53,DATE(Setup!$B$5,2,1)),MIN($D53,EOMONTH(DATE(Setup!$B$5,2,1),0)),Setup!$C$6,Setup!$F$12:$F$61)-IF(AND($E53="Half day",YEAR($D53)=Setup!$B$5,MONTH($D53)=2),1-Setup!$B$7,0)))),0)</f>
        <v/>
      </c>
      <c r="L53" s="34">
        <f>IF(AND(ISNUMBER($C53),ISNUMBER($D53)),IF($D53&lt;$C53,0,IF(MAX($C53,DATE(Setup!$B$5,3,1))&gt;MIN($D53,EOMONTH(DATE(Setup!$B$5,3,1),0)),0,MAX(0,NETWORKDAYS.INTL(MAX($C53,DATE(Setup!$B$5,3,1)),MIN($D53,EOMONTH(DATE(Setup!$B$5,3,1),0)),Setup!$C$6,Setup!$F$12:$F$61)-IF(AND($E53="Half day",YEAR($D53)=Setup!$B$5,MONTH($D53)=3),1-Setup!$B$7,0)))),0)</f>
        <v/>
      </c>
      <c r="M53" s="34">
        <f>IF(AND(ISNUMBER($C53),ISNUMBER($D53)),IF($D53&lt;$C53,0,IF(MAX($C53,DATE(Setup!$B$5,4,1))&gt;MIN($D53,EOMONTH(DATE(Setup!$B$5,4,1),0)),0,MAX(0,NETWORKDAYS.INTL(MAX($C53,DATE(Setup!$B$5,4,1)),MIN($D53,EOMONTH(DATE(Setup!$B$5,4,1),0)),Setup!$C$6,Setup!$F$12:$F$61)-IF(AND($E53="Half day",YEAR($D53)=Setup!$B$5,MONTH($D53)=4),1-Setup!$B$7,0)))),0)</f>
        <v/>
      </c>
      <c r="N53" s="34">
        <f>IF(AND(ISNUMBER($C53),ISNUMBER($D53)),IF($D53&lt;$C53,0,IF(MAX($C53,DATE(Setup!$B$5,5,1))&gt;MIN($D53,EOMONTH(DATE(Setup!$B$5,5,1),0)),0,MAX(0,NETWORKDAYS.INTL(MAX($C53,DATE(Setup!$B$5,5,1)),MIN($D53,EOMONTH(DATE(Setup!$B$5,5,1),0)),Setup!$C$6,Setup!$F$12:$F$61)-IF(AND($E53="Half day",YEAR($D53)=Setup!$B$5,MONTH($D53)=5),1-Setup!$B$7,0)))),0)</f>
        <v/>
      </c>
      <c r="O53" s="34">
        <f>IF(AND(ISNUMBER($C53),ISNUMBER($D53)),IF($D53&lt;$C53,0,IF(MAX($C53,DATE(Setup!$B$5,6,1))&gt;MIN($D53,EOMONTH(DATE(Setup!$B$5,6,1),0)),0,MAX(0,NETWORKDAYS.INTL(MAX($C53,DATE(Setup!$B$5,6,1)),MIN($D53,EOMONTH(DATE(Setup!$B$5,6,1),0)),Setup!$C$6,Setup!$F$12:$F$61)-IF(AND($E53="Half day",YEAR($D53)=Setup!$B$5,MONTH($D53)=6),1-Setup!$B$7,0)))),0)</f>
        <v/>
      </c>
      <c r="P53" s="34">
        <f>IF(AND(ISNUMBER($C53),ISNUMBER($D53)),IF($D53&lt;$C53,0,IF(MAX($C53,DATE(Setup!$B$5,7,1))&gt;MIN($D53,EOMONTH(DATE(Setup!$B$5,7,1),0)),0,MAX(0,NETWORKDAYS.INTL(MAX($C53,DATE(Setup!$B$5,7,1)),MIN($D53,EOMONTH(DATE(Setup!$B$5,7,1),0)),Setup!$C$6,Setup!$F$12:$F$61)-IF(AND($E53="Half day",YEAR($D53)=Setup!$B$5,MONTH($D53)=7),1-Setup!$B$7,0)))),0)</f>
        <v/>
      </c>
      <c r="Q53" s="34">
        <f>IF(AND(ISNUMBER($C53),ISNUMBER($D53)),IF($D53&lt;$C53,0,IF(MAX($C53,DATE(Setup!$B$5,8,1))&gt;MIN($D53,EOMONTH(DATE(Setup!$B$5,8,1),0)),0,MAX(0,NETWORKDAYS.INTL(MAX($C53,DATE(Setup!$B$5,8,1)),MIN($D53,EOMONTH(DATE(Setup!$B$5,8,1),0)),Setup!$C$6,Setup!$F$12:$F$61)-IF(AND($E53="Half day",YEAR($D53)=Setup!$B$5,MONTH($D53)=8),1-Setup!$B$7,0)))),0)</f>
        <v/>
      </c>
      <c r="R53" s="34">
        <f>IF(AND(ISNUMBER($C53),ISNUMBER($D53)),IF($D53&lt;$C53,0,IF(MAX($C53,DATE(Setup!$B$5,9,1))&gt;MIN($D53,EOMONTH(DATE(Setup!$B$5,9,1),0)),0,MAX(0,NETWORKDAYS.INTL(MAX($C53,DATE(Setup!$B$5,9,1)),MIN($D53,EOMONTH(DATE(Setup!$B$5,9,1),0)),Setup!$C$6,Setup!$F$12:$F$61)-IF(AND($E53="Half day",YEAR($D53)=Setup!$B$5,MONTH($D53)=9),1-Setup!$B$7,0)))),0)</f>
        <v/>
      </c>
      <c r="S53" s="34">
        <f>IF(AND(ISNUMBER($C53),ISNUMBER($D53)),IF($D53&lt;$C53,0,IF(MAX($C53,DATE(Setup!$B$5,10,1))&gt;MIN($D53,EOMONTH(DATE(Setup!$B$5,10,1),0)),0,MAX(0,NETWORKDAYS.INTL(MAX($C53,DATE(Setup!$B$5,10,1)),MIN($D53,EOMONTH(DATE(Setup!$B$5,10,1),0)),Setup!$C$6,Setup!$F$12:$F$61)-IF(AND($E53="Half day",YEAR($D53)=Setup!$B$5,MONTH($D53)=10),1-Setup!$B$7,0)))),0)</f>
        <v/>
      </c>
      <c r="T53" s="34">
        <f>IF(AND(ISNUMBER($C53),ISNUMBER($D53)),IF($D53&lt;$C53,0,IF(MAX($C53,DATE(Setup!$B$5,11,1))&gt;MIN($D53,EOMONTH(DATE(Setup!$B$5,11,1),0)),0,MAX(0,NETWORKDAYS.INTL(MAX($C53,DATE(Setup!$B$5,11,1)),MIN($D53,EOMONTH(DATE(Setup!$B$5,11,1),0)),Setup!$C$6,Setup!$F$12:$F$61)-IF(AND($E53="Half day",YEAR($D53)=Setup!$B$5,MONTH($D53)=11),1-Setup!$B$7,0)))),0)</f>
        <v/>
      </c>
      <c r="U53" s="34">
        <f>IF(AND(ISNUMBER($C53),ISNUMBER($D53)),IF($D53&lt;$C53,0,IF(MAX($C53,DATE(Setup!$B$5,12,1))&gt;MIN($D53,EOMONTH(DATE(Setup!$B$5,12,1),0)),0,MAX(0,NETWORKDAYS.INTL(MAX($C53,DATE(Setup!$B$5,12,1)),MIN($D53,EOMONTH(DATE(Setup!$B$5,12,1),0)),Setup!$C$6,Setup!$F$12:$F$61)-IF(AND($E53="Half day",YEAR($D53)=Setup!$B$5,MONTH($D53)=12),1-Setup!$B$7,0)))),0)</f>
        <v/>
      </c>
    </row>
    <row r="54">
      <c r="A54" s="7" t="n"/>
      <c r="B54" s="7" t="n"/>
      <c r="C54" s="28" t="n"/>
      <c r="D54" s="28" t="n"/>
      <c r="E54" s="23" t="n"/>
      <c r="F54" s="32">
        <f>IF(OR($C54="",$D54=""),"",IF(NOT(AND(ISNUMBER($C54),ISNUMBER($D54))),"Check dates",IF($D54&lt;$C54,"Check dates",SUM($J54:$U54))))</f>
        <v/>
      </c>
      <c r="G54" s="7" t="n"/>
      <c r="H54" s="33">
        <f>IF(AND($A54="",$B54="",$C54="",$D54=""),"",IF(COUNTIF(Employees!$A$5:$A$34,$A54)=0,"Pick the employee from the list",IF(COUNTIF(Setup!$A$12:$A$17,$B54)=0,"Pick the leave type",IF($F54="Check dates","Check the dates","OK"))))</f>
        <v/>
      </c>
      <c r="J54" s="34">
        <f>IF(AND(ISNUMBER($C54),ISNUMBER($D54)),IF($D54&lt;$C54,0,IF(MAX($C54,DATE(Setup!$B$5,1,1))&gt;MIN($D54,EOMONTH(DATE(Setup!$B$5,1,1),0)),0,MAX(0,NETWORKDAYS.INTL(MAX($C54,DATE(Setup!$B$5,1,1)),MIN($D54,EOMONTH(DATE(Setup!$B$5,1,1),0)),Setup!$C$6,Setup!$F$12:$F$61)-IF(AND($E54="Half day",YEAR($D54)=Setup!$B$5,MONTH($D54)=1),1-Setup!$B$7,0)))),0)</f>
        <v/>
      </c>
      <c r="K54" s="34">
        <f>IF(AND(ISNUMBER($C54),ISNUMBER($D54)),IF($D54&lt;$C54,0,IF(MAX($C54,DATE(Setup!$B$5,2,1))&gt;MIN($D54,EOMONTH(DATE(Setup!$B$5,2,1),0)),0,MAX(0,NETWORKDAYS.INTL(MAX($C54,DATE(Setup!$B$5,2,1)),MIN($D54,EOMONTH(DATE(Setup!$B$5,2,1),0)),Setup!$C$6,Setup!$F$12:$F$61)-IF(AND($E54="Half day",YEAR($D54)=Setup!$B$5,MONTH($D54)=2),1-Setup!$B$7,0)))),0)</f>
        <v/>
      </c>
      <c r="L54" s="34">
        <f>IF(AND(ISNUMBER($C54),ISNUMBER($D54)),IF($D54&lt;$C54,0,IF(MAX($C54,DATE(Setup!$B$5,3,1))&gt;MIN($D54,EOMONTH(DATE(Setup!$B$5,3,1),0)),0,MAX(0,NETWORKDAYS.INTL(MAX($C54,DATE(Setup!$B$5,3,1)),MIN($D54,EOMONTH(DATE(Setup!$B$5,3,1),0)),Setup!$C$6,Setup!$F$12:$F$61)-IF(AND($E54="Half day",YEAR($D54)=Setup!$B$5,MONTH($D54)=3),1-Setup!$B$7,0)))),0)</f>
        <v/>
      </c>
      <c r="M54" s="34">
        <f>IF(AND(ISNUMBER($C54),ISNUMBER($D54)),IF($D54&lt;$C54,0,IF(MAX($C54,DATE(Setup!$B$5,4,1))&gt;MIN($D54,EOMONTH(DATE(Setup!$B$5,4,1),0)),0,MAX(0,NETWORKDAYS.INTL(MAX($C54,DATE(Setup!$B$5,4,1)),MIN($D54,EOMONTH(DATE(Setup!$B$5,4,1),0)),Setup!$C$6,Setup!$F$12:$F$61)-IF(AND($E54="Half day",YEAR($D54)=Setup!$B$5,MONTH($D54)=4),1-Setup!$B$7,0)))),0)</f>
        <v/>
      </c>
      <c r="N54" s="34">
        <f>IF(AND(ISNUMBER($C54),ISNUMBER($D54)),IF($D54&lt;$C54,0,IF(MAX($C54,DATE(Setup!$B$5,5,1))&gt;MIN($D54,EOMONTH(DATE(Setup!$B$5,5,1),0)),0,MAX(0,NETWORKDAYS.INTL(MAX($C54,DATE(Setup!$B$5,5,1)),MIN($D54,EOMONTH(DATE(Setup!$B$5,5,1),0)),Setup!$C$6,Setup!$F$12:$F$61)-IF(AND($E54="Half day",YEAR($D54)=Setup!$B$5,MONTH($D54)=5),1-Setup!$B$7,0)))),0)</f>
        <v/>
      </c>
      <c r="O54" s="34">
        <f>IF(AND(ISNUMBER($C54),ISNUMBER($D54)),IF($D54&lt;$C54,0,IF(MAX($C54,DATE(Setup!$B$5,6,1))&gt;MIN($D54,EOMONTH(DATE(Setup!$B$5,6,1),0)),0,MAX(0,NETWORKDAYS.INTL(MAX($C54,DATE(Setup!$B$5,6,1)),MIN($D54,EOMONTH(DATE(Setup!$B$5,6,1),0)),Setup!$C$6,Setup!$F$12:$F$61)-IF(AND($E54="Half day",YEAR($D54)=Setup!$B$5,MONTH($D54)=6),1-Setup!$B$7,0)))),0)</f>
        <v/>
      </c>
      <c r="P54" s="34">
        <f>IF(AND(ISNUMBER($C54),ISNUMBER($D54)),IF($D54&lt;$C54,0,IF(MAX($C54,DATE(Setup!$B$5,7,1))&gt;MIN($D54,EOMONTH(DATE(Setup!$B$5,7,1),0)),0,MAX(0,NETWORKDAYS.INTL(MAX($C54,DATE(Setup!$B$5,7,1)),MIN($D54,EOMONTH(DATE(Setup!$B$5,7,1),0)),Setup!$C$6,Setup!$F$12:$F$61)-IF(AND($E54="Half day",YEAR($D54)=Setup!$B$5,MONTH($D54)=7),1-Setup!$B$7,0)))),0)</f>
        <v/>
      </c>
      <c r="Q54" s="34">
        <f>IF(AND(ISNUMBER($C54),ISNUMBER($D54)),IF($D54&lt;$C54,0,IF(MAX($C54,DATE(Setup!$B$5,8,1))&gt;MIN($D54,EOMONTH(DATE(Setup!$B$5,8,1),0)),0,MAX(0,NETWORKDAYS.INTL(MAX($C54,DATE(Setup!$B$5,8,1)),MIN($D54,EOMONTH(DATE(Setup!$B$5,8,1),0)),Setup!$C$6,Setup!$F$12:$F$61)-IF(AND($E54="Half day",YEAR($D54)=Setup!$B$5,MONTH($D54)=8),1-Setup!$B$7,0)))),0)</f>
        <v/>
      </c>
      <c r="R54" s="34">
        <f>IF(AND(ISNUMBER($C54),ISNUMBER($D54)),IF($D54&lt;$C54,0,IF(MAX($C54,DATE(Setup!$B$5,9,1))&gt;MIN($D54,EOMONTH(DATE(Setup!$B$5,9,1),0)),0,MAX(0,NETWORKDAYS.INTL(MAX($C54,DATE(Setup!$B$5,9,1)),MIN($D54,EOMONTH(DATE(Setup!$B$5,9,1),0)),Setup!$C$6,Setup!$F$12:$F$61)-IF(AND($E54="Half day",YEAR($D54)=Setup!$B$5,MONTH($D54)=9),1-Setup!$B$7,0)))),0)</f>
        <v/>
      </c>
      <c r="S54" s="34">
        <f>IF(AND(ISNUMBER($C54),ISNUMBER($D54)),IF($D54&lt;$C54,0,IF(MAX($C54,DATE(Setup!$B$5,10,1))&gt;MIN($D54,EOMONTH(DATE(Setup!$B$5,10,1),0)),0,MAX(0,NETWORKDAYS.INTL(MAX($C54,DATE(Setup!$B$5,10,1)),MIN($D54,EOMONTH(DATE(Setup!$B$5,10,1),0)),Setup!$C$6,Setup!$F$12:$F$61)-IF(AND($E54="Half day",YEAR($D54)=Setup!$B$5,MONTH($D54)=10),1-Setup!$B$7,0)))),0)</f>
        <v/>
      </c>
      <c r="T54" s="34">
        <f>IF(AND(ISNUMBER($C54),ISNUMBER($D54)),IF($D54&lt;$C54,0,IF(MAX($C54,DATE(Setup!$B$5,11,1))&gt;MIN($D54,EOMONTH(DATE(Setup!$B$5,11,1),0)),0,MAX(0,NETWORKDAYS.INTL(MAX($C54,DATE(Setup!$B$5,11,1)),MIN($D54,EOMONTH(DATE(Setup!$B$5,11,1),0)),Setup!$C$6,Setup!$F$12:$F$61)-IF(AND($E54="Half day",YEAR($D54)=Setup!$B$5,MONTH($D54)=11),1-Setup!$B$7,0)))),0)</f>
        <v/>
      </c>
      <c r="U54" s="34">
        <f>IF(AND(ISNUMBER($C54),ISNUMBER($D54)),IF($D54&lt;$C54,0,IF(MAX($C54,DATE(Setup!$B$5,12,1))&gt;MIN($D54,EOMONTH(DATE(Setup!$B$5,12,1),0)),0,MAX(0,NETWORKDAYS.INTL(MAX($C54,DATE(Setup!$B$5,12,1)),MIN($D54,EOMONTH(DATE(Setup!$B$5,12,1),0)),Setup!$C$6,Setup!$F$12:$F$61)-IF(AND($E54="Half day",YEAR($D54)=Setup!$B$5,MONTH($D54)=12),1-Setup!$B$7,0)))),0)</f>
        <v/>
      </c>
    </row>
    <row r="55">
      <c r="A55" s="7" t="n"/>
      <c r="B55" s="7" t="n"/>
      <c r="C55" s="28" t="n"/>
      <c r="D55" s="28" t="n"/>
      <c r="E55" s="23" t="n"/>
      <c r="F55" s="32">
        <f>IF(OR($C55="",$D55=""),"",IF(NOT(AND(ISNUMBER($C55),ISNUMBER($D55))),"Check dates",IF($D55&lt;$C55,"Check dates",SUM($J55:$U55))))</f>
        <v/>
      </c>
      <c r="G55" s="7" t="n"/>
      <c r="H55" s="33">
        <f>IF(AND($A55="",$B55="",$C55="",$D55=""),"",IF(COUNTIF(Employees!$A$5:$A$34,$A55)=0,"Pick the employee from the list",IF(COUNTIF(Setup!$A$12:$A$17,$B55)=0,"Pick the leave type",IF($F55="Check dates","Check the dates","OK"))))</f>
        <v/>
      </c>
      <c r="J55" s="34">
        <f>IF(AND(ISNUMBER($C55),ISNUMBER($D55)),IF($D55&lt;$C55,0,IF(MAX($C55,DATE(Setup!$B$5,1,1))&gt;MIN($D55,EOMONTH(DATE(Setup!$B$5,1,1),0)),0,MAX(0,NETWORKDAYS.INTL(MAX($C55,DATE(Setup!$B$5,1,1)),MIN($D55,EOMONTH(DATE(Setup!$B$5,1,1),0)),Setup!$C$6,Setup!$F$12:$F$61)-IF(AND($E55="Half day",YEAR($D55)=Setup!$B$5,MONTH($D55)=1),1-Setup!$B$7,0)))),0)</f>
        <v/>
      </c>
      <c r="K55" s="34">
        <f>IF(AND(ISNUMBER($C55),ISNUMBER($D55)),IF($D55&lt;$C55,0,IF(MAX($C55,DATE(Setup!$B$5,2,1))&gt;MIN($D55,EOMONTH(DATE(Setup!$B$5,2,1),0)),0,MAX(0,NETWORKDAYS.INTL(MAX($C55,DATE(Setup!$B$5,2,1)),MIN($D55,EOMONTH(DATE(Setup!$B$5,2,1),0)),Setup!$C$6,Setup!$F$12:$F$61)-IF(AND($E55="Half day",YEAR($D55)=Setup!$B$5,MONTH($D55)=2),1-Setup!$B$7,0)))),0)</f>
        <v/>
      </c>
      <c r="L55" s="34">
        <f>IF(AND(ISNUMBER($C55),ISNUMBER($D55)),IF($D55&lt;$C55,0,IF(MAX($C55,DATE(Setup!$B$5,3,1))&gt;MIN($D55,EOMONTH(DATE(Setup!$B$5,3,1),0)),0,MAX(0,NETWORKDAYS.INTL(MAX($C55,DATE(Setup!$B$5,3,1)),MIN($D55,EOMONTH(DATE(Setup!$B$5,3,1),0)),Setup!$C$6,Setup!$F$12:$F$61)-IF(AND($E55="Half day",YEAR($D55)=Setup!$B$5,MONTH($D55)=3),1-Setup!$B$7,0)))),0)</f>
        <v/>
      </c>
      <c r="M55" s="34">
        <f>IF(AND(ISNUMBER($C55),ISNUMBER($D55)),IF($D55&lt;$C55,0,IF(MAX($C55,DATE(Setup!$B$5,4,1))&gt;MIN($D55,EOMONTH(DATE(Setup!$B$5,4,1),0)),0,MAX(0,NETWORKDAYS.INTL(MAX($C55,DATE(Setup!$B$5,4,1)),MIN($D55,EOMONTH(DATE(Setup!$B$5,4,1),0)),Setup!$C$6,Setup!$F$12:$F$61)-IF(AND($E55="Half day",YEAR($D55)=Setup!$B$5,MONTH($D55)=4),1-Setup!$B$7,0)))),0)</f>
        <v/>
      </c>
      <c r="N55" s="34">
        <f>IF(AND(ISNUMBER($C55),ISNUMBER($D55)),IF($D55&lt;$C55,0,IF(MAX($C55,DATE(Setup!$B$5,5,1))&gt;MIN($D55,EOMONTH(DATE(Setup!$B$5,5,1),0)),0,MAX(0,NETWORKDAYS.INTL(MAX($C55,DATE(Setup!$B$5,5,1)),MIN($D55,EOMONTH(DATE(Setup!$B$5,5,1),0)),Setup!$C$6,Setup!$F$12:$F$61)-IF(AND($E55="Half day",YEAR($D55)=Setup!$B$5,MONTH($D55)=5),1-Setup!$B$7,0)))),0)</f>
        <v/>
      </c>
      <c r="O55" s="34">
        <f>IF(AND(ISNUMBER($C55),ISNUMBER($D55)),IF($D55&lt;$C55,0,IF(MAX($C55,DATE(Setup!$B$5,6,1))&gt;MIN($D55,EOMONTH(DATE(Setup!$B$5,6,1),0)),0,MAX(0,NETWORKDAYS.INTL(MAX($C55,DATE(Setup!$B$5,6,1)),MIN($D55,EOMONTH(DATE(Setup!$B$5,6,1),0)),Setup!$C$6,Setup!$F$12:$F$61)-IF(AND($E55="Half day",YEAR($D55)=Setup!$B$5,MONTH($D55)=6),1-Setup!$B$7,0)))),0)</f>
        <v/>
      </c>
      <c r="P55" s="34">
        <f>IF(AND(ISNUMBER($C55),ISNUMBER($D55)),IF($D55&lt;$C55,0,IF(MAX($C55,DATE(Setup!$B$5,7,1))&gt;MIN($D55,EOMONTH(DATE(Setup!$B$5,7,1),0)),0,MAX(0,NETWORKDAYS.INTL(MAX($C55,DATE(Setup!$B$5,7,1)),MIN($D55,EOMONTH(DATE(Setup!$B$5,7,1),0)),Setup!$C$6,Setup!$F$12:$F$61)-IF(AND($E55="Half day",YEAR($D55)=Setup!$B$5,MONTH($D55)=7),1-Setup!$B$7,0)))),0)</f>
        <v/>
      </c>
      <c r="Q55" s="34">
        <f>IF(AND(ISNUMBER($C55),ISNUMBER($D55)),IF($D55&lt;$C55,0,IF(MAX($C55,DATE(Setup!$B$5,8,1))&gt;MIN($D55,EOMONTH(DATE(Setup!$B$5,8,1),0)),0,MAX(0,NETWORKDAYS.INTL(MAX($C55,DATE(Setup!$B$5,8,1)),MIN($D55,EOMONTH(DATE(Setup!$B$5,8,1),0)),Setup!$C$6,Setup!$F$12:$F$61)-IF(AND($E55="Half day",YEAR($D55)=Setup!$B$5,MONTH($D55)=8),1-Setup!$B$7,0)))),0)</f>
        <v/>
      </c>
      <c r="R55" s="34">
        <f>IF(AND(ISNUMBER($C55),ISNUMBER($D55)),IF($D55&lt;$C55,0,IF(MAX($C55,DATE(Setup!$B$5,9,1))&gt;MIN($D55,EOMONTH(DATE(Setup!$B$5,9,1),0)),0,MAX(0,NETWORKDAYS.INTL(MAX($C55,DATE(Setup!$B$5,9,1)),MIN($D55,EOMONTH(DATE(Setup!$B$5,9,1),0)),Setup!$C$6,Setup!$F$12:$F$61)-IF(AND($E55="Half day",YEAR($D55)=Setup!$B$5,MONTH($D55)=9),1-Setup!$B$7,0)))),0)</f>
        <v/>
      </c>
      <c r="S55" s="34">
        <f>IF(AND(ISNUMBER($C55),ISNUMBER($D55)),IF($D55&lt;$C55,0,IF(MAX($C55,DATE(Setup!$B$5,10,1))&gt;MIN($D55,EOMONTH(DATE(Setup!$B$5,10,1),0)),0,MAX(0,NETWORKDAYS.INTL(MAX($C55,DATE(Setup!$B$5,10,1)),MIN($D55,EOMONTH(DATE(Setup!$B$5,10,1),0)),Setup!$C$6,Setup!$F$12:$F$61)-IF(AND($E55="Half day",YEAR($D55)=Setup!$B$5,MONTH($D55)=10),1-Setup!$B$7,0)))),0)</f>
        <v/>
      </c>
      <c r="T55" s="34">
        <f>IF(AND(ISNUMBER($C55),ISNUMBER($D55)),IF($D55&lt;$C55,0,IF(MAX($C55,DATE(Setup!$B$5,11,1))&gt;MIN($D55,EOMONTH(DATE(Setup!$B$5,11,1),0)),0,MAX(0,NETWORKDAYS.INTL(MAX($C55,DATE(Setup!$B$5,11,1)),MIN($D55,EOMONTH(DATE(Setup!$B$5,11,1),0)),Setup!$C$6,Setup!$F$12:$F$61)-IF(AND($E55="Half day",YEAR($D55)=Setup!$B$5,MONTH($D55)=11),1-Setup!$B$7,0)))),0)</f>
        <v/>
      </c>
      <c r="U55" s="34">
        <f>IF(AND(ISNUMBER($C55),ISNUMBER($D55)),IF($D55&lt;$C55,0,IF(MAX($C55,DATE(Setup!$B$5,12,1))&gt;MIN($D55,EOMONTH(DATE(Setup!$B$5,12,1),0)),0,MAX(0,NETWORKDAYS.INTL(MAX($C55,DATE(Setup!$B$5,12,1)),MIN($D55,EOMONTH(DATE(Setup!$B$5,12,1),0)),Setup!$C$6,Setup!$F$12:$F$61)-IF(AND($E55="Half day",YEAR($D55)=Setup!$B$5,MONTH($D55)=12),1-Setup!$B$7,0)))),0)</f>
        <v/>
      </c>
    </row>
    <row r="56">
      <c r="A56" s="7" t="n"/>
      <c r="B56" s="7" t="n"/>
      <c r="C56" s="28" t="n"/>
      <c r="D56" s="28" t="n"/>
      <c r="E56" s="23" t="n"/>
      <c r="F56" s="32">
        <f>IF(OR($C56="",$D56=""),"",IF(NOT(AND(ISNUMBER($C56),ISNUMBER($D56))),"Check dates",IF($D56&lt;$C56,"Check dates",SUM($J56:$U56))))</f>
        <v/>
      </c>
      <c r="G56" s="7" t="n"/>
      <c r="H56" s="33">
        <f>IF(AND($A56="",$B56="",$C56="",$D56=""),"",IF(COUNTIF(Employees!$A$5:$A$34,$A56)=0,"Pick the employee from the list",IF(COUNTIF(Setup!$A$12:$A$17,$B56)=0,"Pick the leave type",IF($F56="Check dates","Check the dates","OK"))))</f>
        <v/>
      </c>
      <c r="J56" s="34">
        <f>IF(AND(ISNUMBER($C56),ISNUMBER($D56)),IF($D56&lt;$C56,0,IF(MAX($C56,DATE(Setup!$B$5,1,1))&gt;MIN($D56,EOMONTH(DATE(Setup!$B$5,1,1),0)),0,MAX(0,NETWORKDAYS.INTL(MAX($C56,DATE(Setup!$B$5,1,1)),MIN($D56,EOMONTH(DATE(Setup!$B$5,1,1),0)),Setup!$C$6,Setup!$F$12:$F$61)-IF(AND($E56="Half day",YEAR($D56)=Setup!$B$5,MONTH($D56)=1),1-Setup!$B$7,0)))),0)</f>
        <v/>
      </c>
      <c r="K56" s="34">
        <f>IF(AND(ISNUMBER($C56),ISNUMBER($D56)),IF($D56&lt;$C56,0,IF(MAX($C56,DATE(Setup!$B$5,2,1))&gt;MIN($D56,EOMONTH(DATE(Setup!$B$5,2,1),0)),0,MAX(0,NETWORKDAYS.INTL(MAX($C56,DATE(Setup!$B$5,2,1)),MIN($D56,EOMONTH(DATE(Setup!$B$5,2,1),0)),Setup!$C$6,Setup!$F$12:$F$61)-IF(AND($E56="Half day",YEAR($D56)=Setup!$B$5,MONTH($D56)=2),1-Setup!$B$7,0)))),0)</f>
        <v/>
      </c>
      <c r="L56" s="34">
        <f>IF(AND(ISNUMBER($C56),ISNUMBER($D56)),IF($D56&lt;$C56,0,IF(MAX($C56,DATE(Setup!$B$5,3,1))&gt;MIN($D56,EOMONTH(DATE(Setup!$B$5,3,1),0)),0,MAX(0,NETWORKDAYS.INTL(MAX($C56,DATE(Setup!$B$5,3,1)),MIN($D56,EOMONTH(DATE(Setup!$B$5,3,1),0)),Setup!$C$6,Setup!$F$12:$F$61)-IF(AND($E56="Half day",YEAR($D56)=Setup!$B$5,MONTH($D56)=3),1-Setup!$B$7,0)))),0)</f>
        <v/>
      </c>
      <c r="M56" s="34">
        <f>IF(AND(ISNUMBER($C56),ISNUMBER($D56)),IF($D56&lt;$C56,0,IF(MAX($C56,DATE(Setup!$B$5,4,1))&gt;MIN($D56,EOMONTH(DATE(Setup!$B$5,4,1),0)),0,MAX(0,NETWORKDAYS.INTL(MAX($C56,DATE(Setup!$B$5,4,1)),MIN($D56,EOMONTH(DATE(Setup!$B$5,4,1),0)),Setup!$C$6,Setup!$F$12:$F$61)-IF(AND($E56="Half day",YEAR($D56)=Setup!$B$5,MONTH($D56)=4),1-Setup!$B$7,0)))),0)</f>
        <v/>
      </c>
      <c r="N56" s="34">
        <f>IF(AND(ISNUMBER($C56),ISNUMBER($D56)),IF($D56&lt;$C56,0,IF(MAX($C56,DATE(Setup!$B$5,5,1))&gt;MIN($D56,EOMONTH(DATE(Setup!$B$5,5,1),0)),0,MAX(0,NETWORKDAYS.INTL(MAX($C56,DATE(Setup!$B$5,5,1)),MIN($D56,EOMONTH(DATE(Setup!$B$5,5,1),0)),Setup!$C$6,Setup!$F$12:$F$61)-IF(AND($E56="Half day",YEAR($D56)=Setup!$B$5,MONTH($D56)=5),1-Setup!$B$7,0)))),0)</f>
        <v/>
      </c>
      <c r="O56" s="34">
        <f>IF(AND(ISNUMBER($C56),ISNUMBER($D56)),IF($D56&lt;$C56,0,IF(MAX($C56,DATE(Setup!$B$5,6,1))&gt;MIN($D56,EOMONTH(DATE(Setup!$B$5,6,1),0)),0,MAX(0,NETWORKDAYS.INTL(MAX($C56,DATE(Setup!$B$5,6,1)),MIN($D56,EOMONTH(DATE(Setup!$B$5,6,1),0)),Setup!$C$6,Setup!$F$12:$F$61)-IF(AND($E56="Half day",YEAR($D56)=Setup!$B$5,MONTH($D56)=6),1-Setup!$B$7,0)))),0)</f>
        <v/>
      </c>
      <c r="P56" s="34">
        <f>IF(AND(ISNUMBER($C56),ISNUMBER($D56)),IF($D56&lt;$C56,0,IF(MAX($C56,DATE(Setup!$B$5,7,1))&gt;MIN($D56,EOMONTH(DATE(Setup!$B$5,7,1),0)),0,MAX(0,NETWORKDAYS.INTL(MAX($C56,DATE(Setup!$B$5,7,1)),MIN($D56,EOMONTH(DATE(Setup!$B$5,7,1),0)),Setup!$C$6,Setup!$F$12:$F$61)-IF(AND($E56="Half day",YEAR($D56)=Setup!$B$5,MONTH($D56)=7),1-Setup!$B$7,0)))),0)</f>
        <v/>
      </c>
      <c r="Q56" s="34">
        <f>IF(AND(ISNUMBER($C56),ISNUMBER($D56)),IF($D56&lt;$C56,0,IF(MAX($C56,DATE(Setup!$B$5,8,1))&gt;MIN($D56,EOMONTH(DATE(Setup!$B$5,8,1),0)),0,MAX(0,NETWORKDAYS.INTL(MAX($C56,DATE(Setup!$B$5,8,1)),MIN($D56,EOMONTH(DATE(Setup!$B$5,8,1),0)),Setup!$C$6,Setup!$F$12:$F$61)-IF(AND($E56="Half day",YEAR($D56)=Setup!$B$5,MONTH($D56)=8),1-Setup!$B$7,0)))),0)</f>
        <v/>
      </c>
      <c r="R56" s="34">
        <f>IF(AND(ISNUMBER($C56),ISNUMBER($D56)),IF($D56&lt;$C56,0,IF(MAX($C56,DATE(Setup!$B$5,9,1))&gt;MIN($D56,EOMONTH(DATE(Setup!$B$5,9,1),0)),0,MAX(0,NETWORKDAYS.INTL(MAX($C56,DATE(Setup!$B$5,9,1)),MIN($D56,EOMONTH(DATE(Setup!$B$5,9,1),0)),Setup!$C$6,Setup!$F$12:$F$61)-IF(AND($E56="Half day",YEAR($D56)=Setup!$B$5,MONTH($D56)=9),1-Setup!$B$7,0)))),0)</f>
        <v/>
      </c>
      <c r="S56" s="34">
        <f>IF(AND(ISNUMBER($C56),ISNUMBER($D56)),IF($D56&lt;$C56,0,IF(MAX($C56,DATE(Setup!$B$5,10,1))&gt;MIN($D56,EOMONTH(DATE(Setup!$B$5,10,1),0)),0,MAX(0,NETWORKDAYS.INTL(MAX($C56,DATE(Setup!$B$5,10,1)),MIN($D56,EOMONTH(DATE(Setup!$B$5,10,1),0)),Setup!$C$6,Setup!$F$12:$F$61)-IF(AND($E56="Half day",YEAR($D56)=Setup!$B$5,MONTH($D56)=10),1-Setup!$B$7,0)))),0)</f>
        <v/>
      </c>
      <c r="T56" s="34">
        <f>IF(AND(ISNUMBER($C56),ISNUMBER($D56)),IF($D56&lt;$C56,0,IF(MAX($C56,DATE(Setup!$B$5,11,1))&gt;MIN($D56,EOMONTH(DATE(Setup!$B$5,11,1),0)),0,MAX(0,NETWORKDAYS.INTL(MAX($C56,DATE(Setup!$B$5,11,1)),MIN($D56,EOMONTH(DATE(Setup!$B$5,11,1),0)),Setup!$C$6,Setup!$F$12:$F$61)-IF(AND($E56="Half day",YEAR($D56)=Setup!$B$5,MONTH($D56)=11),1-Setup!$B$7,0)))),0)</f>
        <v/>
      </c>
      <c r="U56" s="34">
        <f>IF(AND(ISNUMBER($C56),ISNUMBER($D56)),IF($D56&lt;$C56,0,IF(MAX($C56,DATE(Setup!$B$5,12,1))&gt;MIN($D56,EOMONTH(DATE(Setup!$B$5,12,1),0)),0,MAX(0,NETWORKDAYS.INTL(MAX($C56,DATE(Setup!$B$5,12,1)),MIN($D56,EOMONTH(DATE(Setup!$B$5,12,1),0)),Setup!$C$6,Setup!$F$12:$F$61)-IF(AND($E56="Half day",YEAR($D56)=Setup!$B$5,MONTH($D56)=12),1-Setup!$B$7,0)))),0)</f>
        <v/>
      </c>
    </row>
    <row r="57">
      <c r="A57" s="7" t="n"/>
      <c r="B57" s="7" t="n"/>
      <c r="C57" s="28" t="n"/>
      <c r="D57" s="28" t="n"/>
      <c r="E57" s="23" t="n"/>
      <c r="F57" s="32">
        <f>IF(OR($C57="",$D57=""),"",IF(NOT(AND(ISNUMBER($C57),ISNUMBER($D57))),"Check dates",IF($D57&lt;$C57,"Check dates",SUM($J57:$U57))))</f>
        <v/>
      </c>
      <c r="G57" s="7" t="n"/>
      <c r="H57" s="33">
        <f>IF(AND($A57="",$B57="",$C57="",$D57=""),"",IF(COUNTIF(Employees!$A$5:$A$34,$A57)=0,"Pick the employee from the list",IF(COUNTIF(Setup!$A$12:$A$17,$B57)=0,"Pick the leave type",IF($F57="Check dates","Check the dates","OK"))))</f>
        <v/>
      </c>
      <c r="J57" s="34">
        <f>IF(AND(ISNUMBER($C57),ISNUMBER($D57)),IF($D57&lt;$C57,0,IF(MAX($C57,DATE(Setup!$B$5,1,1))&gt;MIN($D57,EOMONTH(DATE(Setup!$B$5,1,1),0)),0,MAX(0,NETWORKDAYS.INTL(MAX($C57,DATE(Setup!$B$5,1,1)),MIN($D57,EOMONTH(DATE(Setup!$B$5,1,1),0)),Setup!$C$6,Setup!$F$12:$F$61)-IF(AND($E57="Half day",YEAR($D57)=Setup!$B$5,MONTH($D57)=1),1-Setup!$B$7,0)))),0)</f>
        <v/>
      </c>
      <c r="K57" s="34">
        <f>IF(AND(ISNUMBER($C57),ISNUMBER($D57)),IF($D57&lt;$C57,0,IF(MAX($C57,DATE(Setup!$B$5,2,1))&gt;MIN($D57,EOMONTH(DATE(Setup!$B$5,2,1),0)),0,MAX(0,NETWORKDAYS.INTL(MAX($C57,DATE(Setup!$B$5,2,1)),MIN($D57,EOMONTH(DATE(Setup!$B$5,2,1),0)),Setup!$C$6,Setup!$F$12:$F$61)-IF(AND($E57="Half day",YEAR($D57)=Setup!$B$5,MONTH($D57)=2),1-Setup!$B$7,0)))),0)</f>
        <v/>
      </c>
      <c r="L57" s="34">
        <f>IF(AND(ISNUMBER($C57),ISNUMBER($D57)),IF($D57&lt;$C57,0,IF(MAX($C57,DATE(Setup!$B$5,3,1))&gt;MIN($D57,EOMONTH(DATE(Setup!$B$5,3,1),0)),0,MAX(0,NETWORKDAYS.INTL(MAX($C57,DATE(Setup!$B$5,3,1)),MIN($D57,EOMONTH(DATE(Setup!$B$5,3,1),0)),Setup!$C$6,Setup!$F$12:$F$61)-IF(AND($E57="Half day",YEAR($D57)=Setup!$B$5,MONTH($D57)=3),1-Setup!$B$7,0)))),0)</f>
        <v/>
      </c>
      <c r="M57" s="34">
        <f>IF(AND(ISNUMBER($C57),ISNUMBER($D57)),IF($D57&lt;$C57,0,IF(MAX($C57,DATE(Setup!$B$5,4,1))&gt;MIN($D57,EOMONTH(DATE(Setup!$B$5,4,1),0)),0,MAX(0,NETWORKDAYS.INTL(MAX($C57,DATE(Setup!$B$5,4,1)),MIN($D57,EOMONTH(DATE(Setup!$B$5,4,1),0)),Setup!$C$6,Setup!$F$12:$F$61)-IF(AND($E57="Half day",YEAR($D57)=Setup!$B$5,MONTH($D57)=4),1-Setup!$B$7,0)))),0)</f>
        <v/>
      </c>
      <c r="N57" s="34">
        <f>IF(AND(ISNUMBER($C57),ISNUMBER($D57)),IF($D57&lt;$C57,0,IF(MAX($C57,DATE(Setup!$B$5,5,1))&gt;MIN($D57,EOMONTH(DATE(Setup!$B$5,5,1),0)),0,MAX(0,NETWORKDAYS.INTL(MAX($C57,DATE(Setup!$B$5,5,1)),MIN($D57,EOMONTH(DATE(Setup!$B$5,5,1),0)),Setup!$C$6,Setup!$F$12:$F$61)-IF(AND($E57="Half day",YEAR($D57)=Setup!$B$5,MONTH($D57)=5),1-Setup!$B$7,0)))),0)</f>
        <v/>
      </c>
      <c r="O57" s="34">
        <f>IF(AND(ISNUMBER($C57),ISNUMBER($D57)),IF($D57&lt;$C57,0,IF(MAX($C57,DATE(Setup!$B$5,6,1))&gt;MIN($D57,EOMONTH(DATE(Setup!$B$5,6,1),0)),0,MAX(0,NETWORKDAYS.INTL(MAX($C57,DATE(Setup!$B$5,6,1)),MIN($D57,EOMONTH(DATE(Setup!$B$5,6,1),0)),Setup!$C$6,Setup!$F$12:$F$61)-IF(AND($E57="Half day",YEAR($D57)=Setup!$B$5,MONTH($D57)=6),1-Setup!$B$7,0)))),0)</f>
        <v/>
      </c>
      <c r="P57" s="34">
        <f>IF(AND(ISNUMBER($C57),ISNUMBER($D57)),IF($D57&lt;$C57,0,IF(MAX($C57,DATE(Setup!$B$5,7,1))&gt;MIN($D57,EOMONTH(DATE(Setup!$B$5,7,1),0)),0,MAX(0,NETWORKDAYS.INTL(MAX($C57,DATE(Setup!$B$5,7,1)),MIN($D57,EOMONTH(DATE(Setup!$B$5,7,1),0)),Setup!$C$6,Setup!$F$12:$F$61)-IF(AND($E57="Half day",YEAR($D57)=Setup!$B$5,MONTH($D57)=7),1-Setup!$B$7,0)))),0)</f>
        <v/>
      </c>
      <c r="Q57" s="34">
        <f>IF(AND(ISNUMBER($C57),ISNUMBER($D57)),IF($D57&lt;$C57,0,IF(MAX($C57,DATE(Setup!$B$5,8,1))&gt;MIN($D57,EOMONTH(DATE(Setup!$B$5,8,1),0)),0,MAX(0,NETWORKDAYS.INTL(MAX($C57,DATE(Setup!$B$5,8,1)),MIN($D57,EOMONTH(DATE(Setup!$B$5,8,1),0)),Setup!$C$6,Setup!$F$12:$F$61)-IF(AND($E57="Half day",YEAR($D57)=Setup!$B$5,MONTH($D57)=8),1-Setup!$B$7,0)))),0)</f>
        <v/>
      </c>
      <c r="R57" s="34">
        <f>IF(AND(ISNUMBER($C57),ISNUMBER($D57)),IF($D57&lt;$C57,0,IF(MAX($C57,DATE(Setup!$B$5,9,1))&gt;MIN($D57,EOMONTH(DATE(Setup!$B$5,9,1),0)),0,MAX(0,NETWORKDAYS.INTL(MAX($C57,DATE(Setup!$B$5,9,1)),MIN($D57,EOMONTH(DATE(Setup!$B$5,9,1),0)),Setup!$C$6,Setup!$F$12:$F$61)-IF(AND($E57="Half day",YEAR($D57)=Setup!$B$5,MONTH($D57)=9),1-Setup!$B$7,0)))),0)</f>
        <v/>
      </c>
      <c r="S57" s="34">
        <f>IF(AND(ISNUMBER($C57),ISNUMBER($D57)),IF($D57&lt;$C57,0,IF(MAX($C57,DATE(Setup!$B$5,10,1))&gt;MIN($D57,EOMONTH(DATE(Setup!$B$5,10,1),0)),0,MAX(0,NETWORKDAYS.INTL(MAX($C57,DATE(Setup!$B$5,10,1)),MIN($D57,EOMONTH(DATE(Setup!$B$5,10,1),0)),Setup!$C$6,Setup!$F$12:$F$61)-IF(AND($E57="Half day",YEAR($D57)=Setup!$B$5,MONTH($D57)=10),1-Setup!$B$7,0)))),0)</f>
        <v/>
      </c>
      <c r="T57" s="34">
        <f>IF(AND(ISNUMBER($C57),ISNUMBER($D57)),IF($D57&lt;$C57,0,IF(MAX($C57,DATE(Setup!$B$5,11,1))&gt;MIN($D57,EOMONTH(DATE(Setup!$B$5,11,1),0)),0,MAX(0,NETWORKDAYS.INTL(MAX($C57,DATE(Setup!$B$5,11,1)),MIN($D57,EOMONTH(DATE(Setup!$B$5,11,1),0)),Setup!$C$6,Setup!$F$12:$F$61)-IF(AND($E57="Half day",YEAR($D57)=Setup!$B$5,MONTH($D57)=11),1-Setup!$B$7,0)))),0)</f>
        <v/>
      </c>
      <c r="U57" s="34">
        <f>IF(AND(ISNUMBER($C57),ISNUMBER($D57)),IF($D57&lt;$C57,0,IF(MAX($C57,DATE(Setup!$B$5,12,1))&gt;MIN($D57,EOMONTH(DATE(Setup!$B$5,12,1),0)),0,MAX(0,NETWORKDAYS.INTL(MAX($C57,DATE(Setup!$B$5,12,1)),MIN($D57,EOMONTH(DATE(Setup!$B$5,12,1),0)),Setup!$C$6,Setup!$F$12:$F$61)-IF(AND($E57="Half day",YEAR($D57)=Setup!$B$5,MONTH($D57)=12),1-Setup!$B$7,0)))),0)</f>
        <v/>
      </c>
    </row>
    <row r="58">
      <c r="A58" s="7" t="n"/>
      <c r="B58" s="7" t="n"/>
      <c r="C58" s="28" t="n"/>
      <c r="D58" s="28" t="n"/>
      <c r="E58" s="23" t="n"/>
      <c r="F58" s="32">
        <f>IF(OR($C58="",$D58=""),"",IF(NOT(AND(ISNUMBER($C58),ISNUMBER($D58))),"Check dates",IF($D58&lt;$C58,"Check dates",SUM($J58:$U58))))</f>
        <v/>
      </c>
      <c r="G58" s="7" t="n"/>
      <c r="H58" s="33">
        <f>IF(AND($A58="",$B58="",$C58="",$D58=""),"",IF(COUNTIF(Employees!$A$5:$A$34,$A58)=0,"Pick the employee from the list",IF(COUNTIF(Setup!$A$12:$A$17,$B58)=0,"Pick the leave type",IF($F58="Check dates","Check the dates","OK"))))</f>
        <v/>
      </c>
      <c r="J58" s="34">
        <f>IF(AND(ISNUMBER($C58),ISNUMBER($D58)),IF($D58&lt;$C58,0,IF(MAX($C58,DATE(Setup!$B$5,1,1))&gt;MIN($D58,EOMONTH(DATE(Setup!$B$5,1,1),0)),0,MAX(0,NETWORKDAYS.INTL(MAX($C58,DATE(Setup!$B$5,1,1)),MIN($D58,EOMONTH(DATE(Setup!$B$5,1,1),0)),Setup!$C$6,Setup!$F$12:$F$61)-IF(AND($E58="Half day",YEAR($D58)=Setup!$B$5,MONTH($D58)=1),1-Setup!$B$7,0)))),0)</f>
        <v/>
      </c>
      <c r="K58" s="34">
        <f>IF(AND(ISNUMBER($C58),ISNUMBER($D58)),IF($D58&lt;$C58,0,IF(MAX($C58,DATE(Setup!$B$5,2,1))&gt;MIN($D58,EOMONTH(DATE(Setup!$B$5,2,1),0)),0,MAX(0,NETWORKDAYS.INTL(MAX($C58,DATE(Setup!$B$5,2,1)),MIN($D58,EOMONTH(DATE(Setup!$B$5,2,1),0)),Setup!$C$6,Setup!$F$12:$F$61)-IF(AND($E58="Half day",YEAR($D58)=Setup!$B$5,MONTH($D58)=2),1-Setup!$B$7,0)))),0)</f>
        <v/>
      </c>
      <c r="L58" s="34">
        <f>IF(AND(ISNUMBER($C58),ISNUMBER($D58)),IF($D58&lt;$C58,0,IF(MAX($C58,DATE(Setup!$B$5,3,1))&gt;MIN($D58,EOMONTH(DATE(Setup!$B$5,3,1),0)),0,MAX(0,NETWORKDAYS.INTL(MAX($C58,DATE(Setup!$B$5,3,1)),MIN($D58,EOMONTH(DATE(Setup!$B$5,3,1),0)),Setup!$C$6,Setup!$F$12:$F$61)-IF(AND($E58="Half day",YEAR($D58)=Setup!$B$5,MONTH($D58)=3),1-Setup!$B$7,0)))),0)</f>
        <v/>
      </c>
      <c r="M58" s="34">
        <f>IF(AND(ISNUMBER($C58),ISNUMBER($D58)),IF($D58&lt;$C58,0,IF(MAX($C58,DATE(Setup!$B$5,4,1))&gt;MIN($D58,EOMONTH(DATE(Setup!$B$5,4,1),0)),0,MAX(0,NETWORKDAYS.INTL(MAX($C58,DATE(Setup!$B$5,4,1)),MIN($D58,EOMONTH(DATE(Setup!$B$5,4,1),0)),Setup!$C$6,Setup!$F$12:$F$61)-IF(AND($E58="Half day",YEAR($D58)=Setup!$B$5,MONTH($D58)=4),1-Setup!$B$7,0)))),0)</f>
        <v/>
      </c>
      <c r="N58" s="34">
        <f>IF(AND(ISNUMBER($C58),ISNUMBER($D58)),IF($D58&lt;$C58,0,IF(MAX($C58,DATE(Setup!$B$5,5,1))&gt;MIN($D58,EOMONTH(DATE(Setup!$B$5,5,1),0)),0,MAX(0,NETWORKDAYS.INTL(MAX($C58,DATE(Setup!$B$5,5,1)),MIN($D58,EOMONTH(DATE(Setup!$B$5,5,1),0)),Setup!$C$6,Setup!$F$12:$F$61)-IF(AND($E58="Half day",YEAR($D58)=Setup!$B$5,MONTH($D58)=5),1-Setup!$B$7,0)))),0)</f>
        <v/>
      </c>
      <c r="O58" s="34">
        <f>IF(AND(ISNUMBER($C58),ISNUMBER($D58)),IF($D58&lt;$C58,0,IF(MAX($C58,DATE(Setup!$B$5,6,1))&gt;MIN($D58,EOMONTH(DATE(Setup!$B$5,6,1),0)),0,MAX(0,NETWORKDAYS.INTL(MAX($C58,DATE(Setup!$B$5,6,1)),MIN($D58,EOMONTH(DATE(Setup!$B$5,6,1),0)),Setup!$C$6,Setup!$F$12:$F$61)-IF(AND($E58="Half day",YEAR($D58)=Setup!$B$5,MONTH($D58)=6),1-Setup!$B$7,0)))),0)</f>
        <v/>
      </c>
      <c r="P58" s="34">
        <f>IF(AND(ISNUMBER($C58),ISNUMBER($D58)),IF($D58&lt;$C58,0,IF(MAX($C58,DATE(Setup!$B$5,7,1))&gt;MIN($D58,EOMONTH(DATE(Setup!$B$5,7,1),0)),0,MAX(0,NETWORKDAYS.INTL(MAX($C58,DATE(Setup!$B$5,7,1)),MIN($D58,EOMONTH(DATE(Setup!$B$5,7,1),0)),Setup!$C$6,Setup!$F$12:$F$61)-IF(AND($E58="Half day",YEAR($D58)=Setup!$B$5,MONTH($D58)=7),1-Setup!$B$7,0)))),0)</f>
        <v/>
      </c>
      <c r="Q58" s="34">
        <f>IF(AND(ISNUMBER($C58),ISNUMBER($D58)),IF($D58&lt;$C58,0,IF(MAX($C58,DATE(Setup!$B$5,8,1))&gt;MIN($D58,EOMONTH(DATE(Setup!$B$5,8,1),0)),0,MAX(0,NETWORKDAYS.INTL(MAX($C58,DATE(Setup!$B$5,8,1)),MIN($D58,EOMONTH(DATE(Setup!$B$5,8,1),0)),Setup!$C$6,Setup!$F$12:$F$61)-IF(AND($E58="Half day",YEAR($D58)=Setup!$B$5,MONTH($D58)=8),1-Setup!$B$7,0)))),0)</f>
        <v/>
      </c>
      <c r="R58" s="34">
        <f>IF(AND(ISNUMBER($C58),ISNUMBER($D58)),IF($D58&lt;$C58,0,IF(MAX($C58,DATE(Setup!$B$5,9,1))&gt;MIN($D58,EOMONTH(DATE(Setup!$B$5,9,1),0)),0,MAX(0,NETWORKDAYS.INTL(MAX($C58,DATE(Setup!$B$5,9,1)),MIN($D58,EOMONTH(DATE(Setup!$B$5,9,1),0)),Setup!$C$6,Setup!$F$12:$F$61)-IF(AND($E58="Half day",YEAR($D58)=Setup!$B$5,MONTH($D58)=9),1-Setup!$B$7,0)))),0)</f>
        <v/>
      </c>
      <c r="S58" s="34">
        <f>IF(AND(ISNUMBER($C58),ISNUMBER($D58)),IF($D58&lt;$C58,0,IF(MAX($C58,DATE(Setup!$B$5,10,1))&gt;MIN($D58,EOMONTH(DATE(Setup!$B$5,10,1),0)),0,MAX(0,NETWORKDAYS.INTL(MAX($C58,DATE(Setup!$B$5,10,1)),MIN($D58,EOMONTH(DATE(Setup!$B$5,10,1),0)),Setup!$C$6,Setup!$F$12:$F$61)-IF(AND($E58="Half day",YEAR($D58)=Setup!$B$5,MONTH($D58)=10),1-Setup!$B$7,0)))),0)</f>
        <v/>
      </c>
      <c r="T58" s="34">
        <f>IF(AND(ISNUMBER($C58),ISNUMBER($D58)),IF($D58&lt;$C58,0,IF(MAX($C58,DATE(Setup!$B$5,11,1))&gt;MIN($D58,EOMONTH(DATE(Setup!$B$5,11,1),0)),0,MAX(0,NETWORKDAYS.INTL(MAX($C58,DATE(Setup!$B$5,11,1)),MIN($D58,EOMONTH(DATE(Setup!$B$5,11,1),0)),Setup!$C$6,Setup!$F$12:$F$61)-IF(AND($E58="Half day",YEAR($D58)=Setup!$B$5,MONTH($D58)=11),1-Setup!$B$7,0)))),0)</f>
        <v/>
      </c>
      <c r="U58" s="34">
        <f>IF(AND(ISNUMBER($C58),ISNUMBER($D58)),IF($D58&lt;$C58,0,IF(MAX($C58,DATE(Setup!$B$5,12,1))&gt;MIN($D58,EOMONTH(DATE(Setup!$B$5,12,1),0)),0,MAX(0,NETWORKDAYS.INTL(MAX($C58,DATE(Setup!$B$5,12,1)),MIN($D58,EOMONTH(DATE(Setup!$B$5,12,1),0)),Setup!$C$6,Setup!$F$12:$F$61)-IF(AND($E58="Half day",YEAR($D58)=Setup!$B$5,MONTH($D58)=12),1-Setup!$B$7,0)))),0)</f>
        <v/>
      </c>
    </row>
    <row r="59">
      <c r="A59" s="7" t="n"/>
      <c r="B59" s="7" t="n"/>
      <c r="C59" s="28" t="n"/>
      <c r="D59" s="28" t="n"/>
      <c r="E59" s="23" t="n"/>
      <c r="F59" s="32">
        <f>IF(OR($C59="",$D59=""),"",IF(NOT(AND(ISNUMBER($C59),ISNUMBER($D59))),"Check dates",IF($D59&lt;$C59,"Check dates",SUM($J59:$U59))))</f>
        <v/>
      </c>
      <c r="G59" s="7" t="n"/>
      <c r="H59" s="33">
        <f>IF(AND($A59="",$B59="",$C59="",$D59=""),"",IF(COUNTIF(Employees!$A$5:$A$34,$A59)=0,"Pick the employee from the list",IF(COUNTIF(Setup!$A$12:$A$17,$B59)=0,"Pick the leave type",IF($F59="Check dates","Check the dates","OK"))))</f>
        <v/>
      </c>
      <c r="J59" s="34">
        <f>IF(AND(ISNUMBER($C59),ISNUMBER($D59)),IF($D59&lt;$C59,0,IF(MAX($C59,DATE(Setup!$B$5,1,1))&gt;MIN($D59,EOMONTH(DATE(Setup!$B$5,1,1),0)),0,MAX(0,NETWORKDAYS.INTL(MAX($C59,DATE(Setup!$B$5,1,1)),MIN($D59,EOMONTH(DATE(Setup!$B$5,1,1),0)),Setup!$C$6,Setup!$F$12:$F$61)-IF(AND($E59="Half day",YEAR($D59)=Setup!$B$5,MONTH($D59)=1),1-Setup!$B$7,0)))),0)</f>
        <v/>
      </c>
      <c r="K59" s="34">
        <f>IF(AND(ISNUMBER($C59),ISNUMBER($D59)),IF($D59&lt;$C59,0,IF(MAX($C59,DATE(Setup!$B$5,2,1))&gt;MIN($D59,EOMONTH(DATE(Setup!$B$5,2,1),0)),0,MAX(0,NETWORKDAYS.INTL(MAX($C59,DATE(Setup!$B$5,2,1)),MIN($D59,EOMONTH(DATE(Setup!$B$5,2,1),0)),Setup!$C$6,Setup!$F$12:$F$61)-IF(AND($E59="Half day",YEAR($D59)=Setup!$B$5,MONTH($D59)=2),1-Setup!$B$7,0)))),0)</f>
        <v/>
      </c>
      <c r="L59" s="34">
        <f>IF(AND(ISNUMBER($C59),ISNUMBER($D59)),IF($D59&lt;$C59,0,IF(MAX($C59,DATE(Setup!$B$5,3,1))&gt;MIN($D59,EOMONTH(DATE(Setup!$B$5,3,1),0)),0,MAX(0,NETWORKDAYS.INTL(MAX($C59,DATE(Setup!$B$5,3,1)),MIN($D59,EOMONTH(DATE(Setup!$B$5,3,1),0)),Setup!$C$6,Setup!$F$12:$F$61)-IF(AND($E59="Half day",YEAR($D59)=Setup!$B$5,MONTH($D59)=3),1-Setup!$B$7,0)))),0)</f>
        <v/>
      </c>
      <c r="M59" s="34">
        <f>IF(AND(ISNUMBER($C59),ISNUMBER($D59)),IF($D59&lt;$C59,0,IF(MAX($C59,DATE(Setup!$B$5,4,1))&gt;MIN($D59,EOMONTH(DATE(Setup!$B$5,4,1),0)),0,MAX(0,NETWORKDAYS.INTL(MAX($C59,DATE(Setup!$B$5,4,1)),MIN($D59,EOMONTH(DATE(Setup!$B$5,4,1),0)),Setup!$C$6,Setup!$F$12:$F$61)-IF(AND($E59="Half day",YEAR($D59)=Setup!$B$5,MONTH($D59)=4),1-Setup!$B$7,0)))),0)</f>
        <v/>
      </c>
      <c r="N59" s="34">
        <f>IF(AND(ISNUMBER($C59),ISNUMBER($D59)),IF($D59&lt;$C59,0,IF(MAX($C59,DATE(Setup!$B$5,5,1))&gt;MIN($D59,EOMONTH(DATE(Setup!$B$5,5,1),0)),0,MAX(0,NETWORKDAYS.INTL(MAX($C59,DATE(Setup!$B$5,5,1)),MIN($D59,EOMONTH(DATE(Setup!$B$5,5,1),0)),Setup!$C$6,Setup!$F$12:$F$61)-IF(AND($E59="Half day",YEAR($D59)=Setup!$B$5,MONTH($D59)=5),1-Setup!$B$7,0)))),0)</f>
        <v/>
      </c>
      <c r="O59" s="34">
        <f>IF(AND(ISNUMBER($C59),ISNUMBER($D59)),IF($D59&lt;$C59,0,IF(MAX($C59,DATE(Setup!$B$5,6,1))&gt;MIN($D59,EOMONTH(DATE(Setup!$B$5,6,1),0)),0,MAX(0,NETWORKDAYS.INTL(MAX($C59,DATE(Setup!$B$5,6,1)),MIN($D59,EOMONTH(DATE(Setup!$B$5,6,1),0)),Setup!$C$6,Setup!$F$12:$F$61)-IF(AND($E59="Half day",YEAR($D59)=Setup!$B$5,MONTH($D59)=6),1-Setup!$B$7,0)))),0)</f>
        <v/>
      </c>
      <c r="P59" s="34">
        <f>IF(AND(ISNUMBER($C59),ISNUMBER($D59)),IF($D59&lt;$C59,0,IF(MAX($C59,DATE(Setup!$B$5,7,1))&gt;MIN($D59,EOMONTH(DATE(Setup!$B$5,7,1),0)),0,MAX(0,NETWORKDAYS.INTL(MAX($C59,DATE(Setup!$B$5,7,1)),MIN($D59,EOMONTH(DATE(Setup!$B$5,7,1),0)),Setup!$C$6,Setup!$F$12:$F$61)-IF(AND($E59="Half day",YEAR($D59)=Setup!$B$5,MONTH($D59)=7),1-Setup!$B$7,0)))),0)</f>
        <v/>
      </c>
      <c r="Q59" s="34">
        <f>IF(AND(ISNUMBER($C59),ISNUMBER($D59)),IF($D59&lt;$C59,0,IF(MAX($C59,DATE(Setup!$B$5,8,1))&gt;MIN($D59,EOMONTH(DATE(Setup!$B$5,8,1),0)),0,MAX(0,NETWORKDAYS.INTL(MAX($C59,DATE(Setup!$B$5,8,1)),MIN($D59,EOMONTH(DATE(Setup!$B$5,8,1),0)),Setup!$C$6,Setup!$F$12:$F$61)-IF(AND($E59="Half day",YEAR($D59)=Setup!$B$5,MONTH($D59)=8),1-Setup!$B$7,0)))),0)</f>
        <v/>
      </c>
      <c r="R59" s="34">
        <f>IF(AND(ISNUMBER($C59),ISNUMBER($D59)),IF($D59&lt;$C59,0,IF(MAX($C59,DATE(Setup!$B$5,9,1))&gt;MIN($D59,EOMONTH(DATE(Setup!$B$5,9,1),0)),0,MAX(0,NETWORKDAYS.INTL(MAX($C59,DATE(Setup!$B$5,9,1)),MIN($D59,EOMONTH(DATE(Setup!$B$5,9,1),0)),Setup!$C$6,Setup!$F$12:$F$61)-IF(AND($E59="Half day",YEAR($D59)=Setup!$B$5,MONTH($D59)=9),1-Setup!$B$7,0)))),0)</f>
        <v/>
      </c>
      <c r="S59" s="34">
        <f>IF(AND(ISNUMBER($C59),ISNUMBER($D59)),IF($D59&lt;$C59,0,IF(MAX($C59,DATE(Setup!$B$5,10,1))&gt;MIN($D59,EOMONTH(DATE(Setup!$B$5,10,1),0)),0,MAX(0,NETWORKDAYS.INTL(MAX($C59,DATE(Setup!$B$5,10,1)),MIN($D59,EOMONTH(DATE(Setup!$B$5,10,1),0)),Setup!$C$6,Setup!$F$12:$F$61)-IF(AND($E59="Half day",YEAR($D59)=Setup!$B$5,MONTH($D59)=10),1-Setup!$B$7,0)))),0)</f>
        <v/>
      </c>
      <c r="T59" s="34">
        <f>IF(AND(ISNUMBER($C59),ISNUMBER($D59)),IF($D59&lt;$C59,0,IF(MAX($C59,DATE(Setup!$B$5,11,1))&gt;MIN($D59,EOMONTH(DATE(Setup!$B$5,11,1),0)),0,MAX(0,NETWORKDAYS.INTL(MAX($C59,DATE(Setup!$B$5,11,1)),MIN($D59,EOMONTH(DATE(Setup!$B$5,11,1),0)),Setup!$C$6,Setup!$F$12:$F$61)-IF(AND($E59="Half day",YEAR($D59)=Setup!$B$5,MONTH($D59)=11),1-Setup!$B$7,0)))),0)</f>
        <v/>
      </c>
      <c r="U59" s="34">
        <f>IF(AND(ISNUMBER($C59),ISNUMBER($D59)),IF($D59&lt;$C59,0,IF(MAX($C59,DATE(Setup!$B$5,12,1))&gt;MIN($D59,EOMONTH(DATE(Setup!$B$5,12,1),0)),0,MAX(0,NETWORKDAYS.INTL(MAX($C59,DATE(Setup!$B$5,12,1)),MIN($D59,EOMONTH(DATE(Setup!$B$5,12,1),0)),Setup!$C$6,Setup!$F$12:$F$61)-IF(AND($E59="Half day",YEAR($D59)=Setup!$B$5,MONTH($D59)=12),1-Setup!$B$7,0)))),0)</f>
        <v/>
      </c>
    </row>
    <row r="60">
      <c r="A60" s="7" t="n"/>
      <c r="B60" s="7" t="n"/>
      <c r="C60" s="28" t="n"/>
      <c r="D60" s="28" t="n"/>
      <c r="E60" s="23" t="n"/>
      <c r="F60" s="32">
        <f>IF(OR($C60="",$D60=""),"",IF(NOT(AND(ISNUMBER($C60),ISNUMBER($D60))),"Check dates",IF($D60&lt;$C60,"Check dates",SUM($J60:$U60))))</f>
        <v/>
      </c>
      <c r="G60" s="7" t="n"/>
      <c r="H60" s="33">
        <f>IF(AND($A60="",$B60="",$C60="",$D60=""),"",IF(COUNTIF(Employees!$A$5:$A$34,$A60)=0,"Pick the employee from the list",IF(COUNTIF(Setup!$A$12:$A$17,$B60)=0,"Pick the leave type",IF($F60="Check dates","Check the dates","OK"))))</f>
        <v/>
      </c>
      <c r="J60" s="34">
        <f>IF(AND(ISNUMBER($C60),ISNUMBER($D60)),IF($D60&lt;$C60,0,IF(MAX($C60,DATE(Setup!$B$5,1,1))&gt;MIN($D60,EOMONTH(DATE(Setup!$B$5,1,1),0)),0,MAX(0,NETWORKDAYS.INTL(MAX($C60,DATE(Setup!$B$5,1,1)),MIN($D60,EOMONTH(DATE(Setup!$B$5,1,1),0)),Setup!$C$6,Setup!$F$12:$F$61)-IF(AND($E60="Half day",YEAR($D60)=Setup!$B$5,MONTH($D60)=1),1-Setup!$B$7,0)))),0)</f>
        <v/>
      </c>
      <c r="K60" s="34">
        <f>IF(AND(ISNUMBER($C60),ISNUMBER($D60)),IF($D60&lt;$C60,0,IF(MAX($C60,DATE(Setup!$B$5,2,1))&gt;MIN($D60,EOMONTH(DATE(Setup!$B$5,2,1),0)),0,MAX(0,NETWORKDAYS.INTL(MAX($C60,DATE(Setup!$B$5,2,1)),MIN($D60,EOMONTH(DATE(Setup!$B$5,2,1),0)),Setup!$C$6,Setup!$F$12:$F$61)-IF(AND($E60="Half day",YEAR($D60)=Setup!$B$5,MONTH($D60)=2),1-Setup!$B$7,0)))),0)</f>
        <v/>
      </c>
      <c r="L60" s="34">
        <f>IF(AND(ISNUMBER($C60),ISNUMBER($D60)),IF($D60&lt;$C60,0,IF(MAX($C60,DATE(Setup!$B$5,3,1))&gt;MIN($D60,EOMONTH(DATE(Setup!$B$5,3,1),0)),0,MAX(0,NETWORKDAYS.INTL(MAX($C60,DATE(Setup!$B$5,3,1)),MIN($D60,EOMONTH(DATE(Setup!$B$5,3,1),0)),Setup!$C$6,Setup!$F$12:$F$61)-IF(AND($E60="Half day",YEAR($D60)=Setup!$B$5,MONTH($D60)=3),1-Setup!$B$7,0)))),0)</f>
        <v/>
      </c>
      <c r="M60" s="34">
        <f>IF(AND(ISNUMBER($C60),ISNUMBER($D60)),IF($D60&lt;$C60,0,IF(MAX($C60,DATE(Setup!$B$5,4,1))&gt;MIN($D60,EOMONTH(DATE(Setup!$B$5,4,1),0)),0,MAX(0,NETWORKDAYS.INTL(MAX($C60,DATE(Setup!$B$5,4,1)),MIN($D60,EOMONTH(DATE(Setup!$B$5,4,1),0)),Setup!$C$6,Setup!$F$12:$F$61)-IF(AND($E60="Half day",YEAR($D60)=Setup!$B$5,MONTH($D60)=4),1-Setup!$B$7,0)))),0)</f>
        <v/>
      </c>
      <c r="N60" s="34">
        <f>IF(AND(ISNUMBER($C60),ISNUMBER($D60)),IF($D60&lt;$C60,0,IF(MAX($C60,DATE(Setup!$B$5,5,1))&gt;MIN($D60,EOMONTH(DATE(Setup!$B$5,5,1),0)),0,MAX(0,NETWORKDAYS.INTL(MAX($C60,DATE(Setup!$B$5,5,1)),MIN($D60,EOMONTH(DATE(Setup!$B$5,5,1),0)),Setup!$C$6,Setup!$F$12:$F$61)-IF(AND($E60="Half day",YEAR($D60)=Setup!$B$5,MONTH($D60)=5),1-Setup!$B$7,0)))),0)</f>
        <v/>
      </c>
      <c r="O60" s="34">
        <f>IF(AND(ISNUMBER($C60),ISNUMBER($D60)),IF($D60&lt;$C60,0,IF(MAX($C60,DATE(Setup!$B$5,6,1))&gt;MIN($D60,EOMONTH(DATE(Setup!$B$5,6,1),0)),0,MAX(0,NETWORKDAYS.INTL(MAX($C60,DATE(Setup!$B$5,6,1)),MIN($D60,EOMONTH(DATE(Setup!$B$5,6,1),0)),Setup!$C$6,Setup!$F$12:$F$61)-IF(AND($E60="Half day",YEAR($D60)=Setup!$B$5,MONTH($D60)=6),1-Setup!$B$7,0)))),0)</f>
        <v/>
      </c>
      <c r="P60" s="34">
        <f>IF(AND(ISNUMBER($C60),ISNUMBER($D60)),IF($D60&lt;$C60,0,IF(MAX($C60,DATE(Setup!$B$5,7,1))&gt;MIN($D60,EOMONTH(DATE(Setup!$B$5,7,1),0)),0,MAX(0,NETWORKDAYS.INTL(MAX($C60,DATE(Setup!$B$5,7,1)),MIN($D60,EOMONTH(DATE(Setup!$B$5,7,1),0)),Setup!$C$6,Setup!$F$12:$F$61)-IF(AND($E60="Half day",YEAR($D60)=Setup!$B$5,MONTH($D60)=7),1-Setup!$B$7,0)))),0)</f>
        <v/>
      </c>
      <c r="Q60" s="34">
        <f>IF(AND(ISNUMBER($C60),ISNUMBER($D60)),IF($D60&lt;$C60,0,IF(MAX($C60,DATE(Setup!$B$5,8,1))&gt;MIN($D60,EOMONTH(DATE(Setup!$B$5,8,1),0)),0,MAX(0,NETWORKDAYS.INTL(MAX($C60,DATE(Setup!$B$5,8,1)),MIN($D60,EOMONTH(DATE(Setup!$B$5,8,1),0)),Setup!$C$6,Setup!$F$12:$F$61)-IF(AND($E60="Half day",YEAR($D60)=Setup!$B$5,MONTH($D60)=8),1-Setup!$B$7,0)))),0)</f>
        <v/>
      </c>
      <c r="R60" s="34">
        <f>IF(AND(ISNUMBER($C60),ISNUMBER($D60)),IF($D60&lt;$C60,0,IF(MAX($C60,DATE(Setup!$B$5,9,1))&gt;MIN($D60,EOMONTH(DATE(Setup!$B$5,9,1),0)),0,MAX(0,NETWORKDAYS.INTL(MAX($C60,DATE(Setup!$B$5,9,1)),MIN($D60,EOMONTH(DATE(Setup!$B$5,9,1),0)),Setup!$C$6,Setup!$F$12:$F$61)-IF(AND($E60="Half day",YEAR($D60)=Setup!$B$5,MONTH($D60)=9),1-Setup!$B$7,0)))),0)</f>
        <v/>
      </c>
      <c r="S60" s="34">
        <f>IF(AND(ISNUMBER($C60),ISNUMBER($D60)),IF($D60&lt;$C60,0,IF(MAX($C60,DATE(Setup!$B$5,10,1))&gt;MIN($D60,EOMONTH(DATE(Setup!$B$5,10,1),0)),0,MAX(0,NETWORKDAYS.INTL(MAX($C60,DATE(Setup!$B$5,10,1)),MIN($D60,EOMONTH(DATE(Setup!$B$5,10,1),0)),Setup!$C$6,Setup!$F$12:$F$61)-IF(AND($E60="Half day",YEAR($D60)=Setup!$B$5,MONTH($D60)=10),1-Setup!$B$7,0)))),0)</f>
        <v/>
      </c>
      <c r="T60" s="34">
        <f>IF(AND(ISNUMBER($C60),ISNUMBER($D60)),IF($D60&lt;$C60,0,IF(MAX($C60,DATE(Setup!$B$5,11,1))&gt;MIN($D60,EOMONTH(DATE(Setup!$B$5,11,1),0)),0,MAX(0,NETWORKDAYS.INTL(MAX($C60,DATE(Setup!$B$5,11,1)),MIN($D60,EOMONTH(DATE(Setup!$B$5,11,1),0)),Setup!$C$6,Setup!$F$12:$F$61)-IF(AND($E60="Half day",YEAR($D60)=Setup!$B$5,MONTH($D60)=11),1-Setup!$B$7,0)))),0)</f>
        <v/>
      </c>
      <c r="U60" s="34">
        <f>IF(AND(ISNUMBER($C60),ISNUMBER($D60)),IF($D60&lt;$C60,0,IF(MAX($C60,DATE(Setup!$B$5,12,1))&gt;MIN($D60,EOMONTH(DATE(Setup!$B$5,12,1),0)),0,MAX(0,NETWORKDAYS.INTL(MAX($C60,DATE(Setup!$B$5,12,1)),MIN($D60,EOMONTH(DATE(Setup!$B$5,12,1),0)),Setup!$C$6,Setup!$F$12:$F$61)-IF(AND($E60="Half day",YEAR($D60)=Setup!$B$5,MONTH($D60)=12),1-Setup!$B$7,0)))),0)</f>
        <v/>
      </c>
    </row>
    <row r="61">
      <c r="A61" s="7" t="n"/>
      <c r="B61" s="7" t="n"/>
      <c r="C61" s="28" t="n"/>
      <c r="D61" s="28" t="n"/>
      <c r="E61" s="23" t="n"/>
      <c r="F61" s="32">
        <f>IF(OR($C61="",$D61=""),"",IF(NOT(AND(ISNUMBER($C61),ISNUMBER($D61))),"Check dates",IF($D61&lt;$C61,"Check dates",SUM($J61:$U61))))</f>
        <v/>
      </c>
      <c r="G61" s="7" t="n"/>
      <c r="H61" s="33">
        <f>IF(AND($A61="",$B61="",$C61="",$D61=""),"",IF(COUNTIF(Employees!$A$5:$A$34,$A61)=0,"Pick the employee from the list",IF(COUNTIF(Setup!$A$12:$A$17,$B61)=0,"Pick the leave type",IF($F61="Check dates","Check the dates","OK"))))</f>
        <v/>
      </c>
      <c r="J61" s="34">
        <f>IF(AND(ISNUMBER($C61),ISNUMBER($D61)),IF($D61&lt;$C61,0,IF(MAX($C61,DATE(Setup!$B$5,1,1))&gt;MIN($D61,EOMONTH(DATE(Setup!$B$5,1,1),0)),0,MAX(0,NETWORKDAYS.INTL(MAX($C61,DATE(Setup!$B$5,1,1)),MIN($D61,EOMONTH(DATE(Setup!$B$5,1,1),0)),Setup!$C$6,Setup!$F$12:$F$61)-IF(AND($E61="Half day",YEAR($D61)=Setup!$B$5,MONTH($D61)=1),1-Setup!$B$7,0)))),0)</f>
        <v/>
      </c>
      <c r="K61" s="34">
        <f>IF(AND(ISNUMBER($C61),ISNUMBER($D61)),IF($D61&lt;$C61,0,IF(MAX($C61,DATE(Setup!$B$5,2,1))&gt;MIN($D61,EOMONTH(DATE(Setup!$B$5,2,1),0)),0,MAX(0,NETWORKDAYS.INTL(MAX($C61,DATE(Setup!$B$5,2,1)),MIN($D61,EOMONTH(DATE(Setup!$B$5,2,1),0)),Setup!$C$6,Setup!$F$12:$F$61)-IF(AND($E61="Half day",YEAR($D61)=Setup!$B$5,MONTH($D61)=2),1-Setup!$B$7,0)))),0)</f>
        <v/>
      </c>
      <c r="L61" s="34">
        <f>IF(AND(ISNUMBER($C61),ISNUMBER($D61)),IF($D61&lt;$C61,0,IF(MAX($C61,DATE(Setup!$B$5,3,1))&gt;MIN($D61,EOMONTH(DATE(Setup!$B$5,3,1),0)),0,MAX(0,NETWORKDAYS.INTL(MAX($C61,DATE(Setup!$B$5,3,1)),MIN($D61,EOMONTH(DATE(Setup!$B$5,3,1),0)),Setup!$C$6,Setup!$F$12:$F$61)-IF(AND($E61="Half day",YEAR($D61)=Setup!$B$5,MONTH($D61)=3),1-Setup!$B$7,0)))),0)</f>
        <v/>
      </c>
      <c r="M61" s="34">
        <f>IF(AND(ISNUMBER($C61),ISNUMBER($D61)),IF($D61&lt;$C61,0,IF(MAX($C61,DATE(Setup!$B$5,4,1))&gt;MIN($D61,EOMONTH(DATE(Setup!$B$5,4,1),0)),0,MAX(0,NETWORKDAYS.INTL(MAX($C61,DATE(Setup!$B$5,4,1)),MIN($D61,EOMONTH(DATE(Setup!$B$5,4,1),0)),Setup!$C$6,Setup!$F$12:$F$61)-IF(AND($E61="Half day",YEAR($D61)=Setup!$B$5,MONTH($D61)=4),1-Setup!$B$7,0)))),0)</f>
        <v/>
      </c>
      <c r="N61" s="34">
        <f>IF(AND(ISNUMBER($C61),ISNUMBER($D61)),IF($D61&lt;$C61,0,IF(MAX($C61,DATE(Setup!$B$5,5,1))&gt;MIN($D61,EOMONTH(DATE(Setup!$B$5,5,1),0)),0,MAX(0,NETWORKDAYS.INTL(MAX($C61,DATE(Setup!$B$5,5,1)),MIN($D61,EOMONTH(DATE(Setup!$B$5,5,1),0)),Setup!$C$6,Setup!$F$12:$F$61)-IF(AND($E61="Half day",YEAR($D61)=Setup!$B$5,MONTH($D61)=5),1-Setup!$B$7,0)))),0)</f>
        <v/>
      </c>
      <c r="O61" s="34">
        <f>IF(AND(ISNUMBER($C61),ISNUMBER($D61)),IF($D61&lt;$C61,0,IF(MAX($C61,DATE(Setup!$B$5,6,1))&gt;MIN($D61,EOMONTH(DATE(Setup!$B$5,6,1),0)),0,MAX(0,NETWORKDAYS.INTL(MAX($C61,DATE(Setup!$B$5,6,1)),MIN($D61,EOMONTH(DATE(Setup!$B$5,6,1),0)),Setup!$C$6,Setup!$F$12:$F$61)-IF(AND($E61="Half day",YEAR($D61)=Setup!$B$5,MONTH($D61)=6),1-Setup!$B$7,0)))),0)</f>
        <v/>
      </c>
      <c r="P61" s="34">
        <f>IF(AND(ISNUMBER($C61),ISNUMBER($D61)),IF($D61&lt;$C61,0,IF(MAX($C61,DATE(Setup!$B$5,7,1))&gt;MIN($D61,EOMONTH(DATE(Setup!$B$5,7,1),0)),0,MAX(0,NETWORKDAYS.INTL(MAX($C61,DATE(Setup!$B$5,7,1)),MIN($D61,EOMONTH(DATE(Setup!$B$5,7,1),0)),Setup!$C$6,Setup!$F$12:$F$61)-IF(AND($E61="Half day",YEAR($D61)=Setup!$B$5,MONTH($D61)=7),1-Setup!$B$7,0)))),0)</f>
        <v/>
      </c>
      <c r="Q61" s="34">
        <f>IF(AND(ISNUMBER($C61),ISNUMBER($D61)),IF($D61&lt;$C61,0,IF(MAX($C61,DATE(Setup!$B$5,8,1))&gt;MIN($D61,EOMONTH(DATE(Setup!$B$5,8,1),0)),0,MAX(0,NETWORKDAYS.INTL(MAX($C61,DATE(Setup!$B$5,8,1)),MIN($D61,EOMONTH(DATE(Setup!$B$5,8,1),0)),Setup!$C$6,Setup!$F$12:$F$61)-IF(AND($E61="Half day",YEAR($D61)=Setup!$B$5,MONTH($D61)=8),1-Setup!$B$7,0)))),0)</f>
        <v/>
      </c>
      <c r="R61" s="34">
        <f>IF(AND(ISNUMBER($C61),ISNUMBER($D61)),IF($D61&lt;$C61,0,IF(MAX($C61,DATE(Setup!$B$5,9,1))&gt;MIN($D61,EOMONTH(DATE(Setup!$B$5,9,1),0)),0,MAX(0,NETWORKDAYS.INTL(MAX($C61,DATE(Setup!$B$5,9,1)),MIN($D61,EOMONTH(DATE(Setup!$B$5,9,1),0)),Setup!$C$6,Setup!$F$12:$F$61)-IF(AND($E61="Half day",YEAR($D61)=Setup!$B$5,MONTH($D61)=9),1-Setup!$B$7,0)))),0)</f>
        <v/>
      </c>
      <c r="S61" s="34">
        <f>IF(AND(ISNUMBER($C61),ISNUMBER($D61)),IF($D61&lt;$C61,0,IF(MAX($C61,DATE(Setup!$B$5,10,1))&gt;MIN($D61,EOMONTH(DATE(Setup!$B$5,10,1),0)),0,MAX(0,NETWORKDAYS.INTL(MAX($C61,DATE(Setup!$B$5,10,1)),MIN($D61,EOMONTH(DATE(Setup!$B$5,10,1),0)),Setup!$C$6,Setup!$F$12:$F$61)-IF(AND($E61="Half day",YEAR($D61)=Setup!$B$5,MONTH($D61)=10),1-Setup!$B$7,0)))),0)</f>
        <v/>
      </c>
      <c r="T61" s="34">
        <f>IF(AND(ISNUMBER($C61),ISNUMBER($D61)),IF($D61&lt;$C61,0,IF(MAX($C61,DATE(Setup!$B$5,11,1))&gt;MIN($D61,EOMONTH(DATE(Setup!$B$5,11,1),0)),0,MAX(0,NETWORKDAYS.INTL(MAX($C61,DATE(Setup!$B$5,11,1)),MIN($D61,EOMONTH(DATE(Setup!$B$5,11,1),0)),Setup!$C$6,Setup!$F$12:$F$61)-IF(AND($E61="Half day",YEAR($D61)=Setup!$B$5,MONTH($D61)=11),1-Setup!$B$7,0)))),0)</f>
        <v/>
      </c>
      <c r="U61" s="34">
        <f>IF(AND(ISNUMBER($C61),ISNUMBER($D61)),IF($D61&lt;$C61,0,IF(MAX($C61,DATE(Setup!$B$5,12,1))&gt;MIN($D61,EOMONTH(DATE(Setup!$B$5,12,1),0)),0,MAX(0,NETWORKDAYS.INTL(MAX($C61,DATE(Setup!$B$5,12,1)),MIN($D61,EOMONTH(DATE(Setup!$B$5,12,1),0)),Setup!$C$6,Setup!$F$12:$F$61)-IF(AND($E61="Half day",YEAR($D61)=Setup!$B$5,MONTH($D61)=12),1-Setup!$B$7,0)))),0)</f>
        <v/>
      </c>
    </row>
    <row r="62">
      <c r="A62" s="7" t="n"/>
      <c r="B62" s="7" t="n"/>
      <c r="C62" s="28" t="n"/>
      <c r="D62" s="28" t="n"/>
      <c r="E62" s="23" t="n"/>
      <c r="F62" s="32">
        <f>IF(OR($C62="",$D62=""),"",IF(NOT(AND(ISNUMBER($C62),ISNUMBER($D62))),"Check dates",IF($D62&lt;$C62,"Check dates",SUM($J62:$U62))))</f>
        <v/>
      </c>
      <c r="G62" s="7" t="n"/>
      <c r="H62" s="33">
        <f>IF(AND($A62="",$B62="",$C62="",$D62=""),"",IF(COUNTIF(Employees!$A$5:$A$34,$A62)=0,"Pick the employee from the list",IF(COUNTIF(Setup!$A$12:$A$17,$B62)=0,"Pick the leave type",IF($F62="Check dates","Check the dates","OK"))))</f>
        <v/>
      </c>
      <c r="J62" s="34">
        <f>IF(AND(ISNUMBER($C62),ISNUMBER($D62)),IF($D62&lt;$C62,0,IF(MAX($C62,DATE(Setup!$B$5,1,1))&gt;MIN($D62,EOMONTH(DATE(Setup!$B$5,1,1),0)),0,MAX(0,NETWORKDAYS.INTL(MAX($C62,DATE(Setup!$B$5,1,1)),MIN($D62,EOMONTH(DATE(Setup!$B$5,1,1),0)),Setup!$C$6,Setup!$F$12:$F$61)-IF(AND($E62="Half day",YEAR($D62)=Setup!$B$5,MONTH($D62)=1),1-Setup!$B$7,0)))),0)</f>
        <v/>
      </c>
      <c r="K62" s="34">
        <f>IF(AND(ISNUMBER($C62),ISNUMBER($D62)),IF($D62&lt;$C62,0,IF(MAX($C62,DATE(Setup!$B$5,2,1))&gt;MIN($D62,EOMONTH(DATE(Setup!$B$5,2,1),0)),0,MAX(0,NETWORKDAYS.INTL(MAX($C62,DATE(Setup!$B$5,2,1)),MIN($D62,EOMONTH(DATE(Setup!$B$5,2,1),0)),Setup!$C$6,Setup!$F$12:$F$61)-IF(AND($E62="Half day",YEAR($D62)=Setup!$B$5,MONTH($D62)=2),1-Setup!$B$7,0)))),0)</f>
        <v/>
      </c>
      <c r="L62" s="34">
        <f>IF(AND(ISNUMBER($C62),ISNUMBER($D62)),IF($D62&lt;$C62,0,IF(MAX($C62,DATE(Setup!$B$5,3,1))&gt;MIN($D62,EOMONTH(DATE(Setup!$B$5,3,1),0)),0,MAX(0,NETWORKDAYS.INTL(MAX($C62,DATE(Setup!$B$5,3,1)),MIN($D62,EOMONTH(DATE(Setup!$B$5,3,1),0)),Setup!$C$6,Setup!$F$12:$F$61)-IF(AND($E62="Half day",YEAR($D62)=Setup!$B$5,MONTH($D62)=3),1-Setup!$B$7,0)))),0)</f>
        <v/>
      </c>
      <c r="M62" s="34">
        <f>IF(AND(ISNUMBER($C62),ISNUMBER($D62)),IF($D62&lt;$C62,0,IF(MAX($C62,DATE(Setup!$B$5,4,1))&gt;MIN($D62,EOMONTH(DATE(Setup!$B$5,4,1),0)),0,MAX(0,NETWORKDAYS.INTL(MAX($C62,DATE(Setup!$B$5,4,1)),MIN($D62,EOMONTH(DATE(Setup!$B$5,4,1),0)),Setup!$C$6,Setup!$F$12:$F$61)-IF(AND($E62="Half day",YEAR($D62)=Setup!$B$5,MONTH($D62)=4),1-Setup!$B$7,0)))),0)</f>
        <v/>
      </c>
      <c r="N62" s="34">
        <f>IF(AND(ISNUMBER($C62),ISNUMBER($D62)),IF($D62&lt;$C62,0,IF(MAX($C62,DATE(Setup!$B$5,5,1))&gt;MIN($D62,EOMONTH(DATE(Setup!$B$5,5,1),0)),0,MAX(0,NETWORKDAYS.INTL(MAX($C62,DATE(Setup!$B$5,5,1)),MIN($D62,EOMONTH(DATE(Setup!$B$5,5,1),0)),Setup!$C$6,Setup!$F$12:$F$61)-IF(AND($E62="Half day",YEAR($D62)=Setup!$B$5,MONTH($D62)=5),1-Setup!$B$7,0)))),0)</f>
        <v/>
      </c>
      <c r="O62" s="34">
        <f>IF(AND(ISNUMBER($C62),ISNUMBER($D62)),IF($D62&lt;$C62,0,IF(MAX($C62,DATE(Setup!$B$5,6,1))&gt;MIN($D62,EOMONTH(DATE(Setup!$B$5,6,1),0)),0,MAX(0,NETWORKDAYS.INTL(MAX($C62,DATE(Setup!$B$5,6,1)),MIN($D62,EOMONTH(DATE(Setup!$B$5,6,1),0)),Setup!$C$6,Setup!$F$12:$F$61)-IF(AND($E62="Half day",YEAR($D62)=Setup!$B$5,MONTH($D62)=6),1-Setup!$B$7,0)))),0)</f>
        <v/>
      </c>
      <c r="P62" s="34">
        <f>IF(AND(ISNUMBER($C62),ISNUMBER($D62)),IF($D62&lt;$C62,0,IF(MAX($C62,DATE(Setup!$B$5,7,1))&gt;MIN($D62,EOMONTH(DATE(Setup!$B$5,7,1),0)),0,MAX(0,NETWORKDAYS.INTL(MAX($C62,DATE(Setup!$B$5,7,1)),MIN($D62,EOMONTH(DATE(Setup!$B$5,7,1),0)),Setup!$C$6,Setup!$F$12:$F$61)-IF(AND($E62="Half day",YEAR($D62)=Setup!$B$5,MONTH($D62)=7),1-Setup!$B$7,0)))),0)</f>
        <v/>
      </c>
      <c r="Q62" s="34">
        <f>IF(AND(ISNUMBER($C62),ISNUMBER($D62)),IF($D62&lt;$C62,0,IF(MAX($C62,DATE(Setup!$B$5,8,1))&gt;MIN($D62,EOMONTH(DATE(Setup!$B$5,8,1),0)),0,MAX(0,NETWORKDAYS.INTL(MAX($C62,DATE(Setup!$B$5,8,1)),MIN($D62,EOMONTH(DATE(Setup!$B$5,8,1),0)),Setup!$C$6,Setup!$F$12:$F$61)-IF(AND($E62="Half day",YEAR($D62)=Setup!$B$5,MONTH($D62)=8),1-Setup!$B$7,0)))),0)</f>
        <v/>
      </c>
      <c r="R62" s="34">
        <f>IF(AND(ISNUMBER($C62),ISNUMBER($D62)),IF($D62&lt;$C62,0,IF(MAX($C62,DATE(Setup!$B$5,9,1))&gt;MIN($D62,EOMONTH(DATE(Setup!$B$5,9,1),0)),0,MAX(0,NETWORKDAYS.INTL(MAX($C62,DATE(Setup!$B$5,9,1)),MIN($D62,EOMONTH(DATE(Setup!$B$5,9,1),0)),Setup!$C$6,Setup!$F$12:$F$61)-IF(AND($E62="Half day",YEAR($D62)=Setup!$B$5,MONTH($D62)=9),1-Setup!$B$7,0)))),0)</f>
        <v/>
      </c>
      <c r="S62" s="34">
        <f>IF(AND(ISNUMBER($C62),ISNUMBER($D62)),IF($D62&lt;$C62,0,IF(MAX($C62,DATE(Setup!$B$5,10,1))&gt;MIN($D62,EOMONTH(DATE(Setup!$B$5,10,1),0)),0,MAX(0,NETWORKDAYS.INTL(MAX($C62,DATE(Setup!$B$5,10,1)),MIN($D62,EOMONTH(DATE(Setup!$B$5,10,1),0)),Setup!$C$6,Setup!$F$12:$F$61)-IF(AND($E62="Half day",YEAR($D62)=Setup!$B$5,MONTH($D62)=10),1-Setup!$B$7,0)))),0)</f>
        <v/>
      </c>
      <c r="T62" s="34">
        <f>IF(AND(ISNUMBER($C62),ISNUMBER($D62)),IF($D62&lt;$C62,0,IF(MAX($C62,DATE(Setup!$B$5,11,1))&gt;MIN($D62,EOMONTH(DATE(Setup!$B$5,11,1),0)),0,MAX(0,NETWORKDAYS.INTL(MAX($C62,DATE(Setup!$B$5,11,1)),MIN($D62,EOMONTH(DATE(Setup!$B$5,11,1),0)),Setup!$C$6,Setup!$F$12:$F$61)-IF(AND($E62="Half day",YEAR($D62)=Setup!$B$5,MONTH($D62)=11),1-Setup!$B$7,0)))),0)</f>
        <v/>
      </c>
      <c r="U62" s="34">
        <f>IF(AND(ISNUMBER($C62),ISNUMBER($D62)),IF($D62&lt;$C62,0,IF(MAX($C62,DATE(Setup!$B$5,12,1))&gt;MIN($D62,EOMONTH(DATE(Setup!$B$5,12,1),0)),0,MAX(0,NETWORKDAYS.INTL(MAX($C62,DATE(Setup!$B$5,12,1)),MIN($D62,EOMONTH(DATE(Setup!$B$5,12,1),0)),Setup!$C$6,Setup!$F$12:$F$61)-IF(AND($E62="Half day",YEAR($D62)=Setup!$B$5,MONTH($D62)=12),1-Setup!$B$7,0)))),0)</f>
        <v/>
      </c>
    </row>
    <row r="63">
      <c r="A63" s="7" t="n"/>
      <c r="B63" s="7" t="n"/>
      <c r="C63" s="28" t="n"/>
      <c r="D63" s="28" t="n"/>
      <c r="E63" s="23" t="n"/>
      <c r="F63" s="32">
        <f>IF(OR($C63="",$D63=""),"",IF(NOT(AND(ISNUMBER($C63),ISNUMBER($D63))),"Check dates",IF($D63&lt;$C63,"Check dates",SUM($J63:$U63))))</f>
        <v/>
      </c>
      <c r="G63" s="7" t="n"/>
      <c r="H63" s="33">
        <f>IF(AND($A63="",$B63="",$C63="",$D63=""),"",IF(COUNTIF(Employees!$A$5:$A$34,$A63)=0,"Pick the employee from the list",IF(COUNTIF(Setup!$A$12:$A$17,$B63)=0,"Pick the leave type",IF($F63="Check dates","Check the dates","OK"))))</f>
        <v/>
      </c>
      <c r="J63" s="34">
        <f>IF(AND(ISNUMBER($C63),ISNUMBER($D63)),IF($D63&lt;$C63,0,IF(MAX($C63,DATE(Setup!$B$5,1,1))&gt;MIN($D63,EOMONTH(DATE(Setup!$B$5,1,1),0)),0,MAX(0,NETWORKDAYS.INTL(MAX($C63,DATE(Setup!$B$5,1,1)),MIN($D63,EOMONTH(DATE(Setup!$B$5,1,1),0)),Setup!$C$6,Setup!$F$12:$F$61)-IF(AND($E63="Half day",YEAR($D63)=Setup!$B$5,MONTH($D63)=1),1-Setup!$B$7,0)))),0)</f>
        <v/>
      </c>
      <c r="K63" s="34">
        <f>IF(AND(ISNUMBER($C63),ISNUMBER($D63)),IF($D63&lt;$C63,0,IF(MAX($C63,DATE(Setup!$B$5,2,1))&gt;MIN($D63,EOMONTH(DATE(Setup!$B$5,2,1),0)),0,MAX(0,NETWORKDAYS.INTL(MAX($C63,DATE(Setup!$B$5,2,1)),MIN($D63,EOMONTH(DATE(Setup!$B$5,2,1),0)),Setup!$C$6,Setup!$F$12:$F$61)-IF(AND($E63="Half day",YEAR($D63)=Setup!$B$5,MONTH($D63)=2),1-Setup!$B$7,0)))),0)</f>
        <v/>
      </c>
      <c r="L63" s="34">
        <f>IF(AND(ISNUMBER($C63),ISNUMBER($D63)),IF($D63&lt;$C63,0,IF(MAX($C63,DATE(Setup!$B$5,3,1))&gt;MIN($D63,EOMONTH(DATE(Setup!$B$5,3,1),0)),0,MAX(0,NETWORKDAYS.INTL(MAX($C63,DATE(Setup!$B$5,3,1)),MIN($D63,EOMONTH(DATE(Setup!$B$5,3,1),0)),Setup!$C$6,Setup!$F$12:$F$61)-IF(AND($E63="Half day",YEAR($D63)=Setup!$B$5,MONTH($D63)=3),1-Setup!$B$7,0)))),0)</f>
        <v/>
      </c>
      <c r="M63" s="34">
        <f>IF(AND(ISNUMBER($C63),ISNUMBER($D63)),IF($D63&lt;$C63,0,IF(MAX($C63,DATE(Setup!$B$5,4,1))&gt;MIN($D63,EOMONTH(DATE(Setup!$B$5,4,1),0)),0,MAX(0,NETWORKDAYS.INTL(MAX($C63,DATE(Setup!$B$5,4,1)),MIN($D63,EOMONTH(DATE(Setup!$B$5,4,1),0)),Setup!$C$6,Setup!$F$12:$F$61)-IF(AND($E63="Half day",YEAR($D63)=Setup!$B$5,MONTH($D63)=4),1-Setup!$B$7,0)))),0)</f>
        <v/>
      </c>
      <c r="N63" s="34">
        <f>IF(AND(ISNUMBER($C63),ISNUMBER($D63)),IF($D63&lt;$C63,0,IF(MAX($C63,DATE(Setup!$B$5,5,1))&gt;MIN($D63,EOMONTH(DATE(Setup!$B$5,5,1),0)),0,MAX(0,NETWORKDAYS.INTL(MAX($C63,DATE(Setup!$B$5,5,1)),MIN($D63,EOMONTH(DATE(Setup!$B$5,5,1),0)),Setup!$C$6,Setup!$F$12:$F$61)-IF(AND($E63="Half day",YEAR($D63)=Setup!$B$5,MONTH($D63)=5),1-Setup!$B$7,0)))),0)</f>
        <v/>
      </c>
      <c r="O63" s="34">
        <f>IF(AND(ISNUMBER($C63),ISNUMBER($D63)),IF($D63&lt;$C63,0,IF(MAX($C63,DATE(Setup!$B$5,6,1))&gt;MIN($D63,EOMONTH(DATE(Setup!$B$5,6,1),0)),0,MAX(0,NETWORKDAYS.INTL(MAX($C63,DATE(Setup!$B$5,6,1)),MIN($D63,EOMONTH(DATE(Setup!$B$5,6,1),0)),Setup!$C$6,Setup!$F$12:$F$61)-IF(AND($E63="Half day",YEAR($D63)=Setup!$B$5,MONTH($D63)=6),1-Setup!$B$7,0)))),0)</f>
        <v/>
      </c>
      <c r="P63" s="34">
        <f>IF(AND(ISNUMBER($C63),ISNUMBER($D63)),IF($D63&lt;$C63,0,IF(MAX($C63,DATE(Setup!$B$5,7,1))&gt;MIN($D63,EOMONTH(DATE(Setup!$B$5,7,1),0)),0,MAX(0,NETWORKDAYS.INTL(MAX($C63,DATE(Setup!$B$5,7,1)),MIN($D63,EOMONTH(DATE(Setup!$B$5,7,1),0)),Setup!$C$6,Setup!$F$12:$F$61)-IF(AND($E63="Half day",YEAR($D63)=Setup!$B$5,MONTH($D63)=7),1-Setup!$B$7,0)))),0)</f>
        <v/>
      </c>
      <c r="Q63" s="34">
        <f>IF(AND(ISNUMBER($C63),ISNUMBER($D63)),IF($D63&lt;$C63,0,IF(MAX($C63,DATE(Setup!$B$5,8,1))&gt;MIN($D63,EOMONTH(DATE(Setup!$B$5,8,1),0)),0,MAX(0,NETWORKDAYS.INTL(MAX($C63,DATE(Setup!$B$5,8,1)),MIN($D63,EOMONTH(DATE(Setup!$B$5,8,1),0)),Setup!$C$6,Setup!$F$12:$F$61)-IF(AND($E63="Half day",YEAR($D63)=Setup!$B$5,MONTH($D63)=8),1-Setup!$B$7,0)))),0)</f>
        <v/>
      </c>
      <c r="R63" s="34">
        <f>IF(AND(ISNUMBER($C63),ISNUMBER($D63)),IF($D63&lt;$C63,0,IF(MAX($C63,DATE(Setup!$B$5,9,1))&gt;MIN($D63,EOMONTH(DATE(Setup!$B$5,9,1),0)),0,MAX(0,NETWORKDAYS.INTL(MAX($C63,DATE(Setup!$B$5,9,1)),MIN($D63,EOMONTH(DATE(Setup!$B$5,9,1),0)),Setup!$C$6,Setup!$F$12:$F$61)-IF(AND($E63="Half day",YEAR($D63)=Setup!$B$5,MONTH($D63)=9),1-Setup!$B$7,0)))),0)</f>
        <v/>
      </c>
      <c r="S63" s="34">
        <f>IF(AND(ISNUMBER($C63),ISNUMBER($D63)),IF($D63&lt;$C63,0,IF(MAX($C63,DATE(Setup!$B$5,10,1))&gt;MIN($D63,EOMONTH(DATE(Setup!$B$5,10,1),0)),0,MAX(0,NETWORKDAYS.INTL(MAX($C63,DATE(Setup!$B$5,10,1)),MIN($D63,EOMONTH(DATE(Setup!$B$5,10,1),0)),Setup!$C$6,Setup!$F$12:$F$61)-IF(AND($E63="Half day",YEAR($D63)=Setup!$B$5,MONTH($D63)=10),1-Setup!$B$7,0)))),0)</f>
        <v/>
      </c>
      <c r="T63" s="34">
        <f>IF(AND(ISNUMBER($C63),ISNUMBER($D63)),IF($D63&lt;$C63,0,IF(MAX($C63,DATE(Setup!$B$5,11,1))&gt;MIN($D63,EOMONTH(DATE(Setup!$B$5,11,1),0)),0,MAX(0,NETWORKDAYS.INTL(MAX($C63,DATE(Setup!$B$5,11,1)),MIN($D63,EOMONTH(DATE(Setup!$B$5,11,1),0)),Setup!$C$6,Setup!$F$12:$F$61)-IF(AND($E63="Half day",YEAR($D63)=Setup!$B$5,MONTH($D63)=11),1-Setup!$B$7,0)))),0)</f>
        <v/>
      </c>
      <c r="U63" s="34">
        <f>IF(AND(ISNUMBER($C63),ISNUMBER($D63)),IF($D63&lt;$C63,0,IF(MAX($C63,DATE(Setup!$B$5,12,1))&gt;MIN($D63,EOMONTH(DATE(Setup!$B$5,12,1),0)),0,MAX(0,NETWORKDAYS.INTL(MAX($C63,DATE(Setup!$B$5,12,1)),MIN($D63,EOMONTH(DATE(Setup!$B$5,12,1),0)),Setup!$C$6,Setup!$F$12:$F$61)-IF(AND($E63="Half day",YEAR($D63)=Setup!$B$5,MONTH($D63)=12),1-Setup!$B$7,0)))),0)</f>
        <v/>
      </c>
    </row>
    <row r="64">
      <c r="A64" s="7" t="n"/>
      <c r="B64" s="7" t="n"/>
      <c r="C64" s="28" t="n"/>
      <c r="D64" s="28" t="n"/>
      <c r="E64" s="23" t="n"/>
      <c r="F64" s="32">
        <f>IF(OR($C64="",$D64=""),"",IF(NOT(AND(ISNUMBER($C64),ISNUMBER($D64))),"Check dates",IF($D64&lt;$C64,"Check dates",SUM($J64:$U64))))</f>
        <v/>
      </c>
      <c r="G64" s="7" t="n"/>
      <c r="H64" s="33">
        <f>IF(AND($A64="",$B64="",$C64="",$D64=""),"",IF(COUNTIF(Employees!$A$5:$A$34,$A64)=0,"Pick the employee from the list",IF(COUNTIF(Setup!$A$12:$A$17,$B64)=0,"Pick the leave type",IF($F64="Check dates","Check the dates","OK"))))</f>
        <v/>
      </c>
      <c r="J64" s="34">
        <f>IF(AND(ISNUMBER($C64),ISNUMBER($D64)),IF($D64&lt;$C64,0,IF(MAX($C64,DATE(Setup!$B$5,1,1))&gt;MIN($D64,EOMONTH(DATE(Setup!$B$5,1,1),0)),0,MAX(0,NETWORKDAYS.INTL(MAX($C64,DATE(Setup!$B$5,1,1)),MIN($D64,EOMONTH(DATE(Setup!$B$5,1,1),0)),Setup!$C$6,Setup!$F$12:$F$61)-IF(AND($E64="Half day",YEAR($D64)=Setup!$B$5,MONTH($D64)=1),1-Setup!$B$7,0)))),0)</f>
        <v/>
      </c>
      <c r="K64" s="34">
        <f>IF(AND(ISNUMBER($C64),ISNUMBER($D64)),IF($D64&lt;$C64,0,IF(MAX($C64,DATE(Setup!$B$5,2,1))&gt;MIN($D64,EOMONTH(DATE(Setup!$B$5,2,1),0)),0,MAX(0,NETWORKDAYS.INTL(MAX($C64,DATE(Setup!$B$5,2,1)),MIN($D64,EOMONTH(DATE(Setup!$B$5,2,1),0)),Setup!$C$6,Setup!$F$12:$F$61)-IF(AND($E64="Half day",YEAR($D64)=Setup!$B$5,MONTH($D64)=2),1-Setup!$B$7,0)))),0)</f>
        <v/>
      </c>
      <c r="L64" s="34">
        <f>IF(AND(ISNUMBER($C64),ISNUMBER($D64)),IF($D64&lt;$C64,0,IF(MAX($C64,DATE(Setup!$B$5,3,1))&gt;MIN($D64,EOMONTH(DATE(Setup!$B$5,3,1),0)),0,MAX(0,NETWORKDAYS.INTL(MAX($C64,DATE(Setup!$B$5,3,1)),MIN($D64,EOMONTH(DATE(Setup!$B$5,3,1),0)),Setup!$C$6,Setup!$F$12:$F$61)-IF(AND($E64="Half day",YEAR($D64)=Setup!$B$5,MONTH($D64)=3),1-Setup!$B$7,0)))),0)</f>
        <v/>
      </c>
      <c r="M64" s="34">
        <f>IF(AND(ISNUMBER($C64),ISNUMBER($D64)),IF($D64&lt;$C64,0,IF(MAX($C64,DATE(Setup!$B$5,4,1))&gt;MIN($D64,EOMONTH(DATE(Setup!$B$5,4,1),0)),0,MAX(0,NETWORKDAYS.INTL(MAX($C64,DATE(Setup!$B$5,4,1)),MIN($D64,EOMONTH(DATE(Setup!$B$5,4,1),0)),Setup!$C$6,Setup!$F$12:$F$61)-IF(AND($E64="Half day",YEAR($D64)=Setup!$B$5,MONTH($D64)=4),1-Setup!$B$7,0)))),0)</f>
        <v/>
      </c>
      <c r="N64" s="34">
        <f>IF(AND(ISNUMBER($C64),ISNUMBER($D64)),IF($D64&lt;$C64,0,IF(MAX($C64,DATE(Setup!$B$5,5,1))&gt;MIN($D64,EOMONTH(DATE(Setup!$B$5,5,1),0)),0,MAX(0,NETWORKDAYS.INTL(MAX($C64,DATE(Setup!$B$5,5,1)),MIN($D64,EOMONTH(DATE(Setup!$B$5,5,1),0)),Setup!$C$6,Setup!$F$12:$F$61)-IF(AND($E64="Half day",YEAR($D64)=Setup!$B$5,MONTH($D64)=5),1-Setup!$B$7,0)))),0)</f>
        <v/>
      </c>
      <c r="O64" s="34">
        <f>IF(AND(ISNUMBER($C64),ISNUMBER($D64)),IF($D64&lt;$C64,0,IF(MAX($C64,DATE(Setup!$B$5,6,1))&gt;MIN($D64,EOMONTH(DATE(Setup!$B$5,6,1),0)),0,MAX(0,NETWORKDAYS.INTL(MAX($C64,DATE(Setup!$B$5,6,1)),MIN($D64,EOMONTH(DATE(Setup!$B$5,6,1),0)),Setup!$C$6,Setup!$F$12:$F$61)-IF(AND($E64="Half day",YEAR($D64)=Setup!$B$5,MONTH($D64)=6),1-Setup!$B$7,0)))),0)</f>
        <v/>
      </c>
      <c r="P64" s="34">
        <f>IF(AND(ISNUMBER($C64),ISNUMBER($D64)),IF($D64&lt;$C64,0,IF(MAX($C64,DATE(Setup!$B$5,7,1))&gt;MIN($D64,EOMONTH(DATE(Setup!$B$5,7,1),0)),0,MAX(0,NETWORKDAYS.INTL(MAX($C64,DATE(Setup!$B$5,7,1)),MIN($D64,EOMONTH(DATE(Setup!$B$5,7,1),0)),Setup!$C$6,Setup!$F$12:$F$61)-IF(AND($E64="Half day",YEAR($D64)=Setup!$B$5,MONTH($D64)=7),1-Setup!$B$7,0)))),0)</f>
        <v/>
      </c>
      <c r="Q64" s="34">
        <f>IF(AND(ISNUMBER($C64),ISNUMBER($D64)),IF($D64&lt;$C64,0,IF(MAX($C64,DATE(Setup!$B$5,8,1))&gt;MIN($D64,EOMONTH(DATE(Setup!$B$5,8,1),0)),0,MAX(0,NETWORKDAYS.INTL(MAX($C64,DATE(Setup!$B$5,8,1)),MIN($D64,EOMONTH(DATE(Setup!$B$5,8,1),0)),Setup!$C$6,Setup!$F$12:$F$61)-IF(AND($E64="Half day",YEAR($D64)=Setup!$B$5,MONTH($D64)=8),1-Setup!$B$7,0)))),0)</f>
        <v/>
      </c>
      <c r="R64" s="34">
        <f>IF(AND(ISNUMBER($C64),ISNUMBER($D64)),IF($D64&lt;$C64,0,IF(MAX($C64,DATE(Setup!$B$5,9,1))&gt;MIN($D64,EOMONTH(DATE(Setup!$B$5,9,1),0)),0,MAX(0,NETWORKDAYS.INTL(MAX($C64,DATE(Setup!$B$5,9,1)),MIN($D64,EOMONTH(DATE(Setup!$B$5,9,1),0)),Setup!$C$6,Setup!$F$12:$F$61)-IF(AND($E64="Half day",YEAR($D64)=Setup!$B$5,MONTH($D64)=9),1-Setup!$B$7,0)))),0)</f>
        <v/>
      </c>
      <c r="S64" s="34">
        <f>IF(AND(ISNUMBER($C64),ISNUMBER($D64)),IF($D64&lt;$C64,0,IF(MAX($C64,DATE(Setup!$B$5,10,1))&gt;MIN($D64,EOMONTH(DATE(Setup!$B$5,10,1),0)),0,MAX(0,NETWORKDAYS.INTL(MAX($C64,DATE(Setup!$B$5,10,1)),MIN($D64,EOMONTH(DATE(Setup!$B$5,10,1),0)),Setup!$C$6,Setup!$F$12:$F$61)-IF(AND($E64="Half day",YEAR($D64)=Setup!$B$5,MONTH($D64)=10),1-Setup!$B$7,0)))),0)</f>
        <v/>
      </c>
      <c r="T64" s="34">
        <f>IF(AND(ISNUMBER($C64),ISNUMBER($D64)),IF($D64&lt;$C64,0,IF(MAX($C64,DATE(Setup!$B$5,11,1))&gt;MIN($D64,EOMONTH(DATE(Setup!$B$5,11,1),0)),0,MAX(0,NETWORKDAYS.INTL(MAX($C64,DATE(Setup!$B$5,11,1)),MIN($D64,EOMONTH(DATE(Setup!$B$5,11,1),0)),Setup!$C$6,Setup!$F$12:$F$61)-IF(AND($E64="Half day",YEAR($D64)=Setup!$B$5,MONTH($D64)=11),1-Setup!$B$7,0)))),0)</f>
        <v/>
      </c>
      <c r="U64" s="34">
        <f>IF(AND(ISNUMBER($C64),ISNUMBER($D64)),IF($D64&lt;$C64,0,IF(MAX($C64,DATE(Setup!$B$5,12,1))&gt;MIN($D64,EOMONTH(DATE(Setup!$B$5,12,1),0)),0,MAX(0,NETWORKDAYS.INTL(MAX($C64,DATE(Setup!$B$5,12,1)),MIN($D64,EOMONTH(DATE(Setup!$B$5,12,1),0)),Setup!$C$6,Setup!$F$12:$F$61)-IF(AND($E64="Half day",YEAR($D64)=Setup!$B$5,MONTH($D64)=12),1-Setup!$B$7,0)))),0)</f>
        <v/>
      </c>
    </row>
    <row r="65">
      <c r="A65" s="7" t="n"/>
      <c r="B65" s="7" t="n"/>
      <c r="C65" s="28" t="n"/>
      <c r="D65" s="28" t="n"/>
      <c r="E65" s="23" t="n"/>
      <c r="F65" s="32">
        <f>IF(OR($C65="",$D65=""),"",IF(NOT(AND(ISNUMBER($C65),ISNUMBER($D65))),"Check dates",IF($D65&lt;$C65,"Check dates",SUM($J65:$U65))))</f>
        <v/>
      </c>
      <c r="G65" s="7" t="n"/>
      <c r="H65" s="33">
        <f>IF(AND($A65="",$B65="",$C65="",$D65=""),"",IF(COUNTIF(Employees!$A$5:$A$34,$A65)=0,"Pick the employee from the list",IF(COUNTIF(Setup!$A$12:$A$17,$B65)=0,"Pick the leave type",IF($F65="Check dates","Check the dates","OK"))))</f>
        <v/>
      </c>
      <c r="J65" s="34">
        <f>IF(AND(ISNUMBER($C65),ISNUMBER($D65)),IF($D65&lt;$C65,0,IF(MAX($C65,DATE(Setup!$B$5,1,1))&gt;MIN($D65,EOMONTH(DATE(Setup!$B$5,1,1),0)),0,MAX(0,NETWORKDAYS.INTL(MAX($C65,DATE(Setup!$B$5,1,1)),MIN($D65,EOMONTH(DATE(Setup!$B$5,1,1),0)),Setup!$C$6,Setup!$F$12:$F$61)-IF(AND($E65="Half day",YEAR($D65)=Setup!$B$5,MONTH($D65)=1),1-Setup!$B$7,0)))),0)</f>
        <v/>
      </c>
      <c r="K65" s="34">
        <f>IF(AND(ISNUMBER($C65),ISNUMBER($D65)),IF($D65&lt;$C65,0,IF(MAX($C65,DATE(Setup!$B$5,2,1))&gt;MIN($D65,EOMONTH(DATE(Setup!$B$5,2,1),0)),0,MAX(0,NETWORKDAYS.INTL(MAX($C65,DATE(Setup!$B$5,2,1)),MIN($D65,EOMONTH(DATE(Setup!$B$5,2,1),0)),Setup!$C$6,Setup!$F$12:$F$61)-IF(AND($E65="Half day",YEAR($D65)=Setup!$B$5,MONTH($D65)=2),1-Setup!$B$7,0)))),0)</f>
        <v/>
      </c>
      <c r="L65" s="34">
        <f>IF(AND(ISNUMBER($C65),ISNUMBER($D65)),IF($D65&lt;$C65,0,IF(MAX($C65,DATE(Setup!$B$5,3,1))&gt;MIN($D65,EOMONTH(DATE(Setup!$B$5,3,1),0)),0,MAX(0,NETWORKDAYS.INTL(MAX($C65,DATE(Setup!$B$5,3,1)),MIN($D65,EOMONTH(DATE(Setup!$B$5,3,1),0)),Setup!$C$6,Setup!$F$12:$F$61)-IF(AND($E65="Half day",YEAR($D65)=Setup!$B$5,MONTH($D65)=3),1-Setup!$B$7,0)))),0)</f>
        <v/>
      </c>
      <c r="M65" s="34">
        <f>IF(AND(ISNUMBER($C65),ISNUMBER($D65)),IF($D65&lt;$C65,0,IF(MAX($C65,DATE(Setup!$B$5,4,1))&gt;MIN($D65,EOMONTH(DATE(Setup!$B$5,4,1),0)),0,MAX(0,NETWORKDAYS.INTL(MAX($C65,DATE(Setup!$B$5,4,1)),MIN($D65,EOMONTH(DATE(Setup!$B$5,4,1),0)),Setup!$C$6,Setup!$F$12:$F$61)-IF(AND($E65="Half day",YEAR($D65)=Setup!$B$5,MONTH($D65)=4),1-Setup!$B$7,0)))),0)</f>
        <v/>
      </c>
      <c r="N65" s="34">
        <f>IF(AND(ISNUMBER($C65),ISNUMBER($D65)),IF($D65&lt;$C65,0,IF(MAX($C65,DATE(Setup!$B$5,5,1))&gt;MIN($D65,EOMONTH(DATE(Setup!$B$5,5,1),0)),0,MAX(0,NETWORKDAYS.INTL(MAX($C65,DATE(Setup!$B$5,5,1)),MIN($D65,EOMONTH(DATE(Setup!$B$5,5,1),0)),Setup!$C$6,Setup!$F$12:$F$61)-IF(AND($E65="Half day",YEAR($D65)=Setup!$B$5,MONTH($D65)=5),1-Setup!$B$7,0)))),0)</f>
        <v/>
      </c>
      <c r="O65" s="34">
        <f>IF(AND(ISNUMBER($C65),ISNUMBER($D65)),IF($D65&lt;$C65,0,IF(MAX($C65,DATE(Setup!$B$5,6,1))&gt;MIN($D65,EOMONTH(DATE(Setup!$B$5,6,1),0)),0,MAX(0,NETWORKDAYS.INTL(MAX($C65,DATE(Setup!$B$5,6,1)),MIN($D65,EOMONTH(DATE(Setup!$B$5,6,1),0)),Setup!$C$6,Setup!$F$12:$F$61)-IF(AND($E65="Half day",YEAR($D65)=Setup!$B$5,MONTH($D65)=6),1-Setup!$B$7,0)))),0)</f>
        <v/>
      </c>
      <c r="P65" s="34">
        <f>IF(AND(ISNUMBER($C65),ISNUMBER($D65)),IF($D65&lt;$C65,0,IF(MAX($C65,DATE(Setup!$B$5,7,1))&gt;MIN($D65,EOMONTH(DATE(Setup!$B$5,7,1),0)),0,MAX(0,NETWORKDAYS.INTL(MAX($C65,DATE(Setup!$B$5,7,1)),MIN($D65,EOMONTH(DATE(Setup!$B$5,7,1),0)),Setup!$C$6,Setup!$F$12:$F$61)-IF(AND($E65="Half day",YEAR($D65)=Setup!$B$5,MONTH($D65)=7),1-Setup!$B$7,0)))),0)</f>
        <v/>
      </c>
      <c r="Q65" s="34">
        <f>IF(AND(ISNUMBER($C65),ISNUMBER($D65)),IF($D65&lt;$C65,0,IF(MAX($C65,DATE(Setup!$B$5,8,1))&gt;MIN($D65,EOMONTH(DATE(Setup!$B$5,8,1),0)),0,MAX(0,NETWORKDAYS.INTL(MAX($C65,DATE(Setup!$B$5,8,1)),MIN($D65,EOMONTH(DATE(Setup!$B$5,8,1),0)),Setup!$C$6,Setup!$F$12:$F$61)-IF(AND($E65="Half day",YEAR($D65)=Setup!$B$5,MONTH($D65)=8),1-Setup!$B$7,0)))),0)</f>
        <v/>
      </c>
      <c r="R65" s="34">
        <f>IF(AND(ISNUMBER($C65),ISNUMBER($D65)),IF($D65&lt;$C65,0,IF(MAX($C65,DATE(Setup!$B$5,9,1))&gt;MIN($D65,EOMONTH(DATE(Setup!$B$5,9,1),0)),0,MAX(0,NETWORKDAYS.INTL(MAX($C65,DATE(Setup!$B$5,9,1)),MIN($D65,EOMONTH(DATE(Setup!$B$5,9,1),0)),Setup!$C$6,Setup!$F$12:$F$61)-IF(AND($E65="Half day",YEAR($D65)=Setup!$B$5,MONTH($D65)=9),1-Setup!$B$7,0)))),0)</f>
        <v/>
      </c>
      <c r="S65" s="34">
        <f>IF(AND(ISNUMBER($C65),ISNUMBER($D65)),IF($D65&lt;$C65,0,IF(MAX($C65,DATE(Setup!$B$5,10,1))&gt;MIN($D65,EOMONTH(DATE(Setup!$B$5,10,1),0)),0,MAX(0,NETWORKDAYS.INTL(MAX($C65,DATE(Setup!$B$5,10,1)),MIN($D65,EOMONTH(DATE(Setup!$B$5,10,1),0)),Setup!$C$6,Setup!$F$12:$F$61)-IF(AND($E65="Half day",YEAR($D65)=Setup!$B$5,MONTH($D65)=10),1-Setup!$B$7,0)))),0)</f>
        <v/>
      </c>
      <c r="T65" s="34">
        <f>IF(AND(ISNUMBER($C65),ISNUMBER($D65)),IF($D65&lt;$C65,0,IF(MAX($C65,DATE(Setup!$B$5,11,1))&gt;MIN($D65,EOMONTH(DATE(Setup!$B$5,11,1),0)),0,MAX(0,NETWORKDAYS.INTL(MAX($C65,DATE(Setup!$B$5,11,1)),MIN($D65,EOMONTH(DATE(Setup!$B$5,11,1),0)),Setup!$C$6,Setup!$F$12:$F$61)-IF(AND($E65="Half day",YEAR($D65)=Setup!$B$5,MONTH($D65)=11),1-Setup!$B$7,0)))),0)</f>
        <v/>
      </c>
      <c r="U65" s="34">
        <f>IF(AND(ISNUMBER($C65),ISNUMBER($D65)),IF($D65&lt;$C65,0,IF(MAX($C65,DATE(Setup!$B$5,12,1))&gt;MIN($D65,EOMONTH(DATE(Setup!$B$5,12,1),0)),0,MAX(0,NETWORKDAYS.INTL(MAX($C65,DATE(Setup!$B$5,12,1)),MIN($D65,EOMONTH(DATE(Setup!$B$5,12,1),0)),Setup!$C$6,Setup!$F$12:$F$61)-IF(AND($E65="Half day",YEAR($D65)=Setup!$B$5,MONTH($D65)=12),1-Setup!$B$7,0)))),0)</f>
        <v/>
      </c>
    </row>
    <row r="66">
      <c r="A66" s="7" t="n"/>
      <c r="B66" s="7" t="n"/>
      <c r="C66" s="28" t="n"/>
      <c r="D66" s="28" t="n"/>
      <c r="E66" s="23" t="n"/>
      <c r="F66" s="32">
        <f>IF(OR($C66="",$D66=""),"",IF(NOT(AND(ISNUMBER($C66),ISNUMBER($D66))),"Check dates",IF($D66&lt;$C66,"Check dates",SUM($J66:$U66))))</f>
        <v/>
      </c>
      <c r="G66" s="7" t="n"/>
      <c r="H66" s="33">
        <f>IF(AND($A66="",$B66="",$C66="",$D66=""),"",IF(COUNTIF(Employees!$A$5:$A$34,$A66)=0,"Pick the employee from the list",IF(COUNTIF(Setup!$A$12:$A$17,$B66)=0,"Pick the leave type",IF($F66="Check dates","Check the dates","OK"))))</f>
        <v/>
      </c>
      <c r="J66" s="34">
        <f>IF(AND(ISNUMBER($C66),ISNUMBER($D66)),IF($D66&lt;$C66,0,IF(MAX($C66,DATE(Setup!$B$5,1,1))&gt;MIN($D66,EOMONTH(DATE(Setup!$B$5,1,1),0)),0,MAX(0,NETWORKDAYS.INTL(MAX($C66,DATE(Setup!$B$5,1,1)),MIN($D66,EOMONTH(DATE(Setup!$B$5,1,1),0)),Setup!$C$6,Setup!$F$12:$F$61)-IF(AND($E66="Half day",YEAR($D66)=Setup!$B$5,MONTH($D66)=1),1-Setup!$B$7,0)))),0)</f>
        <v/>
      </c>
      <c r="K66" s="34">
        <f>IF(AND(ISNUMBER($C66),ISNUMBER($D66)),IF($D66&lt;$C66,0,IF(MAX($C66,DATE(Setup!$B$5,2,1))&gt;MIN($D66,EOMONTH(DATE(Setup!$B$5,2,1),0)),0,MAX(0,NETWORKDAYS.INTL(MAX($C66,DATE(Setup!$B$5,2,1)),MIN($D66,EOMONTH(DATE(Setup!$B$5,2,1),0)),Setup!$C$6,Setup!$F$12:$F$61)-IF(AND($E66="Half day",YEAR($D66)=Setup!$B$5,MONTH($D66)=2),1-Setup!$B$7,0)))),0)</f>
        <v/>
      </c>
      <c r="L66" s="34">
        <f>IF(AND(ISNUMBER($C66),ISNUMBER($D66)),IF($D66&lt;$C66,0,IF(MAX($C66,DATE(Setup!$B$5,3,1))&gt;MIN($D66,EOMONTH(DATE(Setup!$B$5,3,1),0)),0,MAX(0,NETWORKDAYS.INTL(MAX($C66,DATE(Setup!$B$5,3,1)),MIN($D66,EOMONTH(DATE(Setup!$B$5,3,1),0)),Setup!$C$6,Setup!$F$12:$F$61)-IF(AND($E66="Half day",YEAR($D66)=Setup!$B$5,MONTH($D66)=3),1-Setup!$B$7,0)))),0)</f>
        <v/>
      </c>
      <c r="M66" s="34">
        <f>IF(AND(ISNUMBER($C66),ISNUMBER($D66)),IF($D66&lt;$C66,0,IF(MAX($C66,DATE(Setup!$B$5,4,1))&gt;MIN($D66,EOMONTH(DATE(Setup!$B$5,4,1),0)),0,MAX(0,NETWORKDAYS.INTL(MAX($C66,DATE(Setup!$B$5,4,1)),MIN($D66,EOMONTH(DATE(Setup!$B$5,4,1),0)),Setup!$C$6,Setup!$F$12:$F$61)-IF(AND($E66="Half day",YEAR($D66)=Setup!$B$5,MONTH($D66)=4),1-Setup!$B$7,0)))),0)</f>
        <v/>
      </c>
      <c r="N66" s="34">
        <f>IF(AND(ISNUMBER($C66),ISNUMBER($D66)),IF($D66&lt;$C66,0,IF(MAX($C66,DATE(Setup!$B$5,5,1))&gt;MIN($D66,EOMONTH(DATE(Setup!$B$5,5,1),0)),0,MAX(0,NETWORKDAYS.INTL(MAX($C66,DATE(Setup!$B$5,5,1)),MIN($D66,EOMONTH(DATE(Setup!$B$5,5,1),0)),Setup!$C$6,Setup!$F$12:$F$61)-IF(AND($E66="Half day",YEAR($D66)=Setup!$B$5,MONTH($D66)=5),1-Setup!$B$7,0)))),0)</f>
        <v/>
      </c>
      <c r="O66" s="34">
        <f>IF(AND(ISNUMBER($C66),ISNUMBER($D66)),IF($D66&lt;$C66,0,IF(MAX($C66,DATE(Setup!$B$5,6,1))&gt;MIN($D66,EOMONTH(DATE(Setup!$B$5,6,1),0)),0,MAX(0,NETWORKDAYS.INTL(MAX($C66,DATE(Setup!$B$5,6,1)),MIN($D66,EOMONTH(DATE(Setup!$B$5,6,1),0)),Setup!$C$6,Setup!$F$12:$F$61)-IF(AND($E66="Half day",YEAR($D66)=Setup!$B$5,MONTH($D66)=6),1-Setup!$B$7,0)))),0)</f>
        <v/>
      </c>
      <c r="P66" s="34">
        <f>IF(AND(ISNUMBER($C66),ISNUMBER($D66)),IF($D66&lt;$C66,0,IF(MAX($C66,DATE(Setup!$B$5,7,1))&gt;MIN($D66,EOMONTH(DATE(Setup!$B$5,7,1),0)),0,MAX(0,NETWORKDAYS.INTL(MAX($C66,DATE(Setup!$B$5,7,1)),MIN($D66,EOMONTH(DATE(Setup!$B$5,7,1),0)),Setup!$C$6,Setup!$F$12:$F$61)-IF(AND($E66="Half day",YEAR($D66)=Setup!$B$5,MONTH($D66)=7),1-Setup!$B$7,0)))),0)</f>
        <v/>
      </c>
      <c r="Q66" s="34">
        <f>IF(AND(ISNUMBER($C66),ISNUMBER($D66)),IF($D66&lt;$C66,0,IF(MAX($C66,DATE(Setup!$B$5,8,1))&gt;MIN($D66,EOMONTH(DATE(Setup!$B$5,8,1),0)),0,MAX(0,NETWORKDAYS.INTL(MAX($C66,DATE(Setup!$B$5,8,1)),MIN($D66,EOMONTH(DATE(Setup!$B$5,8,1),0)),Setup!$C$6,Setup!$F$12:$F$61)-IF(AND($E66="Half day",YEAR($D66)=Setup!$B$5,MONTH($D66)=8),1-Setup!$B$7,0)))),0)</f>
        <v/>
      </c>
      <c r="R66" s="34">
        <f>IF(AND(ISNUMBER($C66),ISNUMBER($D66)),IF($D66&lt;$C66,0,IF(MAX($C66,DATE(Setup!$B$5,9,1))&gt;MIN($D66,EOMONTH(DATE(Setup!$B$5,9,1),0)),0,MAX(0,NETWORKDAYS.INTL(MAX($C66,DATE(Setup!$B$5,9,1)),MIN($D66,EOMONTH(DATE(Setup!$B$5,9,1),0)),Setup!$C$6,Setup!$F$12:$F$61)-IF(AND($E66="Half day",YEAR($D66)=Setup!$B$5,MONTH($D66)=9),1-Setup!$B$7,0)))),0)</f>
        <v/>
      </c>
      <c r="S66" s="34">
        <f>IF(AND(ISNUMBER($C66),ISNUMBER($D66)),IF($D66&lt;$C66,0,IF(MAX($C66,DATE(Setup!$B$5,10,1))&gt;MIN($D66,EOMONTH(DATE(Setup!$B$5,10,1),0)),0,MAX(0,NETWORKDAYS.INTL(MAX($C66,DATE(Setup!$B$5,10,1)),MIN($D66,EOMONTH(DATE(Setup!$B$5,10,1),0)),Setup!$C$6,Setup!$F$12:$F$61)-IF(AND($E66="Half day",YEAR($D66)=Setup!$B$5,MONTH($D66)=10),1-Setup!$B$7,0)))),0)</f>
        <v/>
      </c>
      <c r="T66" s="34">
        <f>IF(AND(ISNUMBER($C66),ISNUMBER($D66)),IF($D66&lt;$C66,0,IF(MAX($C66,DATE(Setup!$B$5,11,1))&gt;MIN($D66,EOMONTH(DATE(Setup!$B$5,11,1),0)),0,MAX(0,NETWORKDAYS.INTL(MAX($C66,DATE(Setup!$B$5,11,1)),MIN($D66,EOMONTH(DATE(Setup!$B$5,11,1),0)),Setup!$C$6,Setup!$F$12:$F$61)-IF(AND($E66="Half day",YEAR($D66)=Setup!$B$5,MONTH($D66)=11),1-Setup!$B$7,0)))),0)</f>
        <v/>
      </c>
      <c r="U66" s="34">
        <f>IF(AND(ISNUMBER($C66),ISNUMBER($D66)),IF($D66&lt;$C66,0,IF(MAX($C66,DATE(Setup!$B$5,12,1))&gt;MIN($D66,EOMONTH(DATE(Setup!$B$5,12,1),0)),0,MAX(0,NETWORKDAYS.INTL(MAX($C66,DATE(Setup!$B$5,12,1)),MIN($D66,EOMONTH(DATE(Setup!$B$5,12,1),0)),Setup!$C$6,Setup!$F$12:$F$61)-IF(AND($E66="Half day",YEAR($D66)=Setup!$B$5,MONTH($D66)=12),1-Setup!$B$7,0)))),0)</f>
        <v/>
      </c>
    </row>
    <row r="67">
      <c r="A67" s="7" t="n"/>
      <c r="B67" s="7" t="n"/>
      <c r="C67" s="28" t="n"/>
      <c r="D67" s="28" t="n"/>
      <c r="E67" s="23" t="n"/>
      <c r="F67" s="32">
        <f>IF(OR($C67="",$D67=""),"",IF(NOT(AND(ISNUMBER($C67),ISNUMBER($D67))),"Check dates",IF($D67&lt;$C67,"Check dates",SUM($J67:$U67))))</f>
        <v/>
      </c>
      <c r="G67" s="7" t="n"/>
      <c r="H67" s="33">
        <f>IF(AND($A67="",$B67="",$C67="",$D67=""),"",IF(COUNTIF(Employees!$A$5:$A$34,$A67)=0,"Pick the employee from the list",IF(COUNTIF(Setup!$A$12:$A$17,$B67)=0,"Pick the leave type",IF($F67="Check dates","Check the dates","OK"))))</f>
        <v/>
      </c>
      <c r="J67" s="34">
        <f>IF(AND(ISNUMBER($C67),ISNUMBER($D67)),IF($D67&lt;$C67,0,IF(MAX($C67,DATE(Setup!$B$5,1,1))&gt;MIN($D67,EOMONTH(DATE(Setup!$B$5,1,1),0)),0,MAX(0,NETWORKDAYS.INTL(MAX($C67,DATE(Setup!$B$5,1,1)),MIN($D67,EOMONTH(DATE(Setup!$B$5,1,1),0)),Setup!$C$6,Setup!$F$12:$F$61)-IF(AND($E67="Half day",YEAR($D67)=Setup!$B$5,MONTH($D67)=1),1-Setup!$B$7,0)))),0)</f>
        <v/>
      </c>
      <c r="K67" s="34">
        <f>IF(AND(ISNUMBER($C67),ISNUMBER($D67)),IF($D67&lt;$C67,0,IF(MAX($C67,DATE(Setup!$B$5,2,1))&gt;MIN($D67,EOMONTH(DATE(Setup!$B$5,2,1),0)),0,MAX(0,NETWORKDAYS.INTL(MAX($C67,DATE(Setup!$B$5,2,1)),MIN($D67,EOMONTH(DATE(Setup!$B$5,2,1),0)),Setup!$C$6,Setup!$F$12:$F$61)-IF(AND($E67="Half day",YEAR($D67)=Setup!$B$5,MONTH($D67)=2),1-Setup!$B$7,0)))),0)</f>
        <v/>
      </c>
      <c r="L67" s="34">
        <f>IF(AND(ISNUMBER($C67),ISNUMBER($D67)),IF($D67&lt;$C67,0,IF(MAX($C67,DATE(Setup!$B$5,3,1))&gt;MIN($D67,EOMONTH(DATE(Setup!$B$5,3,1),0)),0,MAX(0,NETWORKDAYS.INTL(MAX($C67,DATE(Setup!$B$5,3,1)),MIN($D67,EOMONTH(DATE(Setup!$B$5,3,1),0)),Setup!$C$6,Setup!$F$12:$F$61)-IF(AND($E67="Half day",YEAR($D67)=Setup!$B$5,MONTH($D67)=3),1-Setup!$B$7,0)))),0)</f>
        <v/>
      </c>
      <c r="M67" s="34">
        <f>IF(AND(ISNUMBER($C67),ISNUMBER($D67)),IF($D67&lt;$C67,0,IF(MAX($C67,DATE(Setup!$B$5,4,1))&gt;MIN($D67,EOMONTH(DATE(Setup!$B$5,4,1),0)),0,MAX(0,NETWORKDAYS.INTL(MAX($C67,DATE(Setup!$B$5,4,1)),MIN($D67,EOMONTH(DATE(Setup!$B$5,4,1),0)),Setup!$C$6,Setup!$F$12:$F$61)-IF(AND($E67="Half day",YEAR($D67)=Setup!$B$5,MONTH($D67)=4),1-Setup!$B$7,0)))),0)</f>
        <v/>
      </c>
      <c r="N67" s="34">
        <f>IF(AND(ISNUMBER($C67),ISNUMBER($D67)),IF($D67&lt;$C67,0,IF(MAX($C67,DATE(Setup!$B$5,5,1))&gt;MIN($D67,EOMONTH(DATE(Setup!$B$5,5,1),0)),0,MAX(0,NETWORKDAYS.INTL(MAX($C67,DATE(Setup!$B$5,5,1)),MIN($D67,EOMONTH(DATE(Setup!$B$5,5,1),0)),Setup!$C$6,Setup!$F$12:$F$61)-IF(AND($E67="Half day",YEAR($D67)=Setup!$B$5,MONTH($D67)=5),1-Setup!$B$7,0)))),0)</f>
        <v/>
      </c>
      <c r="O67" s="34">
        <f>IF(AND(ISNUMBER($C67),ISNUMBER($D67)),IF($D67&lt;$C67,0,IF(MAX($C67,DATE(Setup!$B$5,6,1))&gt;MIN($D67,EOMONTH(DATE(Setup!$B$5,6,1),0)),0,MAX(0,NETWORKDAYS.INTL(MAX($C67,DATE(Setup!$B$5,6,1)),MIN($D67,EOMONTH(DATE(Setup!$B$5,6,1),0)),Setup!$C$6,Setup!$F$12:$F$61)-IF(AND($E67="Half day",YEAR($D67)=Setup!$B$5,MONTH($D67)=6),1-Setup!$B$7,0)))),0)</f>
        <v/>
      </c>
      <c r="P67" s="34">
        <f>IF(AND(ISNUMBER($C67),ISNUMBER($D67)),IF($D67&lt;$C67,0,IF(MAX($C67,DATE(Setup!$B$5,7,1))&gt;MIN($D67,EOMONTH(DATE(Setup!$B$5,7,1),0)),0,MAX(0,NETWORKDAYS.INTL(MAX($C67,DATE(Setup!$B$5,7,1)),MIN($D67,EOMONTH(DATE(Setup!$B$5,7,1),0)),Setup!$C$6,Setup!$F$12:$F$61)-IF(AND($E67="Half day",YEAR($D67)=Setup!$B$5,MONTH($D67)=7),1-Setup!$B$7,0)))),0)</f>
        <v/>
      </c>
      <c r="Q67" s="34">
        <f>IF(AND(ISNUMBER($C67),ISNUMBER($D67)),IF($D67&lt;$C67,0,IF(MAX($C67,DATE(Setup!$B$5,8,1))&gt;MIN($D67,EOMONTH(DATE(Setup!$B$5,8,1),0)),0,MAX(0,NETWORKDAYS.INTL(MAX($C67,DATE(Setup!$B$5,8,1)),MIN($D67,EOMONTH(DATE(Setup!$B$5,8,1),0)),Setup!$C$6,Setup!$F$12:$F$61)-IF(AND($E67="Half day",YEAR($D67)=Setup!$B$5,MONTH($D67)=8),1-Setup!$B$7,0)))),0)</f>
        <v/>
      </c>
      <c r="R67" s="34">
        <f>IF(AND(ISNUMBER($C67),ISNUMBER($D67)),IF($D67&lt;$C67,0,IF(MAX($C67,DATE(Setup!$B$5,9,1))&gt;MIN($D67,EOMONTH(DATE(Setup!$B$5,9,1),0)),0,MAX(0,NETWORKDAYS.INTL(MAX($C67,DATE(Setup!$B$5,9,1)),MIN($D67,EOMONTH(DATE(Setup!$B$5,9,1),0)),Setup!$C$6,Setup!$F$12:$F$61)-IF(AND($E67="Half day",YEAR($D67)=Setup!$B$5,MONTH($D67)=9),1-Setup!$B$7,0)))),0)</f>
        <v/>
      </c>
      <c r="S67" s="34">
        <f>IF(AND(ISNUMBER($C67),ISNUMBER($D67)),IF($D67&lt;$C67,0,IF(MAX($C67,DATE(Setup!$B$5,10,1))&gt;MIN($D67,EOMONTH(DATE(Setup!$B$5,10,1),0)),0,MAX(0,NETWORKDAYS.INTL(MAX($C67,DATE(Setup!$B$5,10,1)),MIN($D67,EOMONTH(DATE(Setup!$B$5,10,1),0)),Setup!$C$6,Setup!$F$12:$F$61)-IF(AND($E67="Half day",YEAR($D67)=Setup!$B$5,MONTH($D67)=10),1-Setup!$B$7,0)))),0)</f>
        <v/>
      </c>
      <c r="T67" s="34">
        <f>IF(AND(ISNUMBER($C67),ISNUMBER($D67)),IF($D67&lt;$C67,0,IF(MAX($C67,DATE(Setup!$B$5,11,1))&gt;MIN($D67,EOMONTH(DATE(Setup!$B$5,11,1),0)),0,MAX(0,NETWORKDAYS.INTL(MAX($C67,DATE(Setup!$B$5,11,1)),MIN($D67,EOMONTH(DATE(Setup!$B$5,11,1),0)),Setup!$C$6,Setup!$F$12:$F$61)-IF(AND($E67="Half day",YEAR($D67)=Setup!$B$5,MONTH($D67)=11),1-Setup!$B$7,0)))),0)</f>
        <v/>
      </c>
      <c r="U67" s="34">
        <f>IF(AND(ISNUMBER($C67),ISNUMBER($D67)),IF($D67&lt;$C67,0,IF(MAX($C67,DATE(Setup!$B$5,12,1))&gt;MIN($D67,EOMONTH(DATE(Setup!$B$5,12,1),0)),0,MAX(0,NETWORKDAYS.INTL(MAX($C67,DATE(Setup!$B$5,12,1)),MIN($D67,EOMONTH(DATE(Setup!$B$5,12,1),0)),Setup!$C$6,Setup!$F$12:$F$61)-IF(AND($E67="Half day",YEAR($D67)=Setup!$B$5,MONTH($D67)=12),1-Setup!$B$7,0)))),0)</f>
        <v/>
      </c>
    </row>
    <row r="68">
      <c r="A68" s="7" t="n"/>
      <c r="B68" s="7" t="n"/>
      <c r="C68" s="28" t="n"/>
      <c r="D68" s="28" t="n"/>
      <c r="E68" s="23" t="n"/>
      <c r="F68" s="32">
        <f>IF(OR($C68="",$D68=""),"",IF(NOT(AND(ISNUMBER($C68),ISNUMBER($D68))),"Check dates",IF($D68&lt;$C68,"Check dates",SUM($J68:$U68))))</f>
        <v/>
      </c>
      <c r="G68" s="7" t="n"/>
      <c r="H68" s="33">
        <f>IF(AND($A68="",$B68="",$C68="",$D68=""),"",IF(COUNTIF(Employees!$A$5:$A$34,$A68)=0,"Pick the employee from the list",IF(COUNTIF(Setup!$A$12:$A$17,$B68)=0,"Pick the leave type",IF($F68="Check dates","Check the dates","OK"))))</f>
        <v/>
      </c>
      <c r="J68" s="34">
        <f>IF(AND(ISNUMBER($C68),ISNUMBER($D68)),IF($D68&lt;$C68,0,IF(MAX($C68,DATE(Setup!$B$5,1,1))&gt;MIN($D68,EOMONTH(DATE(Setup!$B$5,1,1),0)),0,MAX(0,NETWORKDAYS.INTL(MAX($C68,DATE(Setup!$B$5,1,1)),MIN($D68,EOMONTH(DATE(Setup!$B$5,1,1),0)),Setup!$C$6,Setup!$F$12:$F$61)-IF(AND($E68="Half day",YEAR($D68)=Setup!$B$5,MONTH($D68)=1),1-Setup!$B$7,0)))),0)</f>
        <v/>
      </c>
      <c r="K68" s="34">
        <f>IF(AND(ISNUMBER($C68),ISNUMBER($D68)),IF($D68&lt;$C68,0,IF(MAX($C68,DATE(Setup!$B$5,2,1))&gt;MIN($D68,EOMONTH(DATE(Setup!$B$5,2,1),0)),0,MAX(0,NETWORKDAYS.INTL(MAX($C68,DATE(Setup!$B$5,2,1)),MIN($D68,EOMONTH(DATE(Setup!$B$5,2,1),0)),Setup!$C$6,Setup!$F$12:$F$61)-IF(AND($E68="Half day",YEAR($D68)=Setup!$B$5,MONTH($D68)=2),1-Setup!$B$7,0)))),0)</f>
        <v/>
      </c>
      <c r="L68" s="34">
        <f>IF(AND(ISNUMBER($C68),ISNUMBER($D68)),IF($D68&lt;$C68,0,IF(MAX($C68,DATE(Setup!$B$5,3,1))&gt;MIN($D68,EOMONTH(DATE(Setup!$B$5,3,1),0)),0,MAX(0,NETWORKDAYS.INTL(MAX($C68,DATE(Setup!$B$5,3,1)),MIN($D68,EOMONTH(DATE(Setup!$B$5,3,1),0)),Setup!$C$6,Setup!$F$12:$F$61)-IF(AND($E68="Half day",YEAR($D68)=Setup!$B$5,MONTH($D68)=3),1-Setup!$B$7,0)))),0)</f>
        <v/>
      </c>
      <c r="M68" s="34">
        <f>IF(AND(ISNUMBER($C68),ISNUMBER($D68)),IF($D68&lt;$C68,0,IF(MAX($C68,DATE(Setup!$B$5,4,1))&gt;MIN($D68,EOMONTH(DATE(Setup!$B$5,4,1),0)),0,MAX(0,NETWORKDAYS.INTL(MAX($C68,DATE(Setup!$B$5,4,1)),MIN($D68,EOMONTH(DATE(Setup!$B$5,4,1),0)),Setup!$C$6,Setup!$F$12:$F$61)-IF(AND($E68="Half day",YEAR($D68)=Setup!$B$5,MONTH($D68)=4),1-Setup!$B$7,0)))),0)</f>
        <v/>
      </c>
      <c r="N68" s="34">
        <f>IF(AND(ISNUMBER($C68),ISNUMBER($D68)),IF($D68&lt;$C68,0,IF(MAX($C68,DATE(Setup!$B$5,5,1))&gt;MIN($D68,EOMONTH(DATE(Setup!$B$5,5,1),0)),0,MAX(0,NETWORKDAYS.INTL(MAX($C68,DATE(Setup!$B$5,5,1)),MIN($D68,EOMONTH(DATE(Setup!$B$5,5,1),0)),Setup!$C$6,Setup!$F$12:$F$61)-IF(AND($E68="Half day",YEAR($D68)=Setup!$B$5,MONTH($D68)=5),1-Setup!$B$7,0)))),0)</f>
        <v/>
      </c>
      <c r="O68" s="34">
        <f>IF(AND(ISNUMBER($C68),ISNUMBER($D68)),IF($D68&lt;$C68,0,IF(MAX($C68,DATE(Setup!$B$5,6,1))&gt;MIN($D68,EOMONTH(DATE(Setup!$B$5,6,1),0)),0,MAX(0,NETWORKDAYS.INTL(MAX($C68,DATE(Setup!$B$5,6,1)),MIN($D68,EOMONTH(DATE(Setup!$B$5,6,1),0)),Setup!$C$6,Setup!$F$12:$F$61)-IF(AND($E68="Half day",YEAR($D68)=Setup!$B$5,MONTH($D68)=6),1-Setup!$B$7,0)))),0)</f>
        <v/>
      </c>
      <c r="P68" s="34">
        <f>IF(AND(ISNUMBER($C68),ISNUMBER($D68)),IF($D68&lt;$C68,0,IF(MAX($C68,DATE(Setup!$B$5,7,1))&gt;MIN($D68,EOMONTH(DATE(Setup!$B$5,7,1),0)),0,MAX(0,NETWORKDAYS.INTL(MAX($C68,DATE(Setup!$B$5,7,1)),MIN($D68,EOMONTH(DATE(Setup!$B$5,7,1),0)),Setup!$C$6,Setup!$F$12:$F$61)-IF(AND($E68="Half day",YEAR($D68)=Setup!$B$5,MONTH($D68)=7),1-Setup!$B$7,0)))),0)</f>
        <v/>
      </c>
      <c r="Q68" s="34">
        <f>IF(AND(ISNUMBER($C68),ISNUMBER($D68)),IF($D68&lt;$C68,0,IF(MAX($C68,DATE(Setup!$B$5,8,1))&gt;MIN($D68,EOMONTH(DATE(Setup!$B$5,8,1),0)),0,MAX(0,NETWORKDAYS.INTL(MAX($C68,DATE(Setup!$B$5,8,1)),MIN($D68,EOMONTH(DATE(Setup!$B$5,8,1),0)),Setup!$C$6,Setup!$F$12:$F$61)-IF(AND($E68="Half day",YEAR($D68)=Setup!$B$5,MONTH($D68)=8),1-Setup!$B$7,0)))),0)</f>
        <v/>
      </c>
      <c r="R68" s="34">
        <f>IF(AND(ISNUMBER($C68),ISNUMBER($D68)),IF($D68&lt;$C68,0,IF(MAX($C68,DATE(Setup!$B$5,9,1))&gt;MIN($D68,EOMONTH(DATE(Setup!$B$5,9,1),0)),0,MAX(0,NETWORKDAYS.INTL(MAX($C68,DATE(Setup!$B$5,9,1)),MIN($D68,EOMONTH(DATE(Setup!$B$5,9,1),0)),Setup!$C$6,Setup!$F$12:$F$61)-IF(AND($E68="Half day",YEAR($D68)=Setup!$B$5,MONTH($D68)=9),1-Setup!$B$7,0)))),0)</f>
        <v/>
      </c>
      <c r="S68" s="34">
        <f>IF(AND(ISNUMBER($C68),ISNUMBER($D68)),IF($D68&lt;$C68,0,IF(MAX($C68,DATE(Setup!$B$5,10,1))&gt;MIN($D68,EOMONTH(DATE(Setup!$B$5,10,1),0)),0,MAX(0,NETWORKDAYS.INTL(MAX($C68,DATE(Setup!$B$5,10,1)),MIN($D68,EOMONTH(DATE(Setup!$B$5,10,1),0)),Setup!$C$6,Setup!$F$12:$F$61)-IF(AND($E68="Half day",YEAR($D68)=Setup!$B$5,MONTH($D68)=10),1-Setup!$B$7,0)))),0)</f>
        <v/>
      </c>
      <c r="T68" s="34">
        <f>IF(AND(ISNUMBER($C68),ISNUMBER($D68)),IF($D68&lt;$C68,0,IF(MAX($C68,DATE(Setup!$B$5,11,1))&gt;MIN($D68,EOMONTH(DATE(Setup!$B$5,11,1),0)),0,MAX(0,NETWORKDAYS.INTL(MAX($C68,DATE(Setup!$B$5,11,1)),MIN($D68,EOMONTH(DATE(Setup!$B$5,11,1),0)),Setup!$C$6,Setup!$F$12:$F$61)-IF(AND($E68="Half day",YEAR($D68)=Setup!$B$5,MONTH($D68)=11),1-Setup!$B$7,0)))),0)</f>
        <v/>
      </c>
      <c r="U68" s="34">
        <f>IF(AND(ISNUMBER($C68),ISNUMBER($D68)),IF($D68&lt;$C68,0,IF(MAX($C68,DATE(Setup!$B$5,12,1))&gt;MIN($D68,EOMONTH(DATE(Setup!$B$5,12,1),0)),0,MAX(0,NETWORKDAYS.INTL(MAX($C68,DATE(Setup!$B$5,12,1)),MIN($D68,EOMONTH(DATE(Setup!$B$5,12,1),0)),Setup!$C$6,Setup!$F$12:$F$61)-IF(AND($E68="Half day",YEAR($D68)=Setup!$B$5,MONTH($D68)=12),1-Setup!$B$7,0)))),0)</f>
        <v/>
      </c>
    </row>
    <row r="69">
      <c r="A69" s="7" t="n"/>
      <c r="B69" s="7" t="n"/>
      <c r="C69" s="28" t="n"/>
      <c r="D69" s="28" t="n"/>
      <c r="E69" s="23" t="n"/>
      <c r="F69" s="32">
        <f>IF(OR($C69="",$D69=""),"",IF(NOT(AND(ISNUMBER($C69),ISNUMBER($D69))),"Check dates",IF($D69&lt;$C69,"Check dates",SUM($J69:$U69))))</f>
        <v/>
      </c>
      <c r="G69" s="7" t="n"/>
      <c r="H69" s="33">
        <f>IF(AND($A69="",$B69="",$C69="",$D69=""),"",IF(COUNTIF(Employees!$A$5:$A$34,$A69)=0,"Pick the employee from the list",IF(COUNTIF(Setup!$A$12:$A$17,$B69)=0,"Pick the leave type",IF($F69="Check dates","Check the dates","OK"))))</f>
        <v/>
      </c>
      <c r="J69" s="34">
        <f>IF(AND(ISNUMBER($C69),ISNUMBER($D69)),IF($D69&lt;$C69,0,IF(MAX($C69,DATE(Setup!$B$5,1,1))&gt;MIN($D69,EOMONTH(DATE(Setup!$B$5,1,1),0)),0,MAX(0,NETWORKDAYS.INTL(MAX($C69,DATE(Setup!$B$5,1,1)),MIN($D69,EOMONTH(DATE(Setup!$B$5,1,1),0)),Setup!$C$6,Setup!$F$12:$F$61)-IF(AND($E69="Half day",YEAR($D69)=Setup!$B$5,MONTH($D69)=1),1-Setup!$B$7,0)))),0)</f>
        <v/>
      </c>
      <c r="K69" s="34">
        <f>IF(AND(ISNUMBER($C69),ISNUMBER($D69)),IF($D69&lt;$C69,0,IF(MAX($C69,DATE(Setup!$B$5,2,1))&gt;MIN($D69,EOMONTH(DATE(Setup!$B$5,2,1),0)),0,MAX(0,NETWORKDAYS.INTL(MAX($C69,DATE(Setup!$B$5,2,1)),MIN($D69,EOMONTH(DATE(Setup!$B$5,2,1),0)),Setup!$C$6,Setup!$F$12:$F$61)-IF(AND($E69="Half day",YEAR($D69)=Setup!$B$5,MONTH($D69)=2),1-Setup!$B$7,0)))),0)</f>
        <v/>
      </c>
      <c r="L69" s="34">
        <f>IF(AND(ISNUMBER($C69),ISNUMBER($D69)),IF($D69&lt;$C69,0,IF(MAX($C69,DATE(Setup!$B$5,3,1))&gt;MIN($D69,EOMONTH(DATE(Setup!$B$5,3,1),0)),0,MAX(0,NETWORKDAYS.INTL(MAX($C69,DATE(Setup!$B$5,3,1)),MIN($D69,EOMONTH(DATE(Setup!$B$5,3,1),0)),Setup!$C$6,Setup!$F$12:$F$61)-IF(AND($E69="Half day",YEAR($D69)=Setup!$B$5,MONTH($D69)=3),1-Setup!$B$7,0)))),0)</f>
        <v/>
      </c>
      <c r="M69" s="34">
        <f>IF(AND(ISNUMBER($C69),ISNUMBER($D69)),IF($D69&lt;$C69,0,IF(MAX($C69,DATE(Setup!$B$5,4,1))&gt;MIN($D69,EOMONTH(DATE(Setup!$B$5,4,1),0)),0,MAX(0,NETWORKDAYS.INTL(MAX($C69,DATE(Setup!$B$5,4,1)),MIN($D69,EOMONTH(DATE(Setup!$B$5,4,1),0)),Setup!$C$6,Setup!$F$12:$F$61)-IF(AND($E69="Half day",YEAR($D69)=Setup!$B$5,MONTH($D69)=4),1-Setup!$B$7,0)))),0)</f>
        <v/>
      </c>
      <c r="N69" s="34">
        <f>IF(AND(ISNUMBER($C69),ISNUMBER($D69)),IF($D69&lt;$C69,0,IF(MAX($C69,DATE(Setup!$B$5,5,1))&gt;MIN($D69,EOMONTH(DATE(Setup!$B$5,5,1),0)),0,MAX(0,NETWORKDAYS.INTL(MAX($C69,DATE(Setup!$B$5,5,1)),MIN($D69,EOMONTH(DATE(Setup!$B$5,5,1),0)),Setup!$C$6,Setup!$F$12:$F$61)-IF(AND($E69="Half day",YEAR($D69)=Setup!$B$5,MONTH($D69)=5),1-Setup!$B$7,0)))),0)</f>
        <v/>
      </c>
      <c r="O69" s="34">
        <f>IF(AND(ISNUMBER($C69),ISNUMBER($D69)),IF($D69&lt;$C69,0,IF(MAX($C69,DATE(Setup!$B$5,6,1))&gt;MIN($D69,EOMONTH(DATE(Setup!$B$5,6,1),0)),0,MAX(0,NETWORKDAYS.INTL(MAX($C69,DATE(Setup!$B$5,6,1)),MIN($D69,EOMONTH(DATE(Setup!$B$5,6,1),0)),Setup!$C$6,Setup!$F$12:$F$61)-IF(AND($E69="Half day",YEAR($D69)=Setup!$B$5,MONTH($D69)=6),1-Setup!$B$7,0)))),0)</f>
        <v/>
      </c>
      <c r="P69" s="34">
        <f>IF(AND(ISNUMBER($C69),ISNUMBER($D69)),IF($D69&lt;$C69,0,IF(MAX($C69,DATE(Setup!$B$5,7,1))&gt;MIN($D69,EOMONTH(DATE(Setup!$B$5,7,1),0)),0,MAX(0,NETWORKDAYS.INTL(MAX($C69,DATE(Setup!$B$5,7,1)),MIN($D69,EOMONTH(DATE(Setup!$B$5,7,1),0)),Setup!$C$6,Setup!$F$12:$F$61)-IF(AND($E69="Half day",YEAR($D69)=Setup!$B$5,MONTH($D69)=7),1-Setup!$B$7,0)))),0)</f>
        <v/>
      </c>
      <c r="Q69" s="34">
        <f>IF(AND(ISNUMBER($C69),ISNUMBER($D69)),IF($D69&lt;$C69,0,IF(MAX($C69,DATE(Setup!$B$5,8,1))&gt;MIN($D69,EOMONTH(DATE(Setup!$B$5,8,1),0)),0,MAX(0,NETWORKDAYS.INTL(MAX($C69,DATE(Setup!$B$5,8,1)),MIN($D69,EOMONTH(DATE(Setup!$B$5,8,1),0)),Setup!$C$6,Setup!$F$12:$F$61)-IF(AND($E69="Half day",YEAR($D69)=Setup!$B$5,MONTH($D69)=8),1-Setup!$B$7,0)))),0)</f>
        <v/>
      </c>
      <c r="R69" s="34">
        <f>IF(AND(ISNUMBER($C69),ISNUMBER($D69)),IF($D69&lt;$C69,0,IF(MAX($C69,DATE(Setup!$B$5,9,1))&gt;MIN($D69,EOMONTH(DATE(Setup!$B$5,9,1),0)),0,MAX(0,NETWORKDAYS.INTL(MAX($C69,DATE(Setup!$B$5,9,1)),MIN($D69,EOMONTH(DATE(Setup!$B$5,9,1),0)),Setup!$C$6,Setup!$F$12:$F$61)-IF(AND($E69="Half day",YEAR($D69)=Setup!$B$5,MONTH($D69)=9),1-Setup!$B$7,0)))),0)</f>
        <v/>
      </c>
      <c r="S69" s="34">
        <f>IF(AND(ISNUMBER($C69),ISNUMBER($D69)),IF($D69&lt;$C69,0,IF(MAX($C69,DATE(Setup!$B$5,10,1))&gt;MIN($D69,EOMONTH(DATE(Setup!$B$5,10,1),0)),0,MAX(0,NETWORKDAYS.INTL(MAX($C69,DATE(Setup!$B$5,10,1)),MIN($D69,EOMONTH(DATE(Setup!$B$5,10,1),0)),Setup!$C$6,Setup!$F$12:$F$61)-IF(AND($E69="Half day",YEAR($D69)=Setup!$B$5,MONTH($D69)=10),1-Setup!$B$7,0)))),0)</f>
        <v/>
      </c>
      <c r="T69" s="34">
        <f>IF(AND(ISNUMBER($C69),ISNUMBER($D69)),IF($D69&lt;$C69,0,IF(MAX($C69,DATE(Setup!$B$5,11,1))&gt;MIN($D69,EOMONTH(DATE(Setup!$B$5,11,1),0)),0,MAX(0,NETWORKDAYS.INTL(MAX($C69,DATE(Setup!$B$5,11,1)),MIN($D69,EOMONTH(DATE(Setup!$B$5,11,1),0)),Setup!$C$6,Setup!$F$12:$F$61)-IF(AND($E69="Half day",YEAR($D69)=Setup!$B$5,MONTH($D69)=11),1-Setup!$B$7,0)))),0)</f>
        <v/>
      </c>
      <c r="U69" s="34">
        <f>IF(AND(ISNUMBER($C69),ISNUMBER($D69)),IF($D69&lt;$C69,0,IF(MAX($C69,DATE(Setup!$B$5,12,1))&gt;MIN($D69,EOMONTH(DATE(Setup!$B$5,12,1),0)),0,MAX(0,NETWORKDAYS.INTL(MAX($C69,DATE(Setup!$B$5,12,1)),MIN($D69,EOMONTH(DATE(Setup!$B$5,12,1),0)),Setup!$C$6,Setup!$F$12:$F$61)-IF(AND($E69="Half day",YEAR($D69)=Setup!$B$5,MONTH($D69)=12),1-Setup!$B$7,0)))),0)</f>
        <v/>
      </c>
    </row>
    <row r="70">
      <c r="A70" s="7" t="n"/>
      <c r="B70" s="7" t="n"/>
      <c r="C70" s="28" t="n"/>
      <c r="D70" s="28" t="n"/>
      <c r="E70" s="23" t="n"/>
      <c r="F70" s="32">
        <f>IF(OR($C70="",$D70=""),"",IF(NOT(AND(ISNUMBER($C70),ISNUMBER($D70))),"Check dates",IF($D70&lt;$C70,"Check dates",SUM($J70:$U70))))</f>
        <v/>
      </c>
      <c r="G70" s="7" t="n"/>
      <c r="H70" s="33">
        <f>IF(AND($A70="",$B70="",$C70="",$D70=""),"",IF(COUNTIF(Employees!$A$5:$A$34,$A70)=0,"Pick the employee from the list",IF(COUNTIF(Setup!$A$12:$A$17,$B70)=0,"Pick the leave type",IF($F70="Check dates","Check the dates","OK"))))</f>
        <v/>
      </c>
      <c r="J70" s="34">
        <f>IF(AND(ISNUMBER($C70),ISNUMBER($D70)),IF($D70&lt;$C70,0,IF(MAX($C70,DATE(Setup!$B$5,1,1))&gt;MIN($D70,EOMONTH(DATE(Setup!$B$5,1,1),0)),0,MAX(0,NETWORKDAYS.INTL(MAX($C70,DATE(Setup!$B$5,1,1)),MIN($D70,EOMONTH(DATE(Setup!$B$5,1,1),0)),Setup!$C$6,Setup!$F$12:$F$61)-IF(AND($E70="Half day",YEAR($D70)=Setup!$B$5,MONTH($D70)=1),1-Setup!$B$7,0)))),0)</f>
        <v/>
      </c>
      <c r="K70" s="34">
        <f>IF(AND(ISNUMBER($C70),ISNUMBER($D70)),IF($D70&lt;$C70,0,IF(MAX($C70,DATE(Setup!$B$5,2,1))&gt;MIN($D70,EOMONTH(DATE(Setup!$B$5,2,1),0)),0,MAX(0,NETWORKDAYS.INTL(MAX($C70,DATE(Setup!$B$5,2,1)),MIN($D70,EOMONTH(DATE(Setup!$B$5,2,1),0)),Setup!$C$6,Setup!$F$12:$F$61)-IF(AND($E70="Half day",YEAR($D70)=Setup!$B$5,MONTH($D70)=2),1-Setup!$B$7,0)))),0)</f>
        <v/>
      </c>
      <c r="L70" s="34">
        <f>IF(AND(ISNUMBER($C70),ISNUMBER($D70)),IF($D70&lt;$C70,0,IF(MAX($C70,DATE(Setup!$B$5,3,1))&gt;MIN($D70,EOMONTH(DATE(Setup!$B$5,3,1),0)),0,MAX(0,NETWORKDAYS.INTL(MAX($C70,DATE(Setup!$B$5,3,1)),MIN($D70,EOMONTH(DATE(Setup!$B$5,3,1),0)),Setup!$C$6,Setup!$F$12:$F$61)-IF(AND($E70="Half day",YEAR($D70)=Setup!$B$5,MONTH($D70)=3),1-Setup!$B$7,0)))),0)</f>
        <v/>
      </c>
      <c r="M70" s="34">
        <f>IF(AND(ISNUMBER($C70),ISNUMBER($D70)),IF($D70&lt;$C70,0,IF(MAX($C70,DATE(Setup!$B$5,4,1))&gt;MIN($D70,EOMONTH(DATE(Setup!$B$5,4,1),0)),0,MAX(0,NETWORKDAYS.INTL(MAX($C70,DATE(Setup!$B$5,4,1)),MIN($D70,EOMONTH(DATE(Setup!$B$5,4,1),0)),Setup!$C$6,Setup!$F$12:$F$61)-IF(AND($E70="Half day",YEAR($D70)=Setup!$B$5,MONTH($D70)=4),1-Setup!$B$7,0)))),0)</f>
        <v/>
      </c>
      <c r="N70" s="34">
        <f>IF(AND(ISNUMBER($C70),ISNUMBER($D70)),IF($D70&lt;$C70,0,IF(MAX($C70,DATE(Setup!$B$5,5,1))&gt;MIN($D70,EOMONTH(DATE(Setup!$B$5,5,1),0)),0,MAX(0,NETWORKDAYS.INTL(MAX($C70,DATE(Setup!$B$5,5,1)),MIN($D70,EOMONTH(DATE(Setup!$B$5,5,1),0)),Setup!$C$6,Setup!$F$12:$F$61)-IF(AND($E70="Half day",YEAR($D70)=Setup!$B$5,MONTH($D70)=5),1-Setup!$B$7,0)))),0)</f>
        <v/>
      </c>
      <c r="O70" s="34">
        <f>IF(AND(ISNUMBER($C70),ISNUMBER($D70)),IF($D70&lt;$C70,0,IF(MAX($C70,DATE(Setup!$B$5,6,1))&gt;MIN($D70,EOMONTH(DATE(Setup!$B$5,6,1),0)),0,MAX(0,NETWORKDAYS.INTL(MAX($C70,DATE(Setup!$B$5,6,1)),MIN($D70,EOMONTH(DATE(Setup!$B$5,6,1),0)),Setup!$C$6,Setup!$F$12:$F$61)-IF(AND($E70="Half day",YEAR($D70)=Setup!$B$5,MONTH($D70)=6),1-Setup!$B$7,0)))),0)</f>
        <v/>
      </c>
      <c r="P70" s="34">
        <f>IF(AND(ISNUMBER($C70),ISNUMBER($D70)),IF($D70&lt;$C70,0,IF(MAX($C70,DATE(Setup!$B$5,7,1))&gt;MIN($D70,EOMONTH(DATE(Setup!$B$5,7,1),0)),0,MAX(0,NETWORKDAYS.INTL(MAX($C70,DATE(Setup!$B$5,7,1)),MIN($D70,EOMONTH(DATE(Setup!$B$5,7,1),0)),Setup!$C$6,Setup!$F$12:$F$61)-IF(AND($E70="Half day",YEAR($D70)=Setup!$B$5,MONTH($D70)=7),1-Setup!$B$7,0)))),0)</f>
        <v/>
      </c>
      <c r="Q70" s="34">
        <f>IF(AND(ISNUMBER($C70),ISNUMBER($D70)),IF($D70&lt;$C70,0,IF(MAX($C70,DATE(Setup!$B$5,8,1))&gt;MIN($D70,EOMONTH(DATE(Setup!$B$5,8,1),0)),0,MAX(0,NETWORKDAYS.INTL(MAX($C70,DATE(Setup!$B$5,8,1)),MIN($D70,EOMONTH(DATE(Setup!$B$5,8,1),0)),Setup!$C$6,Setup!$F$12:$F$61)-IF(AND($E70="Half day",YEAR($D70)=Setup!$B$5,MONTH($D70)=8),1-Setup!$B$7,0)))),0)</f>
        <v/>
      </c>
      <c r="R70" s="34">
        <f>IF(AND(ISNUMBER($C70),ISNUMBER($D70)),IF($D70&lt;$C70,0,IF(MAX($C70,DATE(Setup!$B$5,9,1))&gt;MIN($D70,EOMONTH(DATE(Setup!$B$5,9,1),0)),0,MAX(0,NETWORKDAYS.INTL(MAX($C70,DATE(Setup!$B$5,9,1)),MIN($D70,EOMONTH(DATE(Setup!$B$5,9,1),0)),Setup!$C$6,Setup!$F$12:$F$61)-IF(AND($E70="Half day",YEAR($D70)=Setup!$B$5,MONTH($D70)=9),1-Setup!$B$7,0)))),0)</f>
        <v/>
      </c>
      <c r="S70" s="34">
        <f>IF(AND(ISNUMBER($C70),ISNUMBER($D70)),IF($D70&lt;$C70,0,IF(MAX($C70,DATE(Setup!$B$5,10,1))&gt;MIN($D70,EOMONTH(DATE(Setup!$B$5,10,1),0)),0,MAX(0,NETWORKDAYS.INTL(MAX($C70,DATE(Setup!$B$5,10,1)),MIN($D70,EOMONTH(DATE(Setup!$B$5,10,1),0)),Setup!$C$6,Setup!$F$12:$F$61)-IF(AND($E70="Half day",YEAR($D70)=Setup!$B$5,MONTH($D70)=10),1-Setup!$B$7,0)))),0)</f>
        <v/>
      </c>
      <c r="T70" s="34">
        <f>IF(AND(ISNUMBER($C70),ISNUMBER($D70)),IF($D70&lt;$C70,0,IF(MAX($C70,DATE(Setup!$B$5,11,1))&gt;MIN($D70,EOMONTH(DATE(Setup!$B$5,11,1),0)),0,MAX(0,NETWORKDAYS.INTL(MAX($C70,DATE(Setup!$B$5,11,1)),MIN($D70,EOMONTH(DATE(Setup!$B$5,11,1),0)),Setup!$C$6,Setup!$F$12:$F$61)-IF(AND($E70="Half day",YEAR($D70)=Setup!$B$5,MONTH($D70)=11),1-Setup!$B$7,0)))),0)</f>
        <v/>
      </c>
      <c r="U70" s="34">
        <f>IF(AND(ISNUMBER($C70),ISNUMBER($D70)),IF($D70&lt;$C70,0,IF(MAX($C70,DATE(Setup!$B$5,12,1))&gt;MIN($D70,EOMONTH(DATE(Setup!$B$5,12,1),0)),0,MAX(0,NETWORKDAYS.INTL(MAX($C70,DATE(Setup!$B$5,12,1)),MIN($D70,EOMONTH(DATE(Setup!$B$5,12,1),0)),Setup!$C$6,Setup!$F$12:$F$61)-IF(AND($E70="Half day",YEAR($D70)=Setup!$B$5,MONTH($D70)=12),1-Setup!$B$7,0)))),0)</f>
        <v/>
      </c>
    </row>
    <row r="71">
      <c r="A71" s="7" t="n"/>
      <c r="B71" s="7" t="n"/>
      <c r="C71" s="28" t="n"/>
      <c r="D71" s="28" t="n"/>
      <c r="E71" s="23" t="n"/>
      <c r="F71" s="32">
        <f>IF(OR($C71="",$D71=""),"",IF(NOT(AND(ISNUMBER($C71),ISNUMBER($D71))),"Check dates",IF($D71&lt;$C71,"Check dates",SUM($J71:$U71))))</f>
        <v/>
      </c>
      <c r="G71" s="7" t="n"/>
      <c r="H71" s="33">
        <f>IF(AND($A71="",$B71="",$C71="",$D71=""),"",IF(COUNTIF(Employees!$A$5:$A$34,$A71)=0,"Pick the employee from the list",IF(COUNTIF(Setup!$A$12:$A$17,$B71)=0,"Pick the leave type",IF($F71="Check dates","Check the dates","OK"))))</f>
        <v/>
      </c>
      <c r="J71" s="34">
        <f>IF(AND(ISNUMBER($C71),ISNUMBER($D71)),IF($D71&lt;$C71,0,IF(MAX($C71,DATE(Setup!$B$5,1,1))&gt;MIN($D71,EOMONTH(DATE(Setup!$B$5,1,1),0)),0,MAX(0,NETWORKDAYS.INTL(MAX($C71,DATE(Setup!$B$5,1,1)),MIN($D71,EOMONTH(DATE(Setup!$B$5,1,1),0)),Setup!$C$6,Setup!$F$12:$F$61)-IF(AND($E71="Half day",YEAR($D71)=Setup!$B$5,MONTH($D71)=1),1-Setup!$B$7,0)))),0)</f>
        <v/>
      </c>
      <c r="K71" s="34">
        <f>IF(AND(ISNUMBER($C71),ISNUMBER($D71)),IF($D71&lt;$C71,0,IF(MAX($C71,DATE(Setup!$B$5,2,1))&gt;MIN($D71,EOMONTH(DATE(Setup!$B$5,2,1),0)),0,MAX(0,NETWORKDAYS.INTL(MAX($C71,DATE(Setup!$B$5,2,1)),MIN($D71,EOMONTH(DATE(Setup!$B$5,2,1),0)),Setup!$C$6,Setup!$F$12:$F$61)-IF(AND($E71="Half day",YEAR($D71)=Setup!$B$5,MONTH($D71)=2),1-Setup!$B$7,0)))),0)</f>
        <v/>
      </c>
      <c r="L71" s="34">
        <f>IF(AND(ISNUMBER($C71),ISNUMBER($D71)),IF($D71&lt;$C71,0,IF(MAX($C71,DATE(Setup!$B$5,3,1))&gt;MIN($D71,EOMONTH(DATE(Setup!$B$5,3,1),0)),0,MAX(0,NETWORKDAYS.INTL(MAX($C71,DATE(Setup!$B$5,3,1)),MIN($D71,EOMONTH(DATE(Setup!$B$5,3,1),0)),Setup!$C$6,Setup!$F$12:$F$61)-IF(AND($E71="Half day",YEAR($D71)=Setup!$B$5,MONTH($D71)=3),1-Setup!$B$7,0)))),0)</f>
        <v/>
      </c>
      <c r="M71" s="34">
        <f>IF(AND(ISNUMBER($C71),ISNUMBER($D71)),IF($D71&lt;$C71,0,IF(MAX($C71,DATE(Setup!$B$5,4,1))&gt;MIN($D71,EOMONTH(DATE(Setup!$B$5,4,1),0)),0,MAX(0,NETWORKDAYS.INTL(MAX($C71,DATE(Setup!$B$5,4,1)),MIN($D71,EOMONTH(DATE(Setup!$B$5,4,1),0)),Setup!$C$6,Setup!$F$12:$F$61)-IF(AND($E71="Half day",YEAR($D71)=Setup!$B$5,MONTH($D71)=4),1-Setup!$B$7,0)))),0)</f>
        <v/>
      </c>
      <c r="N71" s="34">
        <f>IF(AND(ISNUMBER($C71),ISNUMBER($D71)),IF($D71&lt;$C71,0,IF(MAX($C71,DATE(Setup!$B$5,5,1))&gt;MIN($D71,EOMONTH(DATE(Setup!$B$5,5,1),0)),0,MAX(0,NETWORKDAYS.INTL(MAX($C71,DATE(Setup!$B$5,5,1)),MIN($D71,EOMONTH(DATE(Setup!$B$5,5,1),0)),Setup!$C$6,Setup!$F$12:$F$61)-IF(AND($E71="Half day",YEAR($D71)=Setup!$B$5,MONTH($D71)=5),1-Setup!$B$7,0)))),0)</f>
        <v/>
      </c>
      <c r="O71" s="34">
        <f>IF(AND(ISNUMBER($C71),ISNUMBER($D71)),IF($D71&lt;$C71,0,IF(MAX($C71,DATE(Setup!$B$5,6,1))&gt;MIN($D71,EOMONTH(DATE(Setup!$B$5,6,1),0)),0,MAX(0,NETWORKDAYS.INTL(MAX($C71,DATE(Setup!$B$5,6,1)),MIN($D71,EOMONTH(DATE(Setup!$B$5,6,1),0)),Setup!$C$6,Setup!$F$12:$F$61)-IF(AND($E71="Half day",YEAR($D71)=Setup!$B$5,MONTH($D71)=6),1-Setup!$B$7,0)))),0)</f>
        <v/>
      </c>
      <c r="P71" s="34">
        <f>IF(AND(ISNUMBER($C71),ISNUMBER($D71)),IF($D71&lt;$C71,0,IF(MAX($C71,DATE(Setup!$B$5,7,1))&gt;MIN($D71,EOMONTH(DATE(Setup!$B$5,7,1),0)),0,MAX(0,NETWORKDAYS.INTL(MAX($C71,DATE(Setup!$B$5,7,1)),MIN($D71,EOMONTH(DATE(Setup!$B$5,7,1),0)),Setup!$C$6,Setup!$F$12:$F$61)-IF(AND($E71="Half day",YEAR($D71)=Setup!$B$5,MONTH($D71)=7),1-Setup!$B$7,0)))),0)</f>
        <v/>
      </c>
      <c r="Q71" s="34">
        <f>IF(AND(ISNUMBER($C71),ISNUMBER($D71)),IF($D71&lt;$C71,0,IF(MAX($C71,DATE(Setup!$B$5,8,1))&gt;MIN($D71,EOMONTH(DATE(Setup!$B$5,8,1),0)),0,MAX(0,NETWORKDAYS.INTL(MAX($C71,DATE(Setup!$B$5,8,1)),MIN($D71,EOMONTH(DATE(Setup!$B$5,8,1),0)),Setup!$C$6,Setup!$F$12:$F$61)-IF(AND($E71="Half day",YEAR($D71)=Setup!$B$5,MONTH($D71)=8),1-Setup!$B$7,0)))),0)</f>
        <v/>
      </c>
      <c r="R71" s="34">
        <f>IF(AND(ISNUMBER($C71),ISNUMBER($D71)),IF($D71&lt;$C71,0,IF(MAX($C71,DATE(Setup!$B$5,9,1))&gt;MIN($D71,EOMONTH(DATE(Setup!$B$5,9,1),0)),0,MAX(0,NETWORKDAYS.INTL(MAX($C71,DATE(Setup!$B$5,9,1)),MIN($D71,EOMONTH(DATE(Setup!$B$5,9,1),0)),Setup!$C$6,Setup!$F$12:$F$61)-IF(AND($E71="Half day",YEAR($D71)=Setup!$B$5,MONTH($D71)=9),1-Setup!$B$7,0)))),0)</f>
        <v/>
      </c>
      <c r="S71" s="34">
        <f>IF(AND(ISNUMBER($C71),ISNUMBER($D71)),IF($D71&lt;$C71,0,IF(MAX($C71,DATE(Setup!$B$5,10,1))&gt;MIN($D71,EOMONTH(DATE(Setup!$B$5,10,1),0)),0,MAX(0,NETWORKDAYS.INTL(MAX($C71,DATE(Setup!$B$5,10,1)),MIN($D71,EOMONTH(DATE(Setup!$B$5,10,1),0)),Setup!$C$6,Setup!$F$12:$F$61)-IF(AND($E71="Half day",YEAR($D71)=Setup!$B$5,MONTH($D71)=10),1-Setup!$B$7,0)))),0)</f>
        <v/>
      </c>
      <c r="T71" s="34">
        <f>IF(AND(ISNUMBER($C71),ISNUMBER($D71)),IF($D71&lt;$C71,0,IF(MAX($C71,DATE(Setup!$B$5,11,1))&gt;MIN($D71,EOMONTH(DATE(Setup!$B$5,11,1),0)),0,MAX(0,NETWORKDAYS.INTL(MAX($C71,DATE(Setup!$B$5,11,1)),MIN($D71,EOMONTH(DATE(Setup!$B$5,11,1),0)),Setup!$C$6,Setup!$F$12:$F$61)-IF(AND($E71="Half day",YEAR($D71)=Setup!$B$5,MONTH($D71)=11),1-Setup!$B$7,0)))),0)</f>
        <v/>
      </c>
      <c r="U71" s="34">
        <f>IF(AND(ISNUMBER($C71),ISNUMBER($D71)),IF($D71&lt;$C71,0,IF(MAX($C71,DATE(Setup!$B$5,12,1))&gt;MIN($D71,EOMONTH(DATE(Setup!$B$5,12,1),0)),0,MAX(0,NETWORKDAYS.INTL(MAX($C71,DATE(Setup!$B$5,12,1)),MIN($D71,EOMONTH(DATE(Setup!$B$5,12,1),0)),Setup!$C$6,Setup!$F$12:$F$61)-IF(AND($E71="Half day",YEAR($D71)=Setup!$B$5,MONTH($D71)=12),1-Setup!$B$7,0)))),0)</f>
        <v/>
      </c>
    </row>
    <row r="72">
      <c r="A72" s="7" t="n"/>
      <c r="B72" s="7" t="n"/>
      <c r="C72" s="28" t="n"/>
      <c r="D72" s="28" t="n"/>
      <c r="E72" s="23" t="n"/>
      <c r="F72" s="32">
        <f>IF(OR($C72="",$D72=""),"",IF(NOT(AND(ISNUMBER($C72),ISNUMBER($D72))),"Check dates",IF($D72&lt;$C72,"Check dates",SUM($J72:$U72))))</f>
        <v/>
      </c>
      <c r="G72" s="7" t="n"/>
      <c r="H72" s="33">
        <f>IF(AND($A72="",$B72="",$C72="",$D72=""),"",IF(COUNTIF(Employees!$A$5:$A$34,$A72)=0,"Pick the employee from the list",IF(COUNTIF(Setup!$A$12:$A$17,$B72)=0,"Pick the leave type",IF($F72="Check dates","Check the dates","OK"))))</f>
        <v/>
      </c>
      <c r="J72" s="34">
        <f>IF(AND(ISNUMBER($C72),ISNUMBER($D72)),IF($D72&lt;$C72,0,IF(MAX($C72,DATE(Setup!$B$5,1,1))&gt;MIN($D72,EOMONTH(DATE(Setup!$B$5,1,1),0)),0,MAX(0,NETWORKDAYS.INTL(MAX($C72,DATE(Setup!$B$5,1,1)),MIN($D72,EOMONTH(DATE(Setup!$B$5,1,1),0)),Setup!$C$6,Setup!$F$12:$F$61)-IF(AND($E72="Half day",YEAR($D72)=Setup!$B$5,MONTH($D72)=1),1-Setup!$B$7,0)))),0)</f>
        <v/>
      </c>
      <c r="K72" s="34">
        <f>IF(AND(ISNUMBER($C72),ISNUMBER($D72)),IF($D72&lt;$C72,0,IF(MAX($C72,DATE(Setup!$B$5,2,1))&gt;MIN($D72,EOMONTH(DATE(Setup!$B$5,2,1),0)),0,MAX(0,NETWORKDAYS.INTL(MAX($C72,DATE(Setup!$B$5,2,1)),MIN($D72,EOMONTH(DATE(Setup!$B$5,2,1),0)),Setup!$C$6,Setup!$F$12:$F$61)-IF(AND($E72="Half day",YEAR($D72)=Setup!$B$5,MONTH($D72)=2),1-Setup!$B$7,0)))),0)</f>
        <v/>
      </c>
      <c r="L72" s="34">
        <f>IF(AND(ISNUMBER($C72),ISNUMBER($D72)),IF($D72&lt;$C72,0,IF(MAX($C72,DATE(Setup!$B$5,3,1))&gt;MIN($D72,EOMONTH(DATE(Setup!$B$5,3,1),0)),0,MAX(0,NETWORKDAYS.INTL(MAX($C72,DATE(Setup!$B$5,3,1)),MIN($D72,EOMONTH(DATE(Setup!$B$5,3,1),0)),Setup!$C$6,Setup!$F$12:$F$61)-IF(AND($E72="Half day",YEAR($D72)=Setup!$B$5,MONTH($D72)=3),1-Setup!$B$7,0)))),0)</f>
        <v/>
      </c>
      <c r="M72" s="34">
        <f>IF(AND(ISNUMBER($C72),ISNUMBER($D72)),IF($D72&lt;$C72,0,IF(MAX($C72,DATE(Setup!$B$5,4,1))&gt;MIN($D72,EOMONTH(DATE(Setup!$B$5,4,1),0)),0,MAX(0,NETWORKDAYS.INTL(MAX($C72,DATE(Setup!$B$5,4,1)),MIN($D72,EOMONTH(DATE(Setup!$B$5,4,1),0)),Setup!$C$6,Setup!$F$12:$F$61)-IF(AND($E72="Half day",YEAR($D72)=Setup!$B$5,MONTH($D72)=4),1-Setup!$B$7,0)))),0)</f>
        <v/>
      </c>
      <c r="N72" s="34">
        <f>IF(AND(ISNUMBER($C72),ISNUMBER($D72)),IF($D72&lt;$C72,0,IF(MAX($C72,DATE(Setup!$B$5,5,1))&gt;MIN($D72,EOMONTH(DATE(Setup!$B$5,5,1),0)),0,MAX(0,NETWORKDAYS.INTL(MAX($C72,DATE(Setup!$B$5,5,1)),MIN($D72,EOMONTH(DATE(Setup!$B$5,5,1),0)),Setup!$C$6,Setup!$F$12:$F$61)-IF(AND($E72="Half day",YEAR($D72)=Setup!$B$5,MONTH($D72)=5),1-Setup!$B$7,0)))),0)</f>
        <v/>
      </c>
      <c r="O72" s="34">
        <f>IF(AND(ISNUMBER($C72),ISNUMBER($D72)),IF($D72&lt;$C72,0,IF(MAX($C72,DATE(Setup!$B$5,6,1))&gt;MIN($D72,EOMONTH(DATE(Setup!$B$5,6,1),0)),0,MAX(0,NETWORKDAYS.INTL(MAX($C72,DATE(Setup!$B$5,6,1)),MIN($D72,EOMONTH(DATE(Setup!$B$5,6,1),0)),Setup!$C$6,Setup!$F$12:$F$61)-IF(AND($E72="Half day",YEAR($D72)=Setup!$B$5,MONTH($D72)=6),1-Setup!$B$7,0)))),0)</f>
        <v/>
      </c>
      <c r="P72" s="34">
        <f>IF(AND(ISNUMBER($C72),ISNUMBER($D72)),IF($D72&lt;$C72,0,IF(MAX($C72,DATE(Setup!$B$5,7,1))&gt;MIN($D72,EOMONTH(DATE(Setup!$B$5,7,1),0)),0,MAX(0,NETWORKDAYS.INTL(MAX($C72,DATE(Setup!$B$5,7,1)),MIN($D72,EOMONTH(DATE(Setup!$B$5,7,1),0)),Setup!$C$6,Setup!$F$12:$F$61)-IF(AND($E72="Half day",YEAR($D72)=Setup!$B$5,MONTH($D72)=7),1-Setup!$B$7,0)))),0)</f>
        <v/>
      </c>
      <c r="Q72" s="34">
        <f>IF(AND(ISNUMBER($C72),ISNUMBER($D72)),IF($D72&lt;$C72,0,IF(MAX($C72,DATE(Setup!$B$5,8,1))&gt;MIN($D72,EOMONTH(DATE(Setup!$B$5,8,1),0)),0,MAX(0,NETWORKDAYS.INTL(MAX($C72,DATE(Setup!$B$5,8,1)),MIN($D72,EOMONTH(DATE(Setup!$B$5,8,1),0)),Setup!$C$6,Setup!$F$12:$F$61)-IF(AND($E72="Half day",YEAR($D72)=Setup!$B$5,MONTH($D72)=8),1-Setup!$B$7,0)))),0)</f>
        <v/>
      </c>
      <c r="R72" s="34">
        <f>IF(AND(ISNUMBER($C72),ISNUMBER($D72)),IF($D72&lt;$C72,0,IF(MAX($C72,DATE(Setup!$B$5,9,1))&gt;MIN($D72,EOMONTH(DATE(Setup!$B$5,9,1),0)),0,MAX(0,NETWORKDAYS.INTL(MAX($C72,DATE(Setup!$B$5,9,1)),MIN($D72,EOMONTH(DATE(Setup!$B$5,9,1),0)),Setup!$C$6,Setup!$F$12:$F$61)-IF(AND($E72="Half day",YEAR($D72)=Setup!$B$5,MONTH($D72)=9),1-Setup!$B$7,0)))),0)</f>
        <v/>
      </c>
      <c r="S72" s="34">
        <f>IF(AND(ISNUMBER($C72),ISNUMBER($D72)),IF($D72&lt;$C72,0,IF(MAX($C72,DATE(Setup!$B$5,10,1))&gt;MIN($D72,EOMONTH(DATE(Setup!$B$5,10,1),0)),0,MAX(0,NETWORKDAYS.INTL(MAX($C72,DATE(Setup!$B$5,10,1)),MIN($D72,EOMONTH(DATE(Setup!$B$5,10,1),0)),Setup!$C$6,Setup!$F$12:$F$61)-IF(AND($E72="Half day",YEAR($D72)=Setup!$B$5,MONTH($D72)=10),1-Setup!$B$7,0)))),0)</f>
        <v/>
      </c>
      <c r="T72" s="34">
        <f>IF(AND(ISNUMBER($C72),ISNUMBER($D72)),IF($D72&lt;$C72,0,IF(MAX($C72,DATE(Setup!$B$5,11,1))&gt;MIN($D72,EOMONTH(DATE(Setup!$B$5,11,1),0)),0,MAX(0,NETWORKDAYS.INTL(MAX($C72,DATE(Setup!$B$5,11,1)),MIN($D72,EOMONTH(DATE(Setup!$B$5,11,1),0)),Setup!$C$6,Setup!$F$12:$F$61)-IF(AND($E72="Half day",YEAR($D72)=Setup!$B$5,MONTH($D72)=11),1-Setup!$B$7,0)))),0)</f>
        <v/>
      </c>
      <c r="U72" s="34">
        <f>IF(AND(ISNUMBER($C72),ISNUMBER($D72)),IF($D72&lt;$C72,0,IF(MAX($C72,DATE(Setup!$B$5,12,1))&gt;MIN($D72,EOMONTH(DATE(Setup!$B$5,12,1),0)),0,MAX(0,NETWORKDAYS.INTL(MAX($C72,DATE(Setup!$B$5,12,1)),MIN($D72,EOMONTH(DATE(Setup!$B$5,12,1),0)),Setup!$C$6,Setup!$F$12:$F$61)-IF(AND($E72="Half day",YEAR($D72)=Setup!$B$5,MONTH($D72)=12),1-Setup!$B$7,0)))),0)</f>
        <v/>
      </c>
    </row>
    <row r="73">
      <c r="A73" s="7" t="n"/>
      <c r="B73" s="7" t="n"/>
      <c r="C73" s="28" t="n"/>
      <c r="D73" s="28" t="n"/>
      <c r="E73" s="23" t="n"/>
      <c r="F73" s="32">
        <f>IF(OR($C73="",$D73=""),"",IF(NOT(AND(ISNUMBER($C73),ISNUMBER($D73))),"Check dates",IF($D73&lt;$C73,"Check dates",SUM($J73:$U73))))</f>
        <v/>
      </c>
      <c r="G73" s="7" t="n"/>
      <c r="H73" s="33">
        <f>IF(AND($A73="",$B73="",$C73="",$D73=""),"",IF(COUNTIF(Employees!$A$5:$A$34,$A73)=0,"Pick the employee from the list",IF(COUNTIF(Setup!$A$12:$A$17,$B73)=0,"Pick the leave type",IF($F73="Check dates","Check the dates","OK"))))</f>
        <v/>
      </c>
      <c r="J73" s="34">
        <f>IF(AND(ISNUMBER($C73),ISNUMBER($D73)),IF($D73&lt;$C73,0,IF(MAX($C73,DATE(Setup!$B$5,1,1))&gt;MIN($D73,EOMONTH(DATE(Setup!$B$5,1,1),0)),0,MAX(0,NETWORKDAYS.INTL(MAX($C73,DATE(Setup!$B$5,1,1)),MIN($D73,EOMONTH(DATE(Setup!$B$5,1,1),0)),Setup!$C$6,Setup!$F$12:$F$61)-IF(AND($E73="Half day",YEAR($D73)=Setup!$B$5,MONTH($D73)=1),1-Setup!$B$7,0)))),0)</f>
        <v/>
      </c>
      <c r="K73" s="34">
        <f>IF(AND(ISNUMBER($C73),ISNUMBER($D73)),IF($D73&lt;$C73,0,IF(MAX($C73,DATE(Setup!$B$5,2,1))&gt;MIN($D73,EOMONTH(DATE(Setup!$B$5,2,1),0)),0,MAX(0,NETWORKDAYS.INTL(MAX($C73,DATE(Setup!$B$5,2,1)),MIN($D73,EOMONTH(DATE(Setup!$B$5,2,1),0)),Setup!$C$6,Setup!$F$12:$F$61)-IF(AND($E73="Half day",YEAR($D73)=Setup!$B$5,MONTH($D73)=2),1-Setup!$B$7,0)))),0)</f>
        <v/>
      </c>
      <c r="L73" s="34">
        <f>IF(AND(ISNUMBER($C73),ISNUMBER($D73)),IF($D73&lt;$C73,0,IF(MAX($C73,DATE(Setup!$B$5,3,1))&gt;MIN($D73,EOMONTH(DATE(Setup!$B$5,3,1),0)),0,MAX(0,NETWORKDAYS.INTL(MAX($C73,DATE(Setup!$B$5,3,1)),MIN($D73,EOMONTH(DATE(Setup!$B$5,3,1),0)),Setup!$C$6,Setup!$F$12:$F$61)-IF(AND($E73="Half day",YEAR($D73)=Setup!$B$5,MONTH($D73)=3),1-Setup!$B$7,0)))),0)</f>
        <v/>
      </c>
      <c r="M73" s="34">
        <f>IF(AND(ISNUMBER($C73),ISNUMBER($D73)),IF($D73&lt;$C73,0,IF(MAX($C73,DATE(Setup!$B$5,4,1))&gt;MIN($D73,EOMONTH(DATE(Setup!$B$5,4,1),0)),0,MAX(0,NETWORKDAYS.INTL(MAX($C73,DATE(Setup!$B$5,4,1)),MIN($D73,EOMONTH(DATE(Setup!$B$5,4,1),0)),Setup!$C$6,Setup!$F$12:$F$61)-IF(AND($E73="Half day",YEAR($D73)=Setup!$B$5,MONTH($D73)=4),1-Setup!$B$7,0)))),0)</f>
        <v/>
      </c>
      <c r="N73" s="34">
        <f>IF(AND(ISNUMBER($C73),ISNUMBER($D73)),IF($D73&lt;$C73,0,IF(MAX($C73,DATE(Setup!$B$5,5,1))&gt;MIN($D73,EOMONTH(DATE(Setup!$B$5,5,1),0)),0,MAX(0,NETWORKDAYS.INTL(MAX($C73,DATE(Setup!$B$5,5,1)),MIN($D73,EOMONTH(DATE(Setup!$B$5,5,1),0)),Setup!$C$6,Setup!$F$12:$F$61)-IF(AND($E73="Half day",YEAR($D73)=Setup!$B$5,MONTH($D73)=5),1-Setup!$B$7,0)))),0)</f>
        <v/>
      </c>
      <c r="O73" s="34">
        <f>IF(AND(ISNUMBER($C73),ISNUMBER($D73)),IF($D73&lt;$C73,0,IF(MAX($C73,DATE(Setup!$B$5,6,1))&gt;MIN($D73,EOMONTH(DATE(Setup!$B$5,6,1),0)),0,MAX(0,NETWORKDAYS.INTL(MAX($C73,DATE(Setup!$B$5,6,1)),MIN($D73,EOMONTH(DATE(Setup!$B$5,6,1),0)),Setup!$C$6,Setup!$F$12:$F$61)-IF(AND($E73="Half day",YEAR($D73)=Setup!$B$5,MONTH($D73)=6),1-Setup!$B$7,0)))),0)</f>
        <v/>
      </c>
      <c r="P73" s="34">
        <f>IF(AND(ISNUMBER($C73),ISNUMBER($D73)),IF($D73&lt;$C73,0,IF(MAX($C73,DATE(Setup!$B$5,7,1))&gt;MIN($D73,EOMONTH(DATE(Setup!$B$5,7,1),0)),0,MAX(0,NETWORKDAYS.INTL(MAX($C73,DATE(Setup!$B$5,7,1)),MIN($D73,EOMONTH(DATE(Setup!$B$5,7,1),0)),Setup!$C$6,Setup!$F$12:$F$61)-IF(AND($E73="Half day",YEAR($D73)=Setup!$B$5,MONTH($D73)=7),1-Setup!$B$7,0)))),0)</f>
        <v/>
      </c>
      <c r="Q73" s="34">
        <f>IF(AND(ISNUMBER($C73),ISNUMBER($D73)),IF($D73&lt;$C73,0,IF(MAX($C73,DATE(Setup!$B$5,8,1))&gt;MIN($D73,EOMONTH(DATE(Setup!$B$5,8,1),0)),0,MAX(0,NETWORKDAYS.INTL(MAX($C73,DATE(Setup!$B$5,8,1)),MIN($D73,EOMONTH(DATE(Setup!$B$5,8,1),0)),Setup!$C$6,Setup!$F$12:$F$61)-IF(AND($E73="Half day",YEAR($D73)=Setup!$B$5,MONTH($D73)=8),1-Setup!$B$7,0)))),0)</f>
        <v/>
      </c>
      <c r="R73" s="34">
        <f>IF(AND(ISNUMBER($C73),ISNUMBER($D73)),IF($D73&lt;$C73,0,IF(MAX($C73,DATE(Setup!$B$5,9,1))&gt;MIN($D73,EOMONTH(DATE(Setup!$B$5,9,1),0)),0,MAX(0,NETWORKDAYS.INTL(MAX($C73,DATE(Setup!$B$5,9,1)),MIN($D73,EOMONTH(DATE(Setup!$B$5,9,1),0)),Setup!$C$6,Setup!$F$12:$F$61)-IF(AND($E73="Half day",YEAR($D73)=Setup!$B$5,MONTH($D73)=9),1-Setup!$B$7,0)))),0)</f>
        <v/>
      </c>
      <c r="S73" s="34">
        <f>IF(AND(ISNUMBER($C73),ISNUMBER($D73)),IF($D73&lt;$C73,0,IF(MAX($C73,DATE(Setup!$B$5,10,1))&gt;MIN($D73,EOMONTH(DATE(Setup!$B$5,10,1),0)),0,MAX(0,NETWORKDAYS.INTL(MAX($C73,DATE(Setup!$B$5,10,1)),MIN($D73,EOMONTH(DATE(Setup!$B$5,10,1),0)),Setup!$C$6,Setup!$F$12:$F$61)-IF(AND($E73="Half day",YEAR($D73)=Setup!$B$5,MONTH($D73)=10),1-Setup!$B$7,0)))),0)</f>
        <v/>
      </c>
      <c r="T73" s="34">
        <f>IF(AND(ISNUMBER($C73),ISNUMBER($D73)),IF($D73&lt;$C73,0,IF(MAX($C73,DATE(Setup!$B$5,11,1))&gt;MIN($D73,EOMONTH(DATE(Setup!$B$5,11,1),0)),0,MAX(0,NETWORKDAYS.INTL(MAX($C73,DATE(Setup!$B$5,11,1)),MIN($D73,EOMONTH(DATE(Setup!$B$5,11,1),0)),Setup!$C$6,Setup!$F$12:$F$61)-IF(AND($E73="Half day",YEAR($D73)=Setup!$B$5,MONTH($D73)=11),1-Setup!$B$7,0)))),0)</f>
        <v/>
      </c>
      <c r="U73" s="34">
        <f>IF(AND(ISNUMBER($C73),ISNUMBER($D73)),IF($D73&lt;$C73,0,IF(MAX($C73,DATE(Setup!$B$5,12,1))&gt;MIN($D73,EOMONTH(DATE(Setup!$B$5,12,1),0)),0,MAX(0,NETWORKDAYS.INTL(MAX($C73,DATE(Setup!$B$5,12,1)),MIN($D73,EOMONTH(DATE(Setup!$B$5,12,1),0)),Setup!$C$6,Setup!$F$12:$F$61)-IF(AND($E73="Half day",YEAR($D73)=Setup!$B$5,MONTH($D73)=12),1-Setup!$B$7,0)))),0)</f>
        <v/>
      </c>
    </row>
    <row r="74">
      <c r="A74" s="7" t="n"/>
      <c r="B74" s="7" t="n"/>
      <c r="C74" s="28" t="n"/>
      <c r="D74" s="28" t="n"/>
      <c r="E74" s="23" t="n"/>
      <c r="F74" s="32">
        <f>IF(OR($C74="",$D74=""),"",IF(NOT(AND(ISNUMBER($C74),ISNUMBER($D74))),"Check dates",IF($D74&lt;$C74,"Check dates",SUM($J74:$U74))))</f>
        <v/>
      </c>
      <c r="G74" s="7" t="n"/>
      <c r="H74" s="33">
        <f>IF(AND($A74="",$B74="",$C74="",$D74=""),"",IF(COUNTIF(Employees!$A$5:$A$34,$A74)=0,"Pick the employee from the list",IF(COUNTIF(Setup!$A$12:$A$17,$B74)=0,"Pick the leave type",IF($F74="Check dates","Check the dates","OK"))))</f>
        <v/>
      </c>
      <c r="J74" s="34">
        <f>IF(AND(ISNUMBER($C74),ISNUMBER($D74)),IF($D74&lt;$C74,0,IF(MAX($C74,DATE(Setup!$B$5,1,1))&gt;MIN($D74,EOMONTH(DATE(Setup!$B$5,1,1),0)),0,MAX(0,NETWORKDAYS.INTL(MAX($C74,DATE(Setup!$B$5,1,1)),MIN($D74,EOMONTH(DATE(Setup!$B$5,1,1),0)),Setup!$C$6,Setup!$F$12:$F$61)-IF(AND($E74="Half day",YEAR($D74)=Setup!$B$5,MONTH($D74)=1),1-Setup!$B$7,0)))),0)</f>
        <v/>
      </c>
      <c r="K74" s="34">
        <f>IF(AND(ISNUMBER($C74),ISNUMBER($D74)),IF($D74&lt;$C74,0,IF(MAX($C74,DATE(Setup!$B$5,2,1))&gt;MIN($D74,EOMONTH(DATE(Setup!$B$5,2,1),0)),0,MAX(0,NETWORKDAYS.INTL(MAX($C74,DATE(Setup!$B$5,2,1)),MIN($D74,EOMONTH(DATE(Setup!$B$5,2,1),0)),Setup!$C$6,Setup!$F$12:$F$61)-IF(AND($E74="Half day",YEAR($D74)=Setup!$B$5,MONTH($D74)=2),1-Setup!$B$7,0)))),0)</f>
        <v/>
      </c>
      <c r="L74" s="34">
        <f>IF(AND(ISNUMBER($C74),ISNUMBER($D74)),IF($D74&lt;$C74,0,IF(MAX($C74,DATE(Setup!$B$5,3,1))&gt;MIN($D74,EOMONTH(DATE(Setup!$B$5,3,1),0)),0,MAX(0,NETWORKDAYS.INTL(MAX($C74,DATE(Setup!$B$5,3,1)),MIN($D74,EOMONTH(DATE(Setup!$B$5,3,1),0)),Setup!$C$6,Setup!$F$12:$F$61)-IF(AND($E74="Half day",YEAR($D74)=Setup!$B$5,MONTH($D74)=3),1-Setup!$B$7,0)))),0)</f>
        <v/>
      </c>
      <c r="M74" s="34">
        <f>IF(AND(ISNUMBER($C74),ISNUMBER($D74)),IF($D74&lt;$C74,0,IF(MAX($C74,DATE(Setup!$B$5,4,1))&gt;MIN($D74,EOMONTH(DATE(Setup!$B$5,4,1),0)),0,MAX(0,NETWORKDAYS.INTL(MAX($C74,DATE(Setup!$B$5,4,1)),MIN($D74,EOMONTH(DATE(Setup!$B$5,4,1),0)),Setup!$C$6,Setup!$F$12:$F$61)-IF(AND($E74="Half day",YEAR($D74)=Setup!$B$5,MONTH($D74)=4),1-Setup!$B$7,0)))),0)</f>
        <v/>
      </c>
      <c r="N74" s="34">
        <f>IF(AND(ISNUMBER($C74),ISNUMBER($D74)),IF($D74&lt;$C74,0,IF(MAX($C74,DATE(Setup!$B$5,5,1))&gt;MIN($D74,EOMONTH(DATE(Setup!$B$5,5,1),0)),0,MAX(0,NETWORKDAYS.INTL(MAX($C74,DATE(Setup!$B$5,5,1)),MIN($D74,EOMONTH(DATE(Setup!$B$5,5,1),0)),Setup!$C$6,Setup!$F$12:$F$61)-IF(AND($E74="Half day",YEAR($D74)=Setup!$B$5,MONTH($D74)=5),1-Setup!$B$7,0)))),0)</f>
        <v/>
      </c>
      <c r="O74" s="34">
        <f>IF(AND(ISNUMBER($C74),ISNUMBER($D74)),IF($D74&lt;$C74,0,IF(MAX($C74,DATE(Setup!$B$5,6,1))&gt;MIN($D74,EOMONTH(DATE(Setup!$B$5,6,1),0)),0,MAX(0,NETWORKDAYS.INTL(MAX($C74,DATE(Setup!$B$5,6,1)),MIN($D74,EOMONTH(DATE(Setup!$B$5,6,1),0)),Setup!$C$6,Setup!$F$12:$F$61)-IF(AND($E74="Half day",YEAR($D74)=Setup!$B$5,MONTH($D74)=6),1-Setup!$B$7,0)))),0)</f>
        <v/>
      </c>
      <c r="P74" s="34">
        <f>IF(AND(ISNUMBER($C74),ISNUMBER($D74)),IF($D74&lt;$C74,0,IF(MAX($C74,DATE(Setup!$B$5,7,1))&gt;MIN($D74,EOMONTH(DATE(Setup!$B$5,7,1),0)),0,MAX(0,NETWORKDAYS.INTL(MAX($C74,DATE(Setup!$B$5,7,1)),MIN($D74,EOMONTH(DATE(Setup!$B$5,7,1),0)),Setup!$C$6,Setup!$F$12:$F$61)-IF(AND($E74="Half day",YEAR($D74)=Setup!$B$5,MONTH($D74)=7),1-Setup!$B$7,0)))),0)</f>
        <v/>
      </c>
      <c r="Q74" s="34">
        <f>IF(AND(ISNUMBER($C74),ISNUMBER($D74)),IF($D74&lt;$C74,0,IF(MAX($C74,DATE(Setup!$B$5,8,1))&gt;MIN($D74,EOMONTH(DATE(Setup!$B$5,8,1),0)),0,MAX(0,NETWORKDAYS.INTL(MAX($C74,DATE(Setup!$B$5,8,1)),MIN($D74,EOMONTH(DATE(Setup!$B$5,8,1),0)),Setup!$C$6,Setup!$F$12:$F$61)-IF(AND($E74="Half day",YEAR($D74)=Setup!$B$5,MONTH($D74)=8),1-Setup!$B$7,0)))),0)</f>
        <v/>
      </c>
      <c r="R74" s="34">
        <f>IF(AND(ISNUMBER($C74),ISNUMBER($D74)),IF($D74&lt;$C74,0,IF(MAX($C74,DATE(Setup!$B$5,9,1))&gt;MIN($D74,EOMONTH(DATE(Setup!$B$5,9,1),0)),0,MAX(0,NETWORKDAYS.INTL(MAX($C74,DATE(Setup!$B$5,9,1)),MIN($D74,EOMONTH(DATE(Setup!$B$5,9,1),0)),Setup!$C$6,Setup!$F$12:$F$61)-IF(AND($E74="Half day",YEAR($D74)=Setup!$B$5,MONTH($D74)=9),1-Setup!$B$7,0)))),0)</f>
        <v/>
      </c>
      <c r="S74" s="34">
        <f>IF(AND(ISNUMBER($C74),ISNUMBER($D74)),IF($D74&lt;$C74,0,IF(MAX($C74,DATE(Setup!$B$5,10,1))&gt;MIN($D74,EOMONTH(DATE(Setup!$B$5,10,1),0)),0,MAX(0,NETWORKDAYS.INTL(MAX($C74,DATE(Setup!$B$5,10,1)),MIN($D74,EOMONTH(DATE(Setup!$B$5,10,1),0)),Setup!$C$6,Setup!$F$12:$F$61)-IF(AND($E74="Half day",YEAR($D74)=Setup!$B$5,MONTH($D74)=10),1-Setup!$B$7,0)))),0)</f>
        <v/>
      </c>
      <c r="T74" s="34">
        <f>IF(AND(ISNUMBER($C74),ISNUMBER($D74)),IF($D74&lt;$C74,0,IF(MAX($C74,DATE(Setup!$B$5,11,1))&gt;MIN($D74,EOMONTH(DATE(Setup!$B$5,11,1),0)),0,MAX(0,NETWORKDAYS.INTL(MAX($C74,DATE(Setup!$B$5,11,1)),MIN($D74,EOMONTH(DATE(Setup!$B$5,11,1),0)),Setup!$C$6,Setup!$F$12:$F$61)-IF(AND($E74="Half day",YEAR($D74)=Setup!$B$5,MONTH($D74)=11),1-Setup!$B$7,0)))),0)</f>
        <v/>
      </c>
      <c r="U74" s="34">
        <f>IF(AND(ISNUMBER($C74),ISNUMBER($D74)),IF($D74&lt;$C74,0,IF(MAX($C74,DATE(Setup!$B$5,12,1))&gt;MIN($D74,EOMONTH(DATE(Setup!$B$5,12,1),0)),0,MAX(0,NETWORKDAYS.INTL(MAX($C74,DATE(Setup!$B$5,12,1)),MIN($D74,EOMONTH(DATE(Setup!$B$5,12,1),0)),Setup!$C$6,Setup!$F$12:$F$61)-IF(AND($E74="Half day",YEAR($D74)=Setup!$B$5,MONTH($D74)=12),1-Setup!$B$7,0)))),0)</f>
        <v/>
      </c>
    </row>
    <row r="75">
      <c r="A75" s="7" t="n"/>
      <c r="B75" s="7" t="n"/>
      <c r="C75" s="28" t="n"/>
      <c r="D75" s="28" t="n"/>
      <c r="E75" s="23" t="n"/>
      <c r="F75" s="32">
        <f>IF(OR($C75="",$D75=""),"",IF(NOT(AND(ISNUMBER($C75),ISNUMBER($D75))),"Check dates",IF($D75&lt;$C75,"Check dates",SUM($J75:$U75))))</f>
        <v/>
      </c>
      <c r="G75" s="7" t="n"/>
      <c r="H75" s="33">
        <f>IF(AND($A75="",$B75="",$C75="",$D75=""),"",IF(COUNTIF(Employees!$A$5:$A$34,$A75)=0,"Pick the employee from the list",IF(COUNTIF(Setup!$A$12:$A$17,$B75)=0,"Pick the leave type",IF($F75="Check dates","Check the dates","OK"))))</f>
        <v/>
      </c>
      <c r="J75" s="34">
        <f>IF(AND(ISNUMBER($C75),ISNUMBER($D75)),IF($D75&lt;$C75,0,IF(MAX($C75,DATE(Setup!$B$5,1,1))&gt;MIN($D75,EOMONTH(DATE(Setup!$B$5,1,1),0)),0,MAX(0,NETWORKDAYS.INTL(MAX($C75,DATE(Setup!$B$5,1,1)),MIN($D75,EOMONTH(DATE(Setup!$B$5,1,1),0)),Setup!$C$6,Setup!$F$12:$F$61)-IF(AND($E75="Half day",YEAR($D75)=Setup!$B$5,MONTH($D75)=1),1-Setup!$B$7,0)))),0)</f>
        <v/>
      </c>
      <c r="K75" s="34">
        <f>IF(AND(ISNUMBER($C75),ISNUMBER($D75)),IF($D75&lt;$C75,0,IF(MAX($C75,DATE(Setup!$B$5,2,1))&gt;MIN($D75,EOMONTH(DATE(Setup!$B$5,2,1),0)),0,MAX(0,NETWORKDAYS.INTL(MAX($C75,DATE(Setup!$B$5,2,1)),MIN($D75,EOMONTH(DATE(Setup!$B$5,2,1),0)),Setup!$C$6,Setup!$F$12:$F$61)-IF(AND($E75="Half day",YEAR($D75)=Setup!$B$5,MONTH($D75)=2),1-Setup!$B$7,0)))),0)</f>
        <v/>
      </c>
      <c r="L75" s="34">
        <f>IF(AND(ISNUMBER($C75),ISNUMBER($D75)),IF($D75&lt;$C75,0,IF(MAX($C75,DATE(Setup!$B$5,3,1))&gt;MIN($D75,EOMONTH(DATE(Setup!$B$5,3,1),0)),0,MAX(0,NETWORKDAYS.INTL(MAX($C75,DATE(Setup!$B$5,3,1)),MIN($D75,EOMONTH(DATE(Setup!$B$5,3,1),0)),Setup!$C$6,Setup!$F$12:$F$61)-IF(AND($E75="Half day",YEAR($D75)=Setup!$B$5,MONTH($D75)=3),1-Setup!$B$7,0)))),0)</f>
        <v/>
      </c>
      <c r="M75" s="34">
        <f>IF(AND(ISNUMBER($C75),ISNUMBER($D75)),IF($D75&lt;$C75,0,IF(MAX($C75,DATE(Setup!$B$5,4,1))&gt;MIN($D75,EOMONTH(DATE(Setup!$B$5,4,1),0)),0,MAX(0,NETWORKDAYS.INTL(MAX($C75,DATE(Setup!$B$5,4,1)),MIN($D75,EOMONTH(DATE(Setup!$B$5,4,1),0)),Setup!$C$6,Setup!$F$12:$F$61)-IF(AND($E75="Half day",YEAR($D75)=Setup!$B$5,MONTH($D75)=4),1-Setup!$B$7,0)))),0)</f>
        <v/>
      </c>
      <c r="N75" s="34">
        <f>IF(AND(ISNUMBER($C75),ISNUMBER($D75)),IF($D75&lt;$C75,0,IF(MAX($C75,DATE(Setup!$B$5,5,1))&gt;MIN($D75,EOMONTH(DATE(Setup!$B$5,5,1),0)),0,MAX(0,NETWORKDAYS.INTL(MAX($C75,DATE(Setup!$B$5,5,1)),MIN($D75,EOMONTH(DATE(Setup!$B$5,5,1),0)),Setup!$C$6,Setup!$F$12:$F$61)-IF(AND($E75="Half day",YEAR($D75)=Setup!$B$5,MONTH($D75)=5),1-Setup!$B$7,0)))),0)</f>
        <v/>
      </c>
      <c r="O75" s="34">
        <f>IF(AND(ISNUMBER($C75),ISNUMBER($D75)),IF($D75&lt;$C75,0,IF(MAX($C75,DATE(Setup!$B$5,6,1))&gt;MIN($D75,EOMONTH(DATE(Setup!$B$5,6,1),0)),0,MAX(0,NETWORKDAYS.INTL(MAX($C75,DATE(Setup!$B$5,6,1)),MIN($D75,EOMONTH(DATE(Setup!$B$5,6,1),0)),Setup!$C$6,Setup!$F$12:$F$61)-IF(AND($E75="Half day",YEAR($D75)=Setup!$B$5,MONTH($D75)=6),1-Setup!$B$7,0)))),0)</f>
        <v/>
      </c>
      <c r="P75" s="34">
        <f>IF(AND(ISNUMBER($C75),ISNUMBER($D75)),IF($D75&lt;$C75,0,IF(MAX($C75,DATE(Setup!$B$5,7,1))&gt;MIN($D75,EOMONTH(DATE(Setup!$B$5,7,1),0)),0,MAX(0,NETWORKDAYS.INTL(MAX($C75,DATE(Setup!$B$5,7,1)),MIN($D75,EOMONTH(DATE(Setup!$B$5,7,1),0)),Setup!$C$6,Setup!$F$12:$F$61)-IF(AND($E75="Half day",YEAR($D75)=Setup!$B$5,MONTH($D75)=7),1-Setup!$B$7,0)))),0)</f>
        <v/>
      </c>
      <c r="Q75" s="34">
        <f>IF(AND(ISNUMBER($C75),ISNUMBER($D75)),IF($D75&lt;$C75,0,IF(MAX($C75,DATE(Setup!$B$5,8,1))&gt;MIN($D75,EOMONTH(DATE(Setup!$B$5,8,1),0)),0,MAX(0,NETWORKDAYS.INTL(MAX($C75,DATE(Setup!$B$5,8,1)),MIN($D75,EOMONTH(DATE(Setup!$B$5,8,1),0)),Setup!$C$6,Setup!$F$12:$F$61)-IF(AND($E75="Half day",YEAR($D75)=Setup!$B$5,MONTH($D75)=8),1-Setup!$B$7,0)))),0)</f>
        <v/>
      </c>
      <c r="R75" s="34">
        <f>IF(AND(ISNUMBER($C75),ISNUMBER($D75)),IF($D75&lt;$C75,0,IF(MAX($C75,DATE(Setup!$B$5,9,1))&gt;MIN($D75,EOMONTH(DATE(Setup!$B$5,9,1),0)),0,MAX(0,NETWORKDAYS.INTL(MAX($C75,DATE(Setup!$B$5,9,1)),MIN($D75,EOMONTH(DATE(Setup!$B$5,9,1),0)),Setup!$C$6,Setup!$F$12:$F$61)-IF(AND($E75="Half day",YEAR($D75)=Setup!$B$5,MONTH($D75)=9),1-Setup!$B$7,0)))),0)</f>
        <v/>
      </c>
      <c r="S75" s="34">
        <f>IF(AND(ISNUMBER($C75),ISNUMBER($D75)),IF($D75&lt;$C75,0,IF(MAX($C75,DATE(Setup!$B$5,10,1))&gt;MIN($D75,EOMONTH(DATE(Setup!$B$5,10,1),0)),0,MAX(0,NETWORKDAYS.INTL(MAX($C75,DATE(Setup!$B$5,10,1)),MIN($D75,EOMONTH(DATE(Setup!$B$5,10,1),0)),Setup!$C$6,Setup!$F$12:$F$61)-IF(AND($E75="Half day",YEAR($D75)=Setup!$B$5,MONTH($D75)=10),1-Setup!$B$7,0)))),0)</f>
        <v/>
      </c>
      <c r="T75" s="34">
        <f>IF(AND(ISNUMBER($C75),ISNUMBER($D75)),IF($D75&lt;$C75,0,IF(MAX($C75,DATE(Setup!$B$5,11,1))&gt;MIN($D75,EOMONTH(DATE(Setup!$B$5,11,1),0)),0,MAX(0,NETWORKDAYS.INTL(MAX($C75,DATE(Setup!$B$5,11,1)),MIN($D75,EOMONTH(DATE(Setup!$B$5,11,1),0)),Setup!$C$6,Setup!$F$12:$F$61)-IF(AND($E75="Half day",YEAR($D75)=Setup!$B$5,MONTH($D75)=11),1-Setup!$B$7,0)))),0)</f>
        <v/>
      </c>
      <c r="U75" s="34">
        <f>IF(AND(ISNUMBER($C75),ISNUMBER($D75)),IF($D75&lt;$C75,0,IF(MAX($C75,DATE(Setup!$B$5,12,1))&gt;MIN($D75,EOMONTH(DATE(Setup!$B$5,12,1),0)),0,MAX(0,NETWORKDAYS.INTL(MAX($C75,DATE(Setup!$B$5,12,1)),MIN($D75,EOMONTH(DATE(Setup!$B$5,12,1),0)),Setup!$C$6,Setup!$F$12:$F$61)-IF(AND($E75="Half day",YEAR($D75)=Setup!$B$5,MONTH($D75)=12),1-Setup!$B$7,0)))),0)</f>
        <v/>
      </c>
    </row>
    <row r="76">
      <c r="A76" s="7" t="n"/>
      <c r="B76" s="7" t="n"/>
      <c r="C76" s="28" t="n"/>
      <c r="D76" s="28" t="n"/>
      <c r="E76" s="23" t="n"/>
      <c r="F76" s="32">
        <f>IF(OR($C76="",$D76=""),"",IF(NOT(AND(ISNUMBER($C76),ISNUMBER($D76))),"Check dates",IF($D76&lt;$C76,"Check dates",SUM($J76:$U76))))</f>
        <v/>
      </c>
      <c r="G76" s="7" t="n"/>
      <c r="H76" s="33">
        <f>IF(AND($A76="",$B76="",$C76="",$D76=""),"",IF(COUNTIF(Employees!$A$5:$A$34,$A76)=0,"Pick the employee from the list",IF(COUNTIF(Setup!$A$12:$A$17,$B76)=0,"Pick the leave type",IF($F76="Check dates","Check the dates","OK"))))</f>
        <v/>
      </c>
      <c r="J76" s="34">
        <f>IF(AND(ISNUMBER($C76),ISNUMBER($D76)),IF($D76&lt;$C76,0,IF(MAX($C76,DATE(Setup!$B$5,1,1))&gt;MIN($D76,EOMONTH(DATE(Setup!$B$5,1,1),0)),0,MAX(0,NETWORKDAYS.INTL(MAX($C76,DATE(Setup!$B$5,1,1)),MIN($D76,EOMONTH(DATE(Setup!$B$5,1,1),0)),Setup!$C$6,Setup!$F$12:$F$61)-IF(AND($E76="Half day",YEAR($D76)=Setup!$B$5,MONTH($D76)=1),1-Setup!$B$7,0)))),0)</f>
        <v/>
      </c>
      <c r="K76" s="34">
        <f>IF(AND(ISNUMBER($C76),ISNUMBER($D76)),IF($D76&lt;$C76,0,IF(MAX($C76,DATE(Setup!$B$5,2,1))&gt;MIN($D76,EOMONTH(DATE(Setup!$B$5,2,1),0)),0,MAX(0,NETWORKDAYS.INTL(MAX($C76,DATE(Setup!$B$5,2,1)),MIN($D76,EOMONTH(DATE(Setup!$B$5,2,1),0)),Setup!$C$6,Setup!$F$12:$F$61)-IF(AND($E76="Half day",YEAR($D76)=Setup!$B$5,MONTH($D76)=2),1-Setup!$B$7,0)))),0)</f>
        <v/>
      </c>
      <c r="L76" s="34">
        <f>IF(AND(ISNUMBER($C76),ISNUMBER($D76)),IF($D76&lt;$C76,0,IF(MAX($C76,DATE(Setup!$B$5,3,1))&gt;MIN($D76,EOMONTH(DATE(Setup!$B$5,3,1),0)),0,MAX(0,NETWORKDAYS.INTL(MAX($C76,DATE(Setup!$B$5,3,1)),MIN($D76,EOMONTH(DATE(Setup!$B$5,3,1),0)),Setup!$C$6,Setup!$F$12:$F$61)-IF(AND($E76="Half day",YEAR($D76)=Setup!$B$5,MONTH($D76)=3),1-Setup!$B$7,0)))),0)</f>
        <v/>
      </c>
      <c r="M76" s="34">
        <f>IF(AND(ISNUMBER($C76),ISNUMBER($D76)),IF($D76&lt;$C76,0,IF(MAX($C76,DATE(Setup!$B$5,4,1))&gt;MIN($D76,EOMONTH(DATE(Setup!$B$5,4,1),0)),0,MAX(0,NETWORKDAYS.INTL(MAX($C76,DATE(Setup!$B$5,4,1)),MIN($D76,EOMONTH(DATE(Setup!$B$5,4,1),0)),Setup!$C$6,Setup!$F$12:$F$61)-IF(AND($E76="Half day",YEAR($D76)=Setup!$B$5,MONTH($D76)=4),1-Setup!$B$7,0)))),0)</f>
        <v/>
      </c>
      <c r="N76" s="34">
        <f>IF(AND(ISNUMBER($C76),ISNUMBER($D76)),IF($D76&lt;$C76,0,IF(MAX($C76,DATE(Setup!$B$5,5,1))&gt;MIN($D76,EOMONTH(DATE(Setup!$B$5,5,1),0)),0,MAX(0,NETWORKDAYS.INTL(MAX($C76,DATE(Setup!$B$5,5,1)),MIN($D76,EOMONTH(DATE(Setup!$B$5,5,1),0)),Setup!$C$6,Setup!$F$12:$F$61)-IF(AND($E76="Half day",YEAR($D76)=Setup!$B$5,MONTH($D76)=5),1-Setup!$B$7,0)))),0)</f>
        <v/>
      </c>
      <c r="O76" s="34">
        <f>IF(AND(ISNUMBER($C76),ISNUMBER($D76)),IF($D76&lt;$C76,0,IF(MAX($C76,DATE(Setup!$B$5,6,1))&gt;MIN($D76,EOMONTH(DATE(Setup!$B$5,6,1),0)),0,MAX(0,NETWORKDAYS.INTL(MAX($C76,DATE(Setup!$B$5,6,1)),MIN($D76,EOMONTH(DATE(Setup!$B$5,6,1),0)),Setup!$C$6,Setup!$F$12:$F$61)-IF(AND($E76="Half day",YEAR($D76)=Setup!$B$5,MONTH($D76)=6),1-Setup!$B$7,0)))),0)</f>
        <v/>
      </c>
      <c r="P76" s="34">
        <f>IF(AND(ISNUMBER($C76),ISNUMBER($D76)),IF($D76&lt;$C76,0,IF(MAX($C76,DATE(Setup!$B$5,7,1))&gt;MIN($D76,EOMONTH(DATE(Setup!$B$5,7,1),0)),0,MAX(0,NETWORKDAYS.INTL(MAX($C76,DATE(Setup!$B$5,7,1)),MIN($D76,EOMONTH(DATE(Setup!$B$5,7,1),0)),Setup!$C$6,Setup!$F$12:$F$61)-IF(AND($E76="Half day",YEAR($D76)=Setup!$B$5,MONTH($D76)=7),1-Setup!$B$7,0)))),0)</f>
        <v/>
      </c>
      <c r="Q76" s="34">
        <f>IF(AND(ISNUMBER($C76),ISNUMBER($D76)),IF($D76&lt;$C76,0,IF(MAX($C76,DATE(Setup!$B$5,8,1))&gt;MIN($D76,EOMONTH(DATE(Setup!$B$5,8,1),0)),0,MAX(0,NETWORKDAYS.INTL(MAX($C76,DATE(Setup!$B$5,8,1)),MIN($D76,EOMONTH(DATE(Setup!$B$5,8,1),0)),Setup!$C$6,Setup!$F$12:$F$61)-IF(AND($E76="Half day",YEAR($D76)=Setup!$B$5,MONTH($D76)=8),1-Setup!$B$7,0)))),0)</f>
        <v/>
      </c>
      <c r="R76" s="34">
        <f>IF(AND(ISNUMBER($C76),ISNUMBER($D76)),IF($D76&lt;$C76,0,IF(MAX($C76,DATE(Setup!$B$5,9,1))&gt;MIN($D76,EOMONTH(DATE(Setup!$B$5,9,1),0)),0,MAX(0,NETWORKDAYS.INTL(MAX($C76,DATE(Setup!$B$5,9,1)),MIN($D76,EOMONTH(DATE(Setup!$B$5,9,1),0)),Setup!$C$6,Setup!$F$12:$F$61)-IF(AND($E76="Half day",YEAR($D76)=Setup!$B$5,MONTH($D76)=9),1-Setup!$B$7,0)))),0)</f>
        <v/>
      </c>
      <c r="S76" s="34">
        <f>IF(AND(ISNUMBER($C76),ISNUMBER($D76)),IF($D76&lt;$C76,0,IF(MAX($C76,DATE(Setup!$B$5,10,1))&gt;MIN($D76,EOMONTH(DATE(Setup!$B$5,10,1),0)),0,MAX(0,NETWORKDAYS.INTL(MAX($C76,DATE(Setup!$B$5,10,1)),MIN($D76,EOMONTH(DATE(Setup!$B$5,10,1),0)),Setup!$C$6,Setup!$F$12:$F$61)-IF(AND($E76="Half day",YEAR($D76)=Setup!$B$5,MONTH($D76)=10),1-Setup!$B$7,0)))),0)</f>
        <v/>
      </c>
      <c r="T76" s="34">
        <f>IF(AND(ISNUMBER($C76),ISNUMBER($D76)),IF($D76&lt;$C76,0,IF(MAX($C76,DATE(Setup!$B$5,11,1))&gt;MIN($D76,EOMONTH(DATE(Setup!$B$5,11,1),0)),0,MAX(0,NETWORKDAYS.INTL(MAX($C76,DATE(Setup!$B$5,11,1)),MIN($D76,EOMONTH(DATE(Setup!$B$5,11,1),0)),Setup!$C$6,Setup!$F$12:$F$61)-IF(AND($E76="Half day",YEAR($D76)=Setup!$B$5,MONTH($D76)=11),1-Setup!$B$7,0)))),0)</f>
        <v/>
      </c>
      <c r="U76" s="34">
        <f>IF(AND(ISNUMBER($C76),ISNUMBER($D76)),IF($D76&lt;$C76,0,IF(MAX($C76,DATE(Setup!$B$5,12,1))&gt;MIN($D76,EOMONTH(DATE(Setup!$B$5,12,1),0)),0,MAX(0,NETWORKDAYS.INTL(MAX($C76,DATE(Setup!$B$5,12,1)),MIN($D76,EOMONTH(DATE(Setup!$B$5,12,1),0)),Setup!$C$6,Setup!$F$12:$F$61)-IF(AND($E76="Half day",YEAR($D76)=Setup!$B$5,MONTH($D76)=12),1-Setup!$B$7,0)))),0)</f>
        <v/>
      </c>
    </row>
    <row r="77">
      <c r="A77" s="7" t="n"/>
      <c r="B77" s="7" t="n"/>
      <c r="C77" s="28" t="n"/>
      <c r="D77" s="28" t="n"/>
      <c r="E77" s="23" t="n"/>
      <c r="F77" s="32">
        <f>IF(OR($C77="",$D77=""),"",IF(NOT(AND(ISNUMBER($C77),ISNUMBER($D77))),"Check dates",IF($D77&lt;$C77,"Check dates",SUM($J77:$U77))))</f>
        <v/>
      </c>
      <c r="G77" s="7" t="n"/>
      <c r="H77" s="33">
        <f>IF(AND($A77="",$B77="",$C77="",$D77=""),"",IF(COUNTIF(Employees!$A$5:$A$34,$A77)=0,"Pick the employee from the list",IF(COUNTIF(Setup!$A$12:$A$17,$B77)=0,"Pick the leave type",IF($F77="Check dates","Check the dates","OK"))))</f>
        <v/>
      </c>
      <c r="J77" s="34">
        <f>IF(AND(ISNUMBER($C77),ISNUMBER($D77)),IF($D77&lt;$C77,0,IF(MAX($C77,DATE(Setup!$B$5,1,1))&gt;MIN($D77,EOMONTH(DATE(Setup!$B$5,1,1),0)),0,MAX(0,NETWORKDAYS.INTL(MAX($C77,DATE(Setup!$B$5,1,1)),MIN($D77,EOMONTH(DATE(Setup!$B$5,1,1),0)),Setup!$C$6,Setup!$F$12:$F$61)-IF(AND($E77="Half day",YEAR($D77)=Setup!$B$5,MONTH($D77)=1),1-Setup!$B$7,0)))),0)</f>
        <v/>
      </c>
      <c r="K77" s="34">
        <f>IF(AND(ISNUMBER($C77),ISNUMBER($D77)),IF($D77&lt;$C77,0,IF(MAX($C77,DATE(Setup!$B$5,2,1))&gt;MIN($D77,EOMONTH(DATE(Setup!$B$5,2,1),0)),0,MAX(0,NETWORKDAYS.INTL(MAX($C77,DATE(Setup!$B$5,2,1)),MIN($D77,EOMONTH(DATE(Setup!$B$5,2,1),0)),Setup!$C$6,Setup!$F$12:$F$61)-IF(AND($E77="Half day",YEAR($D77)=Setup!$B$5,MONTH($D77)=2),1-Setup!$B$7,0)))),0)</f>
        <v/>
      </c>
      <c r="L77" s="34">
        <f>IF(AND(ISNUMBER($C77),ISNUMBER($D77)),IF($D77&lt;$C77,0,IF(MAX($C77,DATE(Setup!$B$5,3,1))&gt;MIN($D77,EOMONTH(DATE(Setup!$B$5,3,1),0)),0,MAX(0,NETWORKDAYS.INTL(MAX($C77,DATE(Setup!$B$5,3,1)),MIN($D77,EOMONTH(DATE(Setup!$B$5,3,1),0)),Setup!$C$6,Setup!$F$12:$F$61)-IF(AND($E77="Half day",YEAR($D77)=Setup!$B$5,MONTH($D77)=3),1-Setup!$B$7,0)))),0)</f>
        <v/>
      </c>
      <c r="M77" s="34">
        <f>IF(AND(ISNUMBER($C77),ISNUMBER($D77)),IF($D77&lt;$C77,0,IF(MAX($C77,DATE(Setup!$B$5,4,1))&gt;MIN($D77,EOMONTH(DATE(Setup!$B$5,4,1),0)),0,MAX(0,NETWORKDAYS.INTL(MAX($C77,DATE(Setup!$B$5,4,1)),MIN($D77,EOMONTH(DATE(Setup!$B$5,4,1),0)),Setup!$C$6,Setup!$F$12:$F$61)-IF(AND($E77="Half day",YEAR($D77)=Setup!$B$5,MONTH($D77)=4),1-Setup!$B$7,0)))),0)</f>
        <v/>
      </c>
      <c r="N77" s="34">
        <f>IF(AND(ISNUMBER($C77),ISNUMBER($D77)),IF($D77&lt;$C77,0,IF(MAX($C77,DATE(Setup!$B$5,5,1))&gt;MIN($D77,EOMONTH(DATE(Setup!$B$5,5,1),0)),0,MAX(0,NETWORKDAYS.INTL(MAX($C77,DATE(Setup!$B$5,5,1)),MIN($D77,EOMONTH(DATE(Setup!$B$5,5,1),0)),Setup!$C$6,Setup!$F$12:$F$61)-IF(AND($E77="Half day",YEAR($D77)=Setup!$B$5,MONTH($D77)=5),1-Setup!$B$7,0)))),0)</f>
        <v/>
      </c>
      <c r="O77" s="34">
        <f>IF(AND(ISNUMBER($C77),ISNUMBER($D77)),IF($D77&lt;$C77,0,IF(MAX($C77,DATE(Setup!$B$5,6,1))&gt;MIN($D77,EOMONTH(DATE(Setup!$B$5,6,1),0)),0,MAX(0,NETWORKDAYS.INTL(MAX($C77,DATE(Setup!$B$5,6,1)),MIN($D77,EOMONTH(DATE(Setup!$B$5,6,1),0)),Setup!$C$6,Setup!$F$12:$F$61)-IF(AND($E77="Half day",YEAR($D77)=Setup!$B$5,MONTH($D77)=6),1-Setup!$B$7,0)))),0)</f>
        <v/>
      </c>
      <c r="P77" s="34">
        <f>IF(AND(ISNUMBER($C77),ISNUMBER($D77)),IF($D77&lt;$C77,0,IF(MAX($C77,DATE(Setup!$B$5,7,1))&gt;MIN($D77,EOMONTH(DATE(Setup!$B$5,7,1),0)),0,MAX(0,NETWORKDAYS.INTL(MAX($C77,DATE(Setup!$B$5,7,1)),MIN($D77,EOMONTH(DATE(Setup!$B$5,7,1),0)),Setup!$C$6,Setup!$F$12:$F$61)-IF(AND($E77="Half day",YEAR($D77)=Setup!$B$5,MONTH($D77)=7),1-Setup!$B$7,0)))),0)</f>
        <v/>
      </c>
      <c r="Q77" s="34">
        <f>IF(AND(ISNUMBER($C77),ISNUMBER($D77)),IF($D77&lt;$C77,0,IF(MAX($C77,DATE(Setup!$B$5,8,1))&gt;MIN($D77,EOMONTH(DATE(Setup!$B$5,8,1),0)),0,MAX(0,NETWORKDAYS.INTL(MAX($C77,DATE(Setup!$B$5,8,1)),MIN($D77,EOMONTH(DATE(Setup!$B$5,8,1),0)),Setup!$C$6,Setup!$F$12:$F$61)-IF(AND($E77="Half day",YEAR($D77)=Setup!$B$5,MONTH($D77)=8),1-Setup!$B$7,0)))),0)</f>
        <v/>
      </c>
      <c r="R77" s="34">
        <f>IF(AND(ISNUMBER($C77),ISNUMBER($D77)),IF($D77&lt;$C77,0,IF(MAX($C77,DATE(Setup!$B$5,9,1))&gt;MIN($D77,EOMONTH(DATE(Setup!$B$5,9,1),0)),0,MAX(0,NETWORKDAYS.INTL(MAX($C77,DATE(Setup!$B$5,9,1)),MIN($D77,EOMONTH(DATE(Setup!$B$5,9,1),0)),Setup!$C$6,Setup!$F$12:$F$61)-IF(AND($E77="Half day",YEAR($D77)=Setup!$B$5,MONTH($D77)=9),1-Setup!$B$7,0)))),0)</f>
        <v/>
      </c>
      <c r="S77" s="34">
        <f>IF(AND(ISNUMBER($C77),ISNUMBER($D77)),IF($D77&lt;$C77,0,IF(MAX($C77,DATE(Setup!$B$5,10,1))&gt;MIN($D77,EOMONTH(DATE(Setup!$B$5,10,1),0)),0,MAX(0,NETWORKDAYS.INTL(MAX($C77,DATE(Setup!$B$5,10,1)),MIN($D77,EOMONTH(DATE(Setup!$B$5,10,1),0)),Setup!$C$6,Setup!$F$12:$F$61)-IF(AND($E77="Half day",YEAR($D77)=Setup!$B$5,MONTH($D77)=10),1-Setup!$B$7,0)))),0)</f>
        <v/>
      </c>
      <c r="T77" s="34">
        <f>IF(AND(ISNUMBER($C77),ISNUMBER($D77)),IF($D77&lt;$C77,0,IF(MAX($C77,DATE(Setup!$B$5,11,1))&gt;MIN($D77,EOMONTH(DATE(Setup!$B$5,11,1),0)),0,MAX(0,NETWORKDAYS.INTL(MAX($C77,DATE(Setup!$B$5,11,1)),MIN($D77,EOMONTH(DATE(Setup!$B$5,11,1),0)),Setup!$C$6,Setup!$F$12:$F$61)-IF(AND($E77="Half day",YEAR($D77)=Setup!$B$5,MONTH($D77)=11),1-Setup!$B$7,0)))),0)</f>
        <v/>
      </c>
      <c r="U77" s="34">
        <f>IF(AND(ISNUMBER($C77),ISNUMBER($D77)),IF($D77&lt;$C77,0,IF(MAX($C77,DATE(Setup!$B$5,12,1))&gt;MIN($D77,EOMONTH(DATE(Setup!$B$5,12,1),0)),0,MAX(0,NETWORKDAYS.INTL(MAX($C77,DATE(Setup!$B$5,12,1)),MIN($D77,EOMONTH(DATE(Setup!$B$5,12,1),0)),Setup!$C$6,Setup!$F$12:$F$61)-IF(AND($E77="Half day",YEAR($D77)=Setup!$B$5,MONTH($D77)=12),1-Setup!$B$7,0)))),0)</f>
        <v/>
      </c>
    </row>
    <row r="78">
      <c r="A78" s="7" t="n"/>
      <c r="B78" s="7" t="n"/>
      <c r="C78" s="28" t="n"/>
      <c r="D78" s="28" t="n"/>
      <c r="E78" s="23" t="n"/>
      <c r="F78" s="32">
        <f>IF(OR($C78="",$D78=""),"",IF(NOT(AND(ISNUMBER($C78),ISNUMBER($D78))),"Check dates",IF($D78&lt;$C78,"Check dates",SUM($J78:$U78))))</f>
        <v/>
      </c>
      <c r="G78" s="7" t="n"/>
      <c r="H78" s="33">
        <f>IF(AND($A78="",$B78="",$C78="",$D78=""),"",IF(COUNTIF(Employees!$A$5:$A$34,$A78)=0,"Pick the employee from the list",IF(COUNTIF(Setup!$A$12:$A$17,$B78)=0,"Pick the leave type",IF($F78="Check dates","Check the dates","OK"))))</f>
        <v/>
      </c>
      <c r="J78" s="34">
        <f>IF(AND(ISNUMBER($C78),ISNUMBER($D78)),IF($D78&lt;$C78,0,IF(MAX($C78,DATE(Setup!$B$5,1,1))&gt;MIN($D78,EOMONTH(DATE(Setup!$B$5,1,1),0)),0,MAX(0,NETWORKDAYS.INTL(MAX($C78,DATE(Setup!$B$5,1,1)),MIN($D78,EOMONTH(DATE(Setup!$B$5,1,1),0)),Setup!$C$6,Setup!$F$12:$F$61)-IF(AND($E78="Half day",YEAR($D78)=Setup!$B$5,MONTH($D78)=1),1-Setup!$B$7,0)))),0)</f>
        <v/>
      </c>
      <c r="K78" s="34">
        <f>IF(AND(ISNUMBER($C78),ISNUMBER($D78)),IF($D78&lt;$C78,0,IF(MAX($C78,DATE(Setup!$B$5,2,1))&gt;MIN($D78,EOMONTH(DATE(Setup!$B$5,2,1),0)),0,MAX(0,NETWORKDAYS.INTL(MAX($C78,DATE(Setup!$B$5,2,1)),MIN($D78,EOMONTH(DATE(Setup!$B$5,2,1),0)),Setup!$C$6,Setup!$F$12:$F$61)-IF(AND($E78="Half day",YEAR($D78)=Setup!$B$5,MONTH($D78)=2),1-Setup!$B$7,0)))),0)</f>
        <v/>
      </c>
      <c r="L78" s="34">
        <f>IF(AND(ISNUMBER($C78),ISNUMBER($D78)),IF($D78&lt;$C78,0,IF(MAX($C78,DATE(Setup!$B$5,3,1))&gt;MIN($D78,EOMONTH(DATE(Setup!$B$5,3,1),0)),0,MAX(0,NETWORKDAYS.INTL(MAX($C78,DATE(Setup!$B$5,3,1)),MIN($D78,EOMONTH(DATE(Setup!$B$5,3,1),0)),Setup!$C$6,Setup!$F$12:$F$61)-IF(AND($E78="Half day",YEAR($D78)=Setup!$B$5,MONTH($D78)=3),1-Setup!$B$7,0)))),0)</f>
        <v/>
      </c>
      <c r="M78" s="34">
        <f>IF(AND(ISNUMBER($C78),ISNUMBER($D78)),IF($D78&lt;$C78,0,IF(MAX($C78,DATE(Setup!$B$5,4,1))&gt;MIN($D78,EOMONTH(DATE(Setup!$B$5,4,1),0)),0,MAX(0,NETWORKDAYS.INTL(MAX($C78,DATE(Setup!$B$5,4,1)),MIN($D78,EOMONTH(DATE(Setup!$B$5,4,1),0)),Setup!$C$6,Setup!$F$12:$F$61)-IF(AND($E78="Half day",YEAR($D78)=Setup!$B$5,MONTH($D78)=4),1-Setup!$B$7,0)))),0)</f>
        <v/>
      </c>
      <c r="N78" s="34">
        <f>IF(AND(ISNUMBER($C78),ISNUMBER($D78)),IF($D78&lt;$C78,0,IF(MAX($C78,DATE(Setup!$B$5,5,1))&gt;MIN($D78,EOMONTH(DATE(Setup!$B$5,5,1),0)),0,MAX(0,NETWORKDAYS.INTL(MAX($C78,DATE(Setup!$B$5,5,1)),MIN($D78,EOMONTH(DATE(Setup!$B$5,5,1),0)),Setup!$C$6,Setup!$F$12:$F$61)-IF(AND($E78="Half day",YEAR($D78)=Setup!$B$5,MONTH($D78)=5),1-Setup!$B$7,0)))),0)</f>
        <v/>
      </c>
      <c r="O78" s="34">
        <f>IF(AND(ISNUMBER($C78),ISNUMBER($D78)),IF($D78&lt;$C78,0,IF(MAX($C78,DATE(Setup!$B$5,6,1))&gt;MIN($D78,EOMONTH(DATE(Setup!$B$5,6,1),0)),0,MAX(0,NETWORKDAYS.INTL(MAX($C78,DATE(Setup!$B$5,6,1)),MIN($D78,EOMONTH(DATE(Setup!$B$5,6,1),0)),Setup!$C$6,Setup!$F$12:$F$61)-IF(AND($E78="Half day",YEAR($D78)=Setup!$B$5,MONTH($D78)=6),1-Setup!$B$7,0)))),0)</f>
        <v/>
      </c>
      <c r="P78" s="34">
        <f>IF(AND(ISNUMBER($C78),ISNUMBER($D78)),IF($D78&lt;$C78,0,IF(MAX($C78,DATE(Setup!$B$5,7,1))&gt;MIN($D78,EOMONTH(DATE(Setup!$B$5,7,1),0)),0,MAX(0,NETWORKDAYS.INTL(MAX($C78,DATE(Setup!$B$5,7,1)),MIN($D78,EOMONTH(DATE(Setup!$B$5,7,1),0)),Setup!$C$6,Setup!$F$12:$F$61)-IF(AND($E78="Half day",YEAR($D78)=Setup!$B$5,MONTH($D78)=7),1-Setup!$B$7,0)))),0)</f>
        <v/>
      </c>
      <c r="Q78" s="34">
        <f>IF(AND(ISNUMBER($C78),ISNUMBER($D78)),IF($D78&lt;$C78,0,IF(MAX($C78,DATE(Setup!$B$5,8,1))&gt;MIN($D78,EOMONTH(DATE(Setup!$B$5,8,1),0)),0,MAX(0,NETWORKDAYS.INTL(MAX($C78,DATE(Setup!$B$5,8,1)),MIN($D78,EOMONTH(DATE(Setup!$B$5,8,1),0)),Setup!$C$6,Setup!$F$12:$F$61)-IF(AND($E78="Half day",YEAR($D78)=Setup!$B$5,MONTH($D78)=8),1-Setup!$B$7,0)))),0)</f>
        <v/>
      </c>
      <c r="R78" s="34">
        <f>IF(AND(ISNUMBER($C78),ISNUMBER($D78)),IF($D78&lt;$C78,0,IF(MAX($C78,DATE(Setup!$B$5,9,1))&gt;MIN($D78,EOMONTH(DATE(Setup!$B$5,9,1),0)),0,MAX(0,NETWORKDAYS.INTL(MAX($C78,DATE(Setup!$B$5,9,1)),MIN($D78,EOMONTH(DATE(Setup!$B$5,9,1),0)),Setup!$C$6,Setup!$F$12:$F$61)-IF(AND($E78="Half day",YEAR($D78)=Setup!$B$5,MONTH($D78)=9),1-Setup!$B$7,0)))),0)</f>
        <v/>
      </c>
      <c r="S78" s="34">
        <f>IF(AND(ISNUMBER($C78),ISNUMBER($D78)),IF($D78&lt;$C78,0,IF(MAX($C78,DATE(Setup!$B$5,10,1))&gt;MIN($D78,EOMONTH(DATE(Setup!$B$5,10,1),0)),0,MAX(0,NETWORKDAYS.INTL(MAX($C78,DATE(Setup!$B$5,10,1)),MIN($D78,EOMONTH(DATE(Setup!$B$5,10,1),0)),Setup!$C$6,Setup!$F$12:$F$61)-IF(AND($E78="Half day",YEAR($D78)=Setup!$B$5,MONTH($D78)=10),1-Setup!$B$7,0)))),0)</f>
        <v/>
      </c>
      <c r="T78" s="34">
        <f>IF(AND(ISNUMBER($C78),ISNUMBER($D78)),IF($D78&lt;$C78,0,IF(MAX($C78,DATE(Setup!$B$5,11,1))&gt;MIN($D78,EOMONTH(DATE(Setup!$B$5,11,1),0)),0,MAX(0,NETWORKDAYS.INTL(MAX($C78,DATE(Setup!$B$5,11,1)),MIN($D78,EOMONTH(DATE(Setup!$B$5,11,1),0)),Setup!$C$6,Setup!$F$12:$F$61)-IF(AND($E78="Half day",YEAR($D78)=Setup!$B$5,MONTH($D78)=11),1-Setup!$B$7,0)))),0)</f>
        <v/>
      </c>
      <c r="U78" s="34">
        <f>IF(AND(ISNUMBER($C78),ISNUMBER($D78)),IF($D78&lt;$C78,0,IF(MAX($C78,DATE(Setup!$B$5,12,1))&gt;MIN($D78,EOMONTH(DATE(Setup!$B$5,12,1),0)),0,MAX(0,NETWORKDAYS.INTL(MAX($C78,DATE(Setup!$B$5,12,1)),MIN($D78,EOMONTH(DATE(Setup!$B$5,12,1),0)),Setup!$C$6,Setup!$F$12:$F$61)-IF(AND($E78="Half day",YEAR($D78)=Setup!$B$5,MONTH($D78)=12),1-Setup!$B$7,0)))),0)</f>
        <v/>
      </c>
    </row>
    <row r="79">
      <c r="A79" s="7" t="n"/>
      <c r="B79" s="7" t="n"/>
      <c r="C79" s="28" t="n"/>
      <c r="D79" s="28" t="n"/>
      <c r="E79" s="23" t="n"/>
      <c r="F79" s="32">
        <f>IF(OR($C79="",$D79=""),"",IF(NOT(AND(ISNUMBER($C79),ISNUMBER($D79))),"Check dates",IF($D79&lt;$C79,"Check dates",SUM($J79:$U79))))</f>
        <v/>
      </c>
      <c r="G79" s="7" t="n"/>
      <c r="H79" s="33">
        <f>IF(AND($A79="",$B79="",$C79="",$D79=""),"",IF(COUNTIF(Employees!$A$5:$A$34,$A79)=0,"Pick the employee from the list",IF(COUNTIF(Setup!$A$12:$A$17,$B79)=0,"Pick the leave type",IF($F79="Check dates","Check the dates","OK"))))</f>
        <v/>
      </c>
      <c r="J79" s="34">
        <f>IF(AND(ISNUMBER($C79),ISNUMBER($D79)),IF($D79&lt;$C79,0,IF(MAX($C79,DATE(Setup!$B$5,1,1))&gt;MIN($D79,EOMONTH(DATE(Setup!$B$5,1,1),0)),0,MAX(0,NETWORKDAYS.INTL(MAX($C79,DATE(Setup!$B$5,1,1)),MIN($D79,EOMONTH(DATE(Setup!$B$5,1,1),0)),Setup!$C$6,Setup!$F$12:$F$61)-IF(AND($E79="Half day",YEAR($D79)=Setup!$B$5,MONTH($D79)=1),1-Setup!$B$7,0)))),0)</f>
        <v/>
      </c>
      <c r="K79" s="34">
        <f>IF(AND(ISNUMBER($C79),ISNUMBER($D79)),IF($D79&lt;$C79,0,IF(MAX($C79,DATE(Setup!$B$5,2,1))&gt;MIN($D79,EOMONTH(DATE(Setup!$B$5,2,1),0)),0,MAX(0,NETWORKDAYS.INTL(MAX($C79,DATE(Setup!$B$5,2,1)),MIN($D79,EOMONTH(DATE(Setup!$B$5,2,1),0)),Setup!$C$6,Setup!$F$12:$F$61)-IF(AND($E79="Half day",YEAR($D79)=Setup!$B$5,MONTH($D79)=2),1-Setup!$B$7,0)))),0)</f>
        <v/>
      </c>
      <c r="L79" s="34">
        <f>IF(AND(ISNUMBER($C79),ISNUMBER($D79)),IF($D79&lt;$C79,0,IF(MAX($C79,DATE(Setup!$B$5,3,1))&gt;MIN($D79,EOMONTH(DATE(Setup!$B$5,3,1),0)),0,MAX(0,NETWORKDAYS.INTL(MAX($C79,DATE(Setup!$B$5,3,1)),MIN($D79,EOMONTH(DATE(Setup!$B$5,3,1),0)),Setup!$C$6,Setup!$F$12:$F$61)-IF(AND($E79="Half day",YEAR($D79)=Setup!$B$5,MONTH($D79)=3),1-Setup!$B$7,0)))),0)</f>
        <v/>
      </c>
      <c r="M79" s="34">
        <f>IF(AND(ISNUMBER($C79),ISNUMBER($D79)),IF($D79&lt;$C79,0,IF(MAX($C79,DATE(Setup!$B$5,4,1))&gt;MIN($D79,EOMONTH(DATE(Setup!$B$5,4,1),0)),0,MAX(0,NETWORKDAYS.INTL(MAX($C79,DATE(Setup!$B$5,4,1)),MIN($D79,EOMONTH(DATE(Setup!$B$5,4,1),0)),Setup!$C$6,Setup!$F$12:$F$61)-IF(AND($E79="Half day",YEAR($D79)=Setup!$B$5,MONTH($D79)=4),1-Setup!$B$7,0)))),0)</f>
        <v/>
      </c>
      <c r="N79" s="34">
        <f>IF(AND(ISNUMBER($C79),ISNUMBER($D79)),IF($D79&lt;$C79,0,IF(MAX($C79,DATE(Setup!$B$5,5,1))&gt;MIN($D79,EOMONTH(DATE(Setup!$B$5,5,1),0)),0,MAX(0,NETWORKDAYS.INTL(MAX($C79,DATE(Setup!$B$5,5,1)),MIN($D79,EOMONTH(DATE(Setup!$B$5,5,1),0)),Setup!$C$6,Setup!$F$12:$F$61)-IF(AND($E79="Half day",YEAR($D79)=Setup!$B$5,MONTH($D79)=5),1-Setup!$B$7,0)))),0)</f>
        <v/>
      </c>
      <c r="O79" s="34">
        <f>IF(AND(ISNUMBER($C79),ISNUMBER($D79)),IF($D79&lt;$C79,0,IF(MAX($C79,DATE(Setup!$B$5,6,1))&gt;MIN($D79,EOMONTH(DATE(Setup!$B$5,6,1),0)),0,MAX(0,NETWORKDAYS.INTL(MAX($C79,DATE(Setup!$B$5,6,1)),MIN($D79,EOMONTH(DATE(Setup!$B$5,6,1),0)),Setup!$C$6,Setup!$F$12:$F$61)-IF(AND($E79="Half day",YEAR($D79)=Setup!$B$5,MONTH($D79)=6),1-Setup!$B$7,0)))),0)</f>
        <v/>
      </c>
      <c r="P79" s="34">
        <f>IF(AND(ISNUMBER($C79),ISNUMBER($D79)),IF($D79&lt;$C79,0,IF(MAX($C79,DATE(Setup!$B$5,7,1))&gt;MIN($D79,EOMONTH(DATE(Setup!$B$5,7,1),0)),0,MAX(0,NETWORKDAYS.INTL(MAX($C79,DATE(Setup!$B$5,7,1)),MIN($D79,EOMONTH(DATE(Setup!$B$5,7,1),0)),Setup!$C$6,Setup!$F$12:$F$61)-IF(AND($E79="Half day",YEAR($D79)=Setup!$B$5,MONTH($D79)=7),1-Setup!$B$7,0)))),0)</f>
        <v/>
      </c>
      <c r="Q79" s="34">
        <f>IF(AND(ISNUMBER($C79),ISNUMBER($D79)),IF($D79&lt;$C79,0,IF(MAX($C79,DATE(Setup!$B$5,8,1))&gt;MIN($D79,EOMONTH(DATE(Setup!$B$5,8,1),0)),0,MAX(0,NETWORKDAYS.INTL(MAX($C79,DATE(Setup!$B$5,8,1)),MIN($D79,EOMONTH(DATE(Setup!$B$5,8,1),0)),Setup!$C$6,Setup!$F$12:$F$61)-IF(AND($E79="Half day",YEAR($D79)=Setup!$B$5,MONTH($D79)=8),1-Setup!$B$7,0)))),0)</f>
        <v/>
      </c>
      <c r="R79" s="34">
        <f>IF(AND(ISNUMBER($C79),ISNUMBER($D79)),IF($D79&lt;$C79,0,IF(MAX($C79,DATE(Setup!$B$5,9,1))&gt;MIN($D79,EOMONTH(DATE(Setup!$B$5,9,1),0)),0,MAX(0,NETWORKDAYS.INTL(MAX($C79,DATE(Setup!$B$5,9,1)),MIN($D79,EOMONTH(DATE(Setup!$B$5,9,1),0)),Setup!$C$6,Setup!$F$12:$F$61)-IF(AND($E79="Half day",YEAR($D79)=Setup!$B$5,MONTH($D79)=9),1-Setup!$B$7,0)))),0)</f>
        <v/>
      </c>
      <c r="S79" s="34">
        <f>IF(AND(ISNUMBER($C79),ISNUMBER($D79)),IF($D79&lt;$C79,0,IF(MAX($C79,DATE(Setup!$B$5,10,1))&gt;MIN($D79,EOMONTH(DATE(Setup!$B$5,10,1),0)),0,MAX(0,NETWORKDAYS.INTL(MAX($C79,DATE(Setup!$B$5,10,1)),MIN($D79,EOMONTH(DATE(Setup!$B$5,10,1),0)),Setup!$C$6,Setup!$F$12:$F$61)-IF(AND($E79="Half day",YEAR($D79)=Setup!$B$5,MONTH($D79)=10),1-Setup!$B$7,0)))),0)</f>
        <v/>
      </c>
      <c r="T79" s="34">
        <f>IF(AND(ISNUMBER($C79),ISNUMBER($D79)),IF($D79&lt;$C79,0,IF(MAX($C79,DATE(Setup!$B$5,11,1))&gt;MIN($D79,EOMONTH(DATE(Setup!$B$5,11,1),0)),0,MAX(0,NETWORKDAYS.INTL(MAX($C79,DATE(Setup!$B$5,11,1)),MIN($D79,EOMONTH(DATE(Setup!$B$5,11,1),0)),Setup!$C$6,Setup!$F$12:$F$61)-IF(AND($E79="Half day",YEAR($D79)=Setup!$B$5,MONTH($D79)=11),1-Setup!$B$7,0)))),0)</f>
        <v/>
      </c>
      <c r="U79" s="34">
        <f>IF(AND(ISNUMBER($C79),ISNUMBER($D79)),IF($D79&lt;$C79,0,IF(MAX($C79,DATE(Setup!$B$5,12,1))&gt;MIN($D79,EOMONTH(DATE(Setup!$B$5,12,1),0)),0,MAX(0,NETWORKDAYS.INTL(MAX($C79,DATE(Setup!$B$5,12,1)),MIN($D79,EOMONTH(DATE(Setup!$B$5,12,1),0)),Setup!$C$6,Setup!$F$12:$F$61)-IF(AND($E79="Half day",YEAR($D79)=Setup!$B$5,MONTH($D79)=12),1-Setup!$B$7,0)))),0)</f>
        <v/>
      </c>
    </row>
    <row r="80">
      <c r="A80" s="7" t="n"/>
      <c r="B80" s="7" t="n"/>
      <c r="C80" s="28" t="n"/>
      <c r="D80" s="28" t="n"/>
      <c r="E80" s="23" t="n"/>
      <c r="F80" s="32">
        <f>IF(OR($C80="",$D80=""),"",IF(NOT(AND(ISNUMBER($C80),ISNUMBER($D80))),"Check dates",IF($D80&lt;$C80,"Check dates",SUM($J80:$U80))))</f>
        <v/>
      </c>
      <c r="G80" s="7" t="n"/>
      <c r="H80" s="33">
        <f>IF(AND($A80="",$B80="",$C80="",$D80=""),"",IF(COUNTIF(Employees!$A$5:$A$34,$A80)=0,"Pick the employee from the list",IF(COUNTIF(Setup!$A$12:$A$17,$B80)=0,"Pick the leave type",IF($F80="Check dates","Check the dates","OK"))))</f>
        <v/>
      </c>
      <c r="J80" s="34">
        <f>IF(AND(ISNUMBER($C80),ISNUMBER($D80)),IF($D80&lt;$C80,0,IF(MAX($C80,DATE(Setup!$B$5,1,1))&gt;MIN($D80,EOMONTH(DATE(Setup!$B$5,1,1),0)),0,MAX(0,NETWORKDAYS.INTL(MAX($C80,DATE(Setup!$B$5,1,1)),MIN($D80,EOMONTH(DATE(Setup!$B$5,1,1),0)),Setup!$C$6,Setup!$F$12:$F$61)-IF(AND($E80="Half day",YEAR($D80)=Setup!$B$5,MONTH($D80)=1),1-Setup!$B$7,0)))),0)</f>
        <v/>
      </c>
      <c r="K80" s="34">
        <f>IF(AND(ISNUMBER($C80),ISNUMBER($D80)),IF($D80&lt;$C80,0,IF(MAX($C80,DATE(Setup!$B$5,2,1))&gt;MIN($D80,EOMONTH(DATE(Setup!$B$5,2,1),0)),0,MAX(0,NETWORKDAYS.INTL(MAX($C80,DATE(Setup!$B$5,2,1)),MIN($D80,EOMONTH(DATE(Setup!$B$5,2,1),0)),Setup!$C$6,Setup!$F$12:$F$61)-IF(AND($E80="Half day",YEAR($D80)=Setup!$B$5,MONTH($D80)=2),1-Setup!$B$7,0)))),0)</f>
        <v/>
      </c>
      <c r="L80" s="34">
        <f>IF(AND(ISNUMBER($C80),ISNUMBER($D80)),IF($D80&lt;$C80,0,IF(MAX($C80,DATE(Setup!$B$5,3,1))&gt;MIN($D80,EOMONTH(DATE(Setup!$B$5,3,1),0)),0,MAX(0,NETWORKDAYS.INTL(MAX($C80,DATE(Setup!$B$5,3,1)),MIN($D80,EOMONTH(DATE(Setup!$B$5,3,1),0)),Setup!$C$6,Setup!$F$12:$F$61)-IF(AND($E80="Half day",YEAR($D80)=Setup!$B$5,MONTH($D80)=3),1-Setup!$B$7,0)))),0)</f>
        <v/>
      </c>
      <c r="M80" s="34">
        <f>IF(AND(ISNUMBER($C80),ISNUMBER($D80)),IF($D80&lt;$C80,0,IF(MAX($C80,DATE(Setup!$B$5,4,1))&gt;MIN($D80,EOMONTH(DATE(Setup!$B$5,4,1),0)),0,MAX(0,NETWORKDAYS.INTL(MAX($C80,DATE(Setup!$B$5,4,1)),MIN($D80,EOMONTH(DATE(Setup!$B$5,4,1),0)),Setup!$C$6,Setup!$F$12:$F$61)-IF(AND($E80="Half day",YEAR($D80)=Setup!$B$5,MONTH($D80)=4),1-Setup!$B$7,0)))),0)</f>
        <v/>
      </c>
      <c r="N80" s="34">
        <f>IF(AND(ISNUMBER($C80),ISNUMBER($D80)),IF($D80&lt;$C80,0,IF(MAX($C80,DATE(Setup!$B$5,5,1))&gt;MIN($D80,EOMONTH(DATE(Setup!$B$5,5,1),0)),0,MAX(0,NETWORKDAYS.INTL(MAX($C80,DATE(Setup!$B$5,5,1)),MIN($D80,EOMONTH(DATE(Setup!$B$5,5,1),0)),Setup!$C$6,Setup!$F$12:$F$61)-IF(AND($E80="Half day",YEAR($D80)=Setup!$B$5,MONTH($D80)=5),1-Setup!$B$7,0)))),0)</f>
        <v/>
      </c>
      <c r="O80" s="34">
        <f>IF(AND(ISNUMBER($C80),ISNUMBER($D80)),IF($D80&lt;$C80,0,IF(MAX($C80,DATE(Setup!$B$5,6,1))&gt;MIN($D80,EOMONTH(DATE(Setup!$B$5,6,1),0)),0,MAX(0,NETWORKDAYS.INTL(MAX($C80,DATE(Setup!$B$5,6,1)),MIN($D80,EOMONTH(DATE(Setup!$B$5,6,1),0)),Setup!$C$6,Setup!$F$12:$F$61)-IF(AND($E80="Half day",YEAR($D80)=Setup!$B$5,MONTH($D80)=6),1-Setup!$B$7,0)))),0)</f>
        <v/>
      </c>
      <c r="P80" s="34">
        <f>IF(AND(ISNUMBER($C80),ISNUMBER($D80)),IF($D80&lt;$C80,0,IF(MAX($C80,DATE(Setup!$B$5,7,1))&gt;MIN($D80,EOMONTH(DATE(Setup!$B$5,7,1),0)),0,MAX(0,NETWORKDAYS.INTL(MAX($C80,DATE(Setup!$B$5,7,1)),MIN($D80,EOMONTH(DATE(Setup!$B$5,7,1),0)),Setup!$C$6,Setup!$F$12:$F$61)-IF(AND($E80="Half day",YEAR($D80)=Setup!$B$5,MONTH($D80)=7),1-Setup!$B$7,0)))),0)</f>
        <v/>
      </c>
      <c r="Q80" s="34">
        <f>IF(AND(ISNUMBER($C80),ISNUMBER($D80)),IF($D80&lt;$C80,0,IF(MAX($C80,DATE(Setup!$B$5,8,1))&gt;MIN($D80,EOMONTH(DATE(Setup!$B$5,8,1),0)),0,MAX(0,NETWORKDAYS.INTL(MAX($C80,DATE(Setup!$B$5,8,1)),MIN($D80,EOMONTH(DATE(Setup!$B$5,8,1),0)),Setup!$C$6,Setup!$F$12:$F$61)-IF(AND($E80="Half day",YEAR($D80)=Setup!$B$5,MONTH($D80)=8),1-Setup!$B$7,0)))),0)</f>
        <v/>
      </c>
      <c r="R80" s="34">
        <f>IF(AND(ISNUMBER($C80),ISNUMBER($D80)),IF($D80&lt;$C80,0,IF(MAX($C80,DATE(Setup!$B$5,9,1))&gt;MIN($D80,EOMONTH(DATE(Setup!$B$5,9,1),0)),0,MAX(0,NETWORKDAYS.INTL(MAX($C80,DATE(Setup!$B$5,9,1)),MIN($D80,EOMONTH(DATE(Setup!$B$5,9,1),0)),Setup!$C$6,Setup!$F$12:$F$61)-IF(AND($E80="Half day",YEAR($D80)=Setup!$B$5,MONTH($D80)=9),1-Setup!$B$7,0)))),0)</f>
        <v/>
      </c>
      <c r="S80" s="34">
        <f>IF(AND(ISNUMBER($C80),ISNUMBER($D80)),IF($D80&lt;$C80,0,IF(MAX($C80,DATE(Setup!$B$5,10,1))&gt;MIN($D80,EOMONTH(DATE(Setup!$B$5,10,1),0)),0,MAX(0,NETWORKDAYS.INTL(MAX($C80,DATE(Setup!$B$5,10,1)),MIN($D80,EOMONTH(DATE(Setup!$B$5,10,1),0)),Setup!$C$6,Setup!$F$12:$F$61)-IF(AND($E80="Half day",YEAR($D80)=Setup!$B$5,MONTH($D80)=10),1-Setup!$B$7,0)))),0)</f>
        <v/>
      </c>
      <c r="T80" s="34">
        <f>IF(AND(ISNUMBER($C80),ISNUMBER($D80)),IF($D80&lt;$C80,0,IF(MAX($C80,DATE(Setup!$B$5,11,1))&gt;MIN($D80,EOMONTH(DATE(Setup!$B$5,11,1),0)),0,MAX(0,NETWORKDAYS.INTL(MAX($C80,DATE(Setup!$B$5,11,1)),MIN($D80,EOMONTH(DATE(Setup!$B$5,11,1),0)),Setup!$C$6,Setup!$F$12:$F$61)-IF(AND($E80="Half day",YEAR($D80)=Setup!$B$5,MONTH($D80)=11),1-Setup!$B$7,0)))),0)</f>
        <v/>
      </c>
      <c r="U80" s="34">
        <f>IF(AND(ISNUMBER($C80),ISNUMBER($D80)),IF($D80&lt;$C80,0,IF(MAX($C80,DATE(Setup!$B$5,12,1))&gt;MIN($D80,EOMONTH(DATE(Setup!$B$5,12,1),0)),0,MAX(0,NETWORKDAYS.INTL(MAX($C80,DATE(Setup!$B$5,12,1)),MIN($D80,EOMONTH(DATE(Setup!$B$5,12,1),0)),Setup!$C$6,Setup!$F$12:$F$61)-IF(AND($E80="Half day",YEAR($D80)=Setup!$B$5,MONTH($D80)=12),1-Setup!$B$7,0)))),0)</f>
        <v/>
      </c>
    </row>
    <row r="81">
      <c r="A81" s="7" t="n"/>
      <c r="B81" s="7" t="n"/>
      <c r="C81" s="28" t="n"/>
      <c r="D81" s="28" t="n"/>
      <c r="E81" s="23" t="n"/>
      <c r="F81" s="32">
        <f>IF(OR($C81="",$D81=""),"",IF(NOT(AND(ISNUMBER($C81),ISNUMBER($D81))),"Check dates",IF($D81&lt;$C81,"Check dates",SUM($J81:$U81))))</f>
        <v/>
      </c>
      <c r="G81" s="7" t="n"/>
      <c r="H81" s="33">
        <f>IF(AND($A81="",$B81="",$C81="",$D81=""),"",IF(COUNTIF(Employees!$A$5:$A$34,$A81)=0,"Pick the employee from the list",IF(COUNTIF(Setup!$A$12:$A$17,$B81)=0,"Pick the leave type",IF($F81="Check dates","Check the dates","OK"))))</f>
        <v/>
      </c>
      <c r="J81" s="34">
        <f>IF(AND(ISNUMBER($C81),ISNUMBER($D81)),IF($D81&lt;$C81,0,IF(MAX($C81,DATE(Setup!$B$5,1,1))&gt;MIN($D81,EOMONTH(DATE(Setup!$B$5,1,1),0)),0,MAX(0,NETWORKDAYS.INTL(MAX($C81,DATE(Setup!$B$5,1,1)),MIN($D81,EOMONTH(DATE(Setup!$B$5,1,1),0)),Setup!$C$6,Setup!$F$12:$F$61)-IF(AND($E81="Half day",YEAR($D81)=Setup!$B$5,MONTH($D81)=1),1-Setup!$B$7,0)))),0)</f>
        <v/>
      </c>
      <c r="K81" s="34">
        <f>IF(AND(ISNUMBER($C81),ISNUMBER($D81)),IF($D81&lt;$C81,0,IF(MAX($C81,DATE(Setup!$B$5,2,1))&gt;MIN($D81,EOMONTH(DATE(Setup!$B$5,2,1),0)),0,MAX(0,NETWORKDAYS.INTL(MAX($C81,DATE(Setup!$B$5,2,1)),MIN($D81,EOMONTH(DATE(Setup!$B$5,2,1),0)),Setup!$C$6,Setup!$F$12:$F$61)-IF(AND($E81="Half day",YEAR($D81)=Setup!$B$5,MONTH($D81)=2),1-Setup!$B$7,0)))),0)</f>
        <v/>
      </c>
      <c r="L81" s="34">
        <f>IF(AND(ISNUMBER($C81),ISNUMBER($D81)),IF($D81&lt;$C81,0,IF(MAX($C81,DATE(Setup!$B$5,3,1))&gt;MIN($D81,EOMONTH(DATE(Setup!$B$5,3,1),0)),0,MAX(0,NETWORKDAYS.INTL(MAX($C81,DATE(Setup!$B$5,3,1)),MIN($D81,EOMONTH(DATE(Setup!$B$5,3,1),0)),Setup!$C$6,Setup!$F$12:$F$61)-IF(AND($E81="Half day",YEAR($D81)=Setup!$B$5,MONTH($D81)=3),1-Setup!$B$7,0)))),0)</f>
        <v/>
      </c>
      <c r="M81" s="34">
        <f>IF(AND(ISNUMBER($C81),ISNUMBER($D81)),IF($D81&lt;$C81,0,IF(MAX($C81,DATE(Setup!$B$5,4,1))&gt;MIN($D81,EOMONTH(DATE(Setup!$B$5,4,1),0)),0,MAX(0,NETWORKDAYS.INTL(MAX($C81,DATE(Setup!$B$5,4,1)),MIN($D81,EOMONTH(DATE(Setup!$B$5,4,1),0)),Setup!$C$6,Setup!$F$12:$F$61)-IF(AND($E81="Half day",YEAR($D81)=Setup!$B$5,MONTH($D81)=4),1-Setup!$B$7,0)))),0)</f>
        <v/>
      </c>
      <c r="N81" s="34">
        <f>IF(AND(ISNUMBER($C81),ISNUMBER($D81)),IF($D81&lt;$C81,0,IF(MAX($C81,DATE(Setup!$B$5,5,1))&gt;MIN($D81,EOMONTH(DATE(Setup!$B$5,5,1),0)),0,MAX(0,NETWORKDAYS.INTL(MAX($C81,DATE(Setup!$B$5,5,1)),MIN($D81,EOMONTH(DATE(Setup!$B$5,5,1),0)),Setup!$C$6,Setup!$F$12:$F$61)-IF(AND($E81="Half day",YEAR($D81)=Setup!$B$5,MONTH($D81)=5),1-Setup!$B$7,0)))),0)</f>
        <v/>
      </c>
      <c r="O81" s="34">
        <f>IF(AND(ISNUMBER($C81),ISNUMBER($D81)),IF($D81&lt;$C81,0,IF(MAX($C81,DATE(Setup!$B$5,6,1))&gt;MIN($D81,EOMONTH(DATE(Setup!$B$5,6,1),0)),0,MAX(0,NETWORKDAYS.INTL(MAX($C81,DATE(Setup!$B$5,6,1)),MIN($D81,EOMONTH(DATE(Setup!$B$5,6,1),0)),Setup!$C$6,Setup!$F$12:$F$61)-IF(AND($E81="Half day",YEAR($D81)=Setup!$B$5,MONTH($D81)=6),1-Setup!$B$7,0)))),0)</f>
        <v/>
      </c>
      <c r="P81" s="34">
        <f>IF(AND(ISNUMBER($C81),ISNUMBER($D81)),IF($D81&lt;$C81,0,IF(MAX($C81,DATE(Setup!$B$5,7,1))&gt;MIN($D81,EOMONTH(DATE(Setup!$B$5,7,1),0)),0,MAX(0,NETWORKDAYS.INTL(MAX($C81,DATE(Setup!$B$5,7,1)),MIN($D81,EOMONTH(DATE(Setup!$B$5,7,1),0)),Setup!$C$6,Setup!$F$12:$F$61)-IF(AND($E81="Half day",YEAR($D81)=Setup!$B$5,MONTH($D81)=7),1-Setup!$B$7,0)))),0)</f>
        <v/>
      </c>
      <c r="Q81" s="34">
        <f>IF(AND(ISNUMBER($C81),ISNUMBER($D81)),IF($D81&lt;$C81,0,IF(MAX($C81,DATE(Setup!$B$5,8,1))&gt;MIN($D81,EOMONTH(DATE(Setup!$B$5,8,1),0)),0,MAX(0,NETWORKDAYS.INTL(MAX($C81,DATE(Setup!$B$5,8,1)),MIN($D81,EOMONTH(DATE(Setup!$B$5,8,1),0)),Setup!$C$6,Setup!$F$12:$F$61)-IF(AND($E81="Half day",YEAR($D81)=Setup!$B$5,MONTH($D81)=8),1-Setup!$B$7,0)))),0)</f>
        <v/>
      </c>
      <c r="R81" s="34">
        <f>IF(AND(ISNUMBER($C81),ISNUMBER($D81)),IF($D81&lt;$C81,0,IF(MAX($C81,DATE(Setup!$B$5,9,1))&gt;MIN($D81,EOMONTH(DATE(Setup!$B$5,9,1),0)),0,MAX(0,NETWORKDAYS.INTL(MAX($C81,DATE(Setup!$B$5,9,1)),MIN($D81,EOMONTH(DATE(Setup!$B$5,9,1),0)),Setup!$C$6,Setup!$F$12:$F$61)-IF(AND($E81="Half day",YEAR($D81)=Setup!$B$5,MONTH($D81)=9),1-Setup!$B$7,0)))),0)</f>
        <v/>
      </c>
      <c r="S81" s="34">
        <f>IF(AND(ISNUMBER($C81),ISNUMBER($D81)),IF($D81&lt;$C81,0,IF(MAX($C81,DATE(Setup!$B$5,10,1))&gt;MIN($D81,EOMONTH(DATE(Setup!$B$5,10,1),0)),0,MAX(0,NETWORKDAYS.INTL(MAX($C81,DATE(Setup!$B$5,10,1)),MIN($D81,EOMONTH(DATE(Setup!$B$5,10,1),0)),Setup!$C$6,Setup!$F$12:$F$61)-IF(AND($E81="Half day",YEAR($D81)=Setup!$B$5,MONTH($D81)=10),1-Setup!$B$7,0)))),0)</f>
        <v/>
      </c>
      <c r="T81" s="34">
        <f>IF(AND(ISNUMBER($C81),ISNUMBER($D81)),IF($D81&lt;$C81,0,IF(MAX($C81,DATE(Setup!$B$5,11,1))&gt;MIN($D81,EOMONTH(DATE(Setup!$B$5,11,1),0)),0,MAX(0,NETWORKDAYS.INTL(MAX($C81,DATE(Setup!$B$5,11,1)),MIN($D81,EOMONTH(DATE(Setup!$B$5,11,1),0)),Setup!$C$6,Setup!$F$12:$F$61)-IF(AND($E81="Half day",YEAR($D81)=Setup!$B$5,MONTH($D81)=11),1-Setup!$B$7,0)))),0)</f>
        <v/>
      </c>
      <c r="U81" s="34">
        <f>IF(AND(ISNUMBER($C81),ISNUMBER($D81)),IF($D81&lt;$C81,0,IF(MAX($C81,DATE(Setup!$B$5,12,1))&gt;MIN($D81,EOMONTH(DATE(Setup!$B$5,12,1),0)),0,MAX(0,NETWORKDAYS.INTL(MAX($C81,DATE(Setup!$B$5,12,1)),MIN($D81,EOMONTH(DATE(Setup!$B$5,12,1),0)),Setup!$C$6,Setup!$F$12:$F$61)-IF(AND($E81="Half day",YEAR($D81)=Setup!$B$5,MONTH($D81)=12),1-Setup!$B$7,0)))),0)</f>
        <v/>
      </c>
    </row>
    <row r="82">
      <c r="A82" s="7" t="n"/>
      <c r="B82" s="7" t="n"/>
      <c r="C82" s="28" t="n"/>
      <c r="D82" s="28" t="n"/>
      <c r="E82" s="23" t="n"/>
      <c r="F82" s="32">
        <f>IF(OR($C82="",$D82=""),"",IF(NOT(AND(ISNUMBER($C82),ISNUMBER($D82))),"Check dates",IF($D82&lt;$C82,"Check dates",SUM($J82:$U82))))</f>
        <v/>
      </c>
      <c r="G82" s="7" t="n"/>
      <c r="H82" s="33">
        <f>IF(AND($A82="",$B82="",$C82="",$D82=""),"",IF(COUNTIF(Employees!$A$5:$A$34,$A82)=0,"Pick the employee from the list",IF(COUNTIF(Setup!$A$12:$A$17,$B82)=0,"Pick the leave type",IF($F82="Check dates","Check the dates","OK"))))</f>
        <v/>
      </c>
      <c r="J82" s="34">
        <f>IF(AND(ISNUMBER($C82),ISNUMBER($D82)),IF($D82&lt;$C82,0,IF(MAX($C82,DATE(Setup!$B$5,1,1))&gt;MIN($D82,EOMONTH(DATE(Setup!$B$5,1,1),0)),0,MAX(0,NETWORKDAYS.INTL(MAX($C82,DATE(Setup!$B$5,1,1)),MIN($D82,EOMONTH(DATE(Setup!$B$5,1,1),0)),Setup!$C$6,Setup!$F$12:$F$61)-IF(AND($E82="Half day",YEAR($D82)=Setup!$B$5,MONTH($D82)=1),1-Setup!$B$7,0)))),0)</f>
        <v/>
      </c>
      <c r="K82" s="34">
        <f>IF(AND(ISNUMBER($C82),ISNUMBER($D82)),IF($D82&lt;$C82,0,IF(MAX($C82,DATE(Setup!$B$5,2,1))&gt;MIN($D82,EOMONTH(DATE(Setup!$B$5,2,1),0)),0,MAX(0,NETWORKDAYS.INTL(MAX($C82,DATE(Setup!$B$5,2,1)),MIN($D82,EOMONTH(DATE(Setup!$B$5,2,1),0)),Setup!$C$6,Setup!$F$12:$F$61)-IF(AND($E82="Half day",YEAR($D82)=Setup!$B$5,MONTH($D82)=2),1-Setup!$B$7,0)))),0)</f>
        <v/>
      </c>
      <c r="L82" s="34">
        <f>IF(AND(ISNUMBER($C82),ISNUMBER($D82)),IF($D82&lt;$C82,0,IF(MAX($C82,DATE(Setup!$B$5,3,1))&gt;MIN($D82,EOMONTH(DATE(Setup!$B$5,3,1),0)),0,MAX(0,NETWORKDAYS.INTL(MAX($C82,DATE(Setup!$B$5,3,1)),MIN($D82,EOMONTH(DATE(Setup!$B$5,3,1),0)),Setup!$C$6,Setup!$F$12:$F$61)-IF(AND($E82="Half day",YEAR($D82)=Setup!$B$5,MONTH($D82)=3),1-Setup!$B$7,0)))),0)</f>
        <v/>
      </c>
      <c r="M82" s="34">
        <f>IF(AND(ISNUMBER($C82),ISNUMBER($D82)),IF($D82&lt;$C82,0,IF(MAX($C82,DATE(Setup!$B$5,4,1))&gt;MIN($D82,EOMONTH(DATE(Setup!$B$5,4,1),0)),0,MAX(0,NETWORKDAYS.INTL(MAX($C82,DATE(Setup!$B$5,4,1)),MIN($D82,EOMONTH(DATE(Setup!$B$5,4,1),0)),Setup!$C$6,Setup!$F$12:$F$61)-IF(AND($E82="Half day",YEAR($D82)=Setup!$B$5,MONTH($D82)=4),1-Setup!$B$7,0)))),0)</f>
        <v/>
      </c>
      <c r="N82" s="34">
        <f>IF(AND(ISNUMBER($C82),ISNUMBER($D82)),IF($D82&lt;$C82,0,IF(MAX($C82,DATE(Setup!$B$5,5,1))&gt;MIN($D82,EOMONTH(DATE(Setup!$B$5,5,1),0)),0,MAX(0,NETWORKDAYS.INTL(MAX($C82,DATE(Setup!$B$5,5,1)),MIN($D82,EOMONTH(DATE(Setup!$B$5,5,1),0)),Setup!$C$6,Setup!$F$12:$F$61)-IF(AND($E82="Half day",YEAR($D82)=Setup!$B$5,MONTH($D82)=5),1-Setup!$B$7,0)))),0)</f>
        <v/>
      </c>
      <c r="O82" s="34">
        <f>IF(AND(ISNUMBER($C82),ISNUMBER($D82)),IF($D82&lt;$C82,0,IF(MAX($C82,DATE(Setup!$B$5,6,1))&gt;MIN($D82,EOMONTH(DATE(Setup!$B$5,6,1),0)),0,MAX(0,NETWORKDAYS.INTL(MAX($C82,DATE(Setup!$B$5,6,1)),MIN($D82,EOMONTH(DATE(Setup!$B$5,6,1),0)),Setup!$C$6,Setup!$F$12:$F$61)-IF(AND($E82="Half day",YEAR($D82)=Setup!$B$5,MONTH($D82)=6),1-Setup!$B$7,0)))),0)</f>
        <v/>
      </c>
      <c r="P82" s="34">
        <f>IF(AND(ISNUMBER($C82),ISNUMBER($D82)),IF($D82&lt;$C82,0,IF(MAX($C82,DATE(Setup!$B$5,7,1))&gt;MIN($D82,EOMONTH(DATE(Setup!$B$5,7,1),0)),0,MAX(0,NETWORKDAYS.INTL(MAX($C82,DATE(Setup!$B$5,7,1)),MIN($D82,EOMONTH(DATE(Setup!$B$5,7,1),0)),Setup!$C$6,Setup!$F$12:$F$61)-IF(AND($E82="Half day",YEAR($D82)=Setup!$B$5,MONTH($D82)=7),1-Setup!$B$7,0)))),0)</f>
        <v/>
      </c>
      <c r="Q82" s="34">
        <f>IF(AND(ISNUMBER($C82),ISNUMBER($D82)),IF($D82&lt;$C82,0,IF(MAX($C82,DATE(Setup!$B$5,8,1))&gt;MIN($D82,EOMONTH(DATE(Setup!$B$5,8,1),0)),0,MAX(0,NETWORKDAYS.INTL(MAX($C82,DATE(Setup!$B$5,8,1)),MIN($D82,EOMONTH(DATE(Setup!$B$5,8,1),0)),Setup!$C$6,Setup!$F$12:$F$61)-IF(AND($E82="Half day",YEAR($D82)=Setup!$B$5,MONTH($D82)=8),1-Setup!$B$7,0)))),0)</f>
        <v/>
      </c>
      <c r="R82" s="34">
        <f>IF(AND(ISNUMBER($C82),ISNUMBER($D82)),IF($D82&lt;$C82,0,IF(MAX($C82,DATE(Setup!$B$5,9,1))&gt;MIN($D82,EOMONTH(DATE(Setup!$B$5,9,1),0)),0,MAX(0,NETWORKDAYS.INTL(MAX($C82,DATE(Setup!$B$5,9,1)),MIN($D82,EOMONTH(DATE(Setup!$B$5,9,1),0)),Setup!$C$6,Setup!$F$12:$F$61)-IF(AND($E82="Half day",YEAR($D82)=Setup!$B$5,MONTH($D82)=9),1-Setup!$B$7,0)))),0)</f>
        <v/>
      </c>
      <c r="S82" s="34">
        <f>IF(AND(ISNUMBER($C82),ISNUMBER($D82)),IF($D82&lt;$C82,0,IF(MAX($C82,DATE(Setup!$B$5,10,1))&gt;MIN($D82,EOMONTH(DATE(Setup!$B$5,10,1),0)),0,MAX(0,NETWORKDAYS.INTL(MAX($C82,DATE(Setup!$B$5,10,1)),MIN($D82,EOMONTH(DATE(Setup!$B$5,10,1),0)),Setup!$C$6,Setup!$F$12:$F$61)-IF(AND($E82="Half day",YEAR($D82)=Setup!$B$5,MONTH($D82)=10),1-Setup!$B$7,0)))),0)</f>
        <v/>
      </c>
      <c r="T82" s="34">
        <f>IF(AND(ISNUMBER($C82),ISNUMBER($D82)),IF($D82&lt;$C82,0,IF(MAX($C82,DATE(Setup!$B$5,11,1))&gt;MIN($D82,EOMONTH(DATE(Setup!$B$5,11,1),0)),0,MAX(0,NETWORKDAYS.INTL(MAX($C82,DATE(Setup!$B$5,11,1)),MIN($D82,EOMONTH(DATE(Setup!$B$5,11,1),0)),Setup!$C$6,Setup!$F$12:$F$61)-IF(AND($E82="Half day",YEAR($D82)=Setup!$B$5,MONTH($D82)=11),1-Setup!$B$7,0)))),0)</f>
        <v/>
      </c>
      <c r="U82" s="34">
        <f>IF(AND(ISNUMBER($C82),ISNUMBER($D82)),IF($D82&lt;$C82,0,IF(MAX($C82,DATE(Setup!$B$5,12,1))&gt;MIN($D82,EOMONTH(DATE(Setup!$B$5,12,1),0)),0,MAX(0,NETWORKDAYS.INTL(MAX($C82,DATE(Setup!$B$5,12,1)),MIN($D82,EOMONTH(DATE(Setup!$B$5,12,1),0)),Setup!$C$6,Setup!$F$12:$F$61)-IF(AND($E82="Half day",YEAR($D82)=Setup!$B$5,MONTH($D82)=12),1-Setup!$B$7,0)))),0)</f>
        <v/>
      </c>
    </row>
    <row r="83">
      <c r="A83" s="7" t="n"/>
      <c r="B83" s="7" t="n"/>
      <c r="C83" s="28" t="n"/>
      <c r="D83" s="28" t="n"/>
      <c r="E83" s="23" t="n"/>
      <c r="F83" s="32">
        <f>IF(OR($C83="",$D83=""),"",IF(NOT(AND(ISNUMBER($C83),ISNUMBER($D83))),"Check dates",IF($D83&lt;$C83,"Check dates",SUM($J83:$U83))))</f>
        <v/>
      </c>
      <c r="G83" s="7" t="n"/>
      <c r="H83" s="33">
        <f>IF(AND($A83="",$B83="",$C83="",$D83=""),"",IF(COUNTIF(Employees!$A$5:$A$34,$A83)=0,"Pick the employee from the list",IF(COUNTIF(Setup!$A$12:$A$17,$B83)=0,"Pick the leave type",IF($F83="Check dates","Check the dates","OK"))))</f>
        <v/>
      </c>
      <c r="J83" s="34">
        <f>IF(AND(ISNUMBER($C83),ISNUMBER($D83)),IF($D83&lt;$C83,0,IF(MAX($C83,DATE(Setup!$B$5,1,1))&gt;MIN($D83,EOMONTH(DATE(Setup!$B$5,1,1),0)),0,MAX(0,NETWORKDAYS.INTL(MAX($C83,DATE(Setup!$B$5,1,1)),MIN($D83,EOMONTH(DATE(Setup!$B$5,1,1),0)),Setup!$C$6,Setup!$F$12:$F$61)-IF(AND($E83="Half day",YEAR($D83)=Setup!$B$5,MONTH($D83)=1),1-Setup!$B$7,0)))),0)</f>
        <v/>
      </c>
      <c r="K83" s="34">
        <f>IF(AND(ISNUMBER($C83),ISNUMBER($D83)),IF($D83&lt;$C83,0,IF(MAX($C83,DATE(Setup!$B$5,2,1))&gt;MIN($D83,EOMONTH(DATE(Setup!$B$5,2,1),0)),0,MAX(0,NETWORKDAYS.INTL(MAX($C83,DATE(Setup!$B$5,2,1)),MIN($D83,EOMONTH(DATE(Setup!$B$5,2,1),0)),Setup!$C$6,Setup!$F$12:$F$61)-IF(AND($E83="Half day",YEAR($D83)=Setup!$B$5,MONTH($D83)=2),1-Setup!$B$7,0)))),0)</f>
        <v/>
      </c>
      <c r="L83" s="34">
        <f>IF(AND(ISNUMBER($C83),ISNUMBER($D83)),IF($D83&lt;$C83,0,IF(MAX($C83,DATE(Setup!$B$5,3,1))&gt;MIN($D83,EOMONTH(DATE(Setup!$B$5,3,1),0)),0,MAX(0,NETWORKDAYS.INTL(MAX($C83,DATE(Setup!$B$5,3,1)),MIN($D83,EOMONTH(DATE(Setup!$B$5,3,1),0)),Setup!$C$6,Setup!$F$12:$F$61)-IF(AND($E83="Half day",YEAR($D83)=Setup!$B$5,MONTH($D83)=3),1-Setup!$B$7,0)))),0)</f>
        <v/>
      </c>
      <c r="M83" s="34">
        <f>IF(AND(ISNUMBER($C83),ISNUMBER($D83)),IF($D83&lt;$C83,0,IF(MAX($C83,DATE(Setup!$B$5,4,1))&gt;MIN($D83,EOMONTH(DATE(Setup!$B$5,4,1),0)),0,MAX(0,NETWORKDAYS.INTL(MAX($C83,DATE(Setup!$B$5,4,1)),MIN($D83,EOMONTH(DATE(Setup!$B$5,4,1),0)),Setup!$C$6,Setup!$F$12:$F$61)-IF(AND($E83="Half day",YEAR($D83)=Setup!$B$5,MONTH($D83)=4),1-Setup!$B$7,0)))),0)</f>
        <v/>
      </c>
      <c r="N83" s="34">
        <f>IF(AND(ISNUMBER($C83),ISNUMBER($D83)),IF($D83&lt;$C83,0,IF(MAX($C83,DATE(Setup!$B$5,5,1))&gt;MIN($D83,EOMONTH(DATE(Setup!$B$5,5,1),0)),0,MAX(0,NETWORKDAYS.INTL(MAX($C83,DATE(Setup!$B$5,5,1)),MIN($D83,EOMONTH(DATE(Setup!$B$5,5,1),0)),Setup!$C$6,Setup!$F$12:$F$61)-IF(AND($E83="Half day",YEAR($D83)=Setup!$B$5,MONTH($D83)=5),1-Setup!$B$7,0)))),0)</f>
        <v/>
      </c>
      <c r="O83" s="34">
        <f>IF(AND(ISNUMBER($C83),ISNUMBER($D83)),IF($D83&lt;$C83,0,IF(MAX($C83,DATE(Setup!$B$5,6,1))&gt;MIN($D83,EOMONTH(DATE(Setup!$B$5,6,1),0)),0,MAX(0,NETWORKDAYS.INTL(MAX($C83,DATE(Setup!$B$5,6,1)),MIN($D83,EOMONTH(DATE(Setup!$B$5,6,1),0)),Setup!$C$6,Setup!$F$12:$F$61)-IF(AND($E83="Half day",YEAR($D83)=Setup!$B$5,MONTH($D83)=6),1-Setup!$B$7,0)))),0)</f>
        <v/>
      </c>
      <c r="P83" s="34">
        <f>IF(AND(ISNUMBER($C83),ISNUMBER($D83)),IF($D83&lt;$C83,0,IF(MAX($C83,DATE(Setup!$B$5,7,1))&gt;MIN($D83,EOMONTH(DATE(Setup!$B$5,7,1),0)),0,MAX(0,NETWORKDAYS.INTL(MAX($C83,DATE(Setup!$B$5,7,1)),MIN($D83,EOMONTH(DATE(Setup!$B$5,7,1),0)),Setup!$C$6,Setup!$F$12:$F$61)-IF(AND($E83="Half day",YEAR($D83)=Setup!$B$5,MONTH($D83)=7),1-Setup!$B$7,0)))),0)</f>
        <v/>
      </c>
      <c r="Q83" s="34">
        <f>IF(AND(ISNUMBER($C83),ISNUMBER($D83)),IF($D83&lt;$C83,0,IF(MAX($C83,DATE(Setup!$B$5,8,1))&gt;MIN($D83,EOMONTH(DATE(Setup!$B$5,8,1),0)),0,MAX(0,NETWORKDAYS.INTL(MAX($C83,DATE(Setup!$B$5,8,1)),MIN($D83,EOMONTH(DATE(Setup!$B$5,8,1),0)),Setup!$C$6,Setup!$F$12:$F$61)-IF(AND($E83="Half day",YEAR($D83)=Setup!$B$5,MONTH($D83)=8),1-Setup!$B$7,0)))),0)</f>
        <v/>
      </c>
      <c r="R83" s="34">
        <f>IF(AND(ISNUMBER($C83),ISNUMBER($D83)),IF($D83&lt;$C83,0,IF(MAX($C83,DATE(Setup!$B$5,9,1))&gt;MIN($D83,EOMONTH(DATE(Setup!$B$5,9,1),0)),0,MAX(0,NETWORKDAYS.INTL(MAX($C83,DATE(Setup!$B$5,9,1)),MIN($D83,EOMONTH(DATE(Setup!$B$5,9,1),0)),Setup!$C$6,Setup!$F$12:$F$61)-IF(AND($E83="Half day",YEAR($D83)=Setup!$B$5,MONTH($D83)=9),1-Setup!$B$7,0)))),0)</f>
        <v/>
      </c>
      <c r="S83" s="34">
        <f>IF(AND(ISNUMBER($C83),ISNUMBER($D83)),IF($D83&lt;$C83,0,IF(MAX($C83,DATE(Setup!$B$5,10,1))&gt;MIN($D83,EOMONTH(DATE(Setup!$B$5,10,1),0)),0,MAX(0,NETWORKDAYS.INTL(MAX($C83,DATE(Setup!$B$5,10,1)),MIN($D83,EOMONTH(DATE(Setup!$B$5,10,1),0)),Setup!$C$6,Setup!$F$12:$F$61)-IF(AND($E83="Half day",YEAR($D83)=Setup!$B$5,MONTH($D83)=10),1-Setup!$B$7,0)))),0)</f>
        <v/>
      </c>
      <c r="T83" s="34">
        <f>IF(AND(ISNUMBER($C83),ISNUMBER($D83)),IF($D83&lt;$C83,0,IF(MAX($C83,DATE(Setup!$B$5,11,1))&gt;MIN($D83,EOMONTH(DATE(Setup!$B$5,11,1),0)),0,MAX(0,NETWORKDAYS.INTL(MAX($C83,DATE(Setup!$B$5,11,1)),MIN($D83,EOMONTH(DATE(Setup!$B$5,11,1),0)),Setup!$C$6,Setup!$F$12:$F$61)-IF(AND($E83="Half day",YEAR($D83)=Setup!$B$5,MONTH($D83)=11),1-Setup!$B$7,0)))),0)</f>
        <v/>
      </c>
      <c r="U83" s="34">
        <f>IF(AND(ISNUMBER($C83),ISNUMBER($D83)),IF($D83&lt;$C83,0,IF(MAX($C83,DATE(Setup!$B$5,12,1))&gt;MIN($D83,EOMONTH(DATE(Setup!$B$5,12,1),0)),0,MAX(0,NETWORKDAYS.INTL(MAX($C83,DATE(Setup!$B$5,12,1)),MIN($D83,EOMONTH(DATE(Setup!$B$5,12,1),0)),Setup!$C$6,Setup!$F$12:$F$61)-IF(AND($E83="Half day",YEAR($D83)=Setup!$B$5,MONTH($D83)=12),1-Setup!$B$7,0)))),0)</f>
        <v/>
      </c>
    </row>
    <row r="84">
      <c r="A84" s="7" t="n"/>
      <c r="B84" s="7" t="n"/>
      <c r="C84" s="28" t="n"/>
      <c r="D84" s="28" t="n"/>
      <c r="E84" s="23" t="n"/>
      <c r="F84" s="32">
        <f>IF(OR($C84="",$D84=""),"",IF(NOT(AND(ISNUMBER($C84),ISNUMBER($D84))),"Check dates",IF($D84&lt;$C84,"Check dates",SUM($J84:$U84))))</f>
        <v/>
      </c>
      <c r="G84" s="7" t="n"/>
      <c r="H84" s="33">
        <f>IF(AND($A84="",$B84="",$C84="",$D84=""),"",IF(COUNTIF(Employees!$A$5:$A$34,$A84)=0,"Pick the employee from the list",IF(COUNTIF(Setup!$A$12:$A$17,$B84)=0,"Pick the leave type",IF($F84="Check dates","Check the dates","OK"))))</f>
        <v/>
      </c>
      <c r="J84" s="34">
        <f>IF(AND(ISNUMBER($C84),ISNUMBER($D84)),IF($D84&lt;$C84,0,IF(MAX($C84,DATE(Setup!$B$5,1,1))&gt;MIN($D84,EOMONTH(DATE(Setup!$B$5,1,1),0)),0,MAX(0,NETWORKDAYS.INTL(MAX($C84,DATE(Setup!$B$5,1,1)),MIN($D84,EOMONTH(DATE(Setup!$B$5,1,1),0)),Setup!$C$6,Setup!$F$12:$F$61)-IF(AND($E84="Half day",YEAR($D84)=Setup!$B$5,MONTH($D84)=1),1-Setup!$B$7,0)))),0)</f>
        <v/>
      </c>
      <c r="K84" s="34">
        <f>IF(AND(ISNUMBER($C84),ISNUMBER($D84)),IF($D84&lt;$C84,0,IF(MAX($C84,DATE(Setup!$B$5,2,1))&gt;MIN($D84,EOMONTH(DATE(Setup!$B$5,2,1),0)),0,MAX(0,NETWORKDAYS.INTL(MAX($C84,DATE(Setup!$B$5,2,1)),MIN($D84,EOMONTH(DATE(Setup!$B$5,2,1),0)),Setup!$C$6,Setup!$F$12:$F$61)-IF(AND($E84="Half day",YEAR($D84)=Setup!$B$5,MONTH($D84)=2),1-Setup!$B$7,0)))),0)</f>
        <v/>
      </c>
      <c r="L84" s="34">
        <f>IF(AND(ISNUMBER($C84),ISNUMBER($D84)),IF($D84&lt;$C84,0,IF(MAX($C84,DATE(Setup!$B$5,3,1))&gt;MIN($D84,EOMONTH(DATE(Setup!$B$5,3,1),0)),0,MAX(0,NETWORKDAYS.INTL(MAX($C84,DATE(Setup!$B$5,3,1)),MIN($D84,EOMONTH(DATE(Setup!$B$5,3,1),0)),Setup!$C$6,Setup!$F$12:$F$61)-IF(AND($E84="Half day",YEAR($D84)=Setup!$B$5,MONTH($D84)=3),1-Setup!$B$7,0)))),0)</f>
        <v/>
      </c>
      <c r="M84" s="34">
        <f>IF(AND(ISNUMBER($C84),ISNUMBER($D84)),IF($D84&lt;$C84,0,IF(MAX($C84,DATE(Setup!$B$5,4,1))&gt;MIN($D84,EOMONTH(DATE(Setup!$B$5,4,1),0)),0,MAX(0,NETWORKDAYS.INTL(MAX($C84,DATE(Setup!$B$5,4,1)),MIN($D84,EOMONTH(DATE(Setup!$B$5,4,1),0)),Setup!$C$6,Setup!$F$12:$F$61)-IF(AND($E84="Half day",YEAR($D84)=Setup!$B$5,MONTH($D84)=4),1-Setup!$B$7,0)))),0)</f>
        <v/>
      </c>
      <c r="N84" s="34">
        <f>IF(AND(ISNUMBER($C84),ISNUMBER($D84)),IF($D84&lt;$C84,0,IF(MAX($C84,DATE(Setup!$B$5,5,1))&gt;MIN($D84,EOMONTH(DATE(Setup!$B$5,5,1),0)),0,MAX(0,NETWORKDAYS.INTL(MAX($C84,DATE(Setup!$B$5,5,1)),MIN($D84,EOMONTH(DATE(Setup!$B$5,5,1),0)),Setup!$C$6,Setup!$F$12:$F$61)-IF(AND($E84="Half day",YEAR($D84)=Setup!$B$5,MONTH($D84)=5),1-Setup!$B$7,0)))),0)</f>
        <v/>
      </c>
      <c r="O84" s="34">
        <f>IF(AND(ISNUMBER($C84),ISNUMBER($D84)),IF($D84&lt;$C84,0,IF(MAX($C84,DATE(Setup!$B$5,6,1))&gt;MIN($D84,EOMONTH(DATE(Setup!$B$5,6,1),0)),0,MAX(0,NETWORKDAYS.INTL(MAX($C84,DATE(Setup!$B$5,6,1)),MIN($D84,EOMONTH(DATE(Setup!$B$5,6,1),0)),Setup!$C$6,Setup!$F$12:$F$61)-IF(AND($E84="Half day",YEAR($D84)=Setup!$B$5,MONTH($D84)=6),1-Setup!$B$7,0)))),0)</f>
        <v/>
      </c>
      <c r="P84" s="34">
        <f>IF(AND(ISNUMBER($C84),ISNUMBER($D84)),IF($D84&lt;$C84,0,IF(MAX($C84,DATE(Setup!$B$5,7,1))&gt;MIN($D84,EOMONTH(DATE(Setup!$B$5,7,1),0)),0,MAX(0,NETWORKDAYS.INTL(MAX($C84,DATE(Setup!$B$5,7,1)),MIN($D84,EOMONTH(DATE(Setup!$B$5,7,1),0)),Setup!$C$6,Setup!$F$12:$F$61)-IF(AND($E84="Half day",YEAR($D84)=Setup!$B$5,MONTH($D84)=7),1-Setup!$B$7,0)))),0)</f>
        <v/>
      </c>
      <c r="Q84" s="34">
        <f>IF(AND(ISNUMBER($C84),ISNUMBER($D84)),IF($D84&lt;$C84,0,IF(MAX($C84,DATE(Setup!$B$5,8,1))&gt;MIN($D84,EOMONTH(DATE(Setup!$B$5,8,1),0)),0,MAX(0,NETWORKDAYS.INTL(MAX($C84,DATE(Setup!$B$5,8,1)),MIN($D84,EOMONTH(DATE(Setup!$B$5,8,1),0)),Setup!$C$6,Setup!$F$12:$F$61)-IF(AND($E84="Half day",YEAR($D84)=Setup!$B$5,MONTH($D84)=8),1-Setup!$B$7,0)))),0)</f>
        <v/>
      </c>
      <c r="R84" s="34">
        <f>IF(AND(ISNUMBER($C84),ISNUMBER($D84)),IF($D84&lt;$C84,0,IF(MAX($C84,DATE(Setup!$B$5,9,1))&gt;MIN($D84,EOMONTH(DATE(Setup!$B$5,9,1),0)),0,MAX(0,NETWORKDAYS.INTL(MAX($C84,DATE(Setup!$B$5,9,1)),MIN($D84,EOMONTH(DATE(Setup!$B$5,9,1),0)),Setup!$C$6,Setup!$F$12:$F$61)-IF(AND($E84="Half day",YEAR($D84)=Setup!$B$5,MONTH($D84)=9),1-Setup!$B$7,0)))),0)</f>
        <v/>
      </c>
      <c r="S84" s="34">
        <f>IF(AND(ISNUMBER($C84),ISNUMBER($D84)),IF($D84&lt;$C84,0,IF(MAX($C84,DATE(Setup!$B$5,10,1))&gt;MIN($D84,EOMONTH(DATE(Setup!$B$5,10,1),0)),0,MAX(0,NETWORKDAYS.INTL(MAX($C84,DATE(Setup!$B$5,10,1)),MIN($D84,EOMONTH(DATE(Setup!$B$5,10,1),0)),Setup!$C$6,Setup!$F$12:$F$61)-IF(AND($E84="Half day",YEAR($D84)=Setup!$B$5,MONTH($D84)=10),1-Setup!$B$7,0)))),0)</f>
        <v/>
      </c>
      <c r="T84" s="34">
        <f>IF(AND(ISNUMBER($C84),ISNUMBER($D84)),IF($D84&lt;$C84,0,IF(MAX($C84,DATE(Setup!$B$5,11,1))&gt;MIN($D84,EOMONTH(DATE(Setup!$B$5,11,1),0)),0,MAX(0,NETWORKDAYS.INTL(MAX($C84,DATE(Setup!$B$5,11,1)),MIN($D84,EOMONTH(DATE(Setup!$B$5,11,1),0)),Setup!$C$6,Setup!$F$12:$F$61)-IF(AND($E84="Half day",YEAR($D84)=Setup!$B$5,MONTH($D84)=11),1-Setup!$B$7,0)))),0)</f>
        <v/>
      </c>
      <c r="U84" s="34">
        <f>IF(AND(ISNUMBER($C84),ISNUMBER($D84)),IF($D84&lt;$C84,0,IF(MAX($C84,DATE(Setup!$B$5,12,1))&gt;MIN($D84,EOMONTH(DATE(Setup!$B$5,12,1),0)),0,MAX(0,NETWORKDAYS.INTL(MAX($C84,DATE(Setup!$B$5,12,1)),MIN($D84,EOMONTH(DATE(Setup!$B$5,12,1),0)),Setup!$C$6,Setup!$F$12:$F$61)-IF(AND($E84="Half day",YEAR($D84)=Setup!$B$5,MONTH($D84)=12),1-Setup!$B$7,0)))),0)</f>
        <v/>
      </c>
    </row>
    <row r="85">
      <c r="A85" s="7" t="n"/>
      <c r="B85" s="7" t="n"/>
      <c r="C85" s="28" t="n"/>
      <c r="D85" s="28" t="n"/>
      <c r="E85" s="23" t="n"/>
      <c r="F85" s="32">
        <f>IF(OR($C85="",$D85=""),"",IF(NOT(AND(ISNUMBER($C85),ISNUMBER($D85))),"Check dates",IF($D85&lt;$C85,"Check dates",SUM($J85:$U85))))</f>
        <v/>
      </c>
      <c r="G85" s="7" t="n"/>
      <c r="H85" s="33">
        <f>IF(AND($A85="",$B85="",$C85="",$D85=""),"",IF(COUNTIF(Employees!$A$5:$A$34,$A85)=0,"Pick the employee from the list",IF(COUNTIF(Setup!$A$12:$A$17,$B85)=0,"Pick the leave type",IF($F85="Check dates","Check the dates","OK"))))</f>
        <v/>
      </c>
      <c r="J85" s="34">
        <f>IF(AND(ISNUMBER($C85),ISNUMBER($D85)),IF($D85&lt;$C85,0,IF(MAX($C85,DATE(Setup!$B$5,1,1))&gt;MIN($D85,EOMONTH(DATE(Setup!$B$5,1,1),0)),0,MAX(0,NETWORKDAYS.INTL(MAX($C85,DATE(Setup!$B$5,1,1)),MIN($D85,EOMONTH(DATE(Setup!$B$5,1,1),0)),Setup!$C$6,Setup!$F$12:$F$61)-IF(AND($E85="Half day",YEAR($D85)=Setup!$B$5,MONTH($D85)=1),1-Setup!$B$7,0)))),0)</f>
        <v/>
      </c>
      <c r="K85" s="34">
        <f>IF(AND(ISNUMBER($C85),ISNUMBER($D85)),IF($D85&lt;$C85,0,IF(MAX($C85,DATE(Setup!$B$5,2,1))&gt;MIN($D85,EOMONTH(DATE(Setup!$B$5,2,1),0)),0,MAX(0,NETWORKDAYS.INTL(MAX($C85,DATE(Setup!$B$5,2,1)),MIN($D85,EOMONTH(DATE(Setup!$B$5,2,1),0)),Setup!$C$6,Setup!$F$12:$F$61)-IF(AND($E85="Half day",YEAR($D85)=Setup!$B$5,MONTH($D85)=2),1-Setup!$B$7,0)))),0)</f>
        <v/>
      </c>
      <c r="L85" s="34">
        <f>IF(AND(ISNUMBER($C85),ISNUMBER($D85)),IF($D85&lt;$C85,0,IF(MAX($C85,DATE(Setup!$B$5,3,1))&gt;MIN($D85,EOMONTH(DATE(Setup!$B$5,3,1),0)),0,MAX(0,NETWORKDAYS.INTL(MAX($C85,DATE(Setup!$B$5,3,1)),MIN($D85,EOMONTH(DATE(Setup!$B$5,3,1),0)),Setup!$C$6,Setup!$F$12:$F$61)-IF(AND($E85="Half day",YEAR($D85)=Setup!$B$5,MONTH($D85)=3),1-Setup!$B$7,0)))),0)</f>
        <v/>
      </c>
      <c r="M85" s="34">
        <f>IF(AND(ISNUMBER($C85),ISNUMBER($D85)),IF($D85&lt;$C85,0,IF(MAX($C85,DATE(Setup!$B$5,4,1))&gt;MIN($D85,EOMONTH(DATE(Setup!$B$5,4,1),0)),0,MAX(0,NETWORKDAYS.INTL(MAX($C85,DATE(Setup!$B$5,4,1)),MIN($D85,EOMONTH(DATE(Setup!$B$5,4,1),0)),Setup!$C$6,Setup!$F$12:$F$61)-IF(AND($E85="Half day",YEAR($D85)=Setup!$B$5,MONTH($D85)=4),1-Setup!$B$7,0)))),0)</f>
        <v/>
      </c>
      <c r="N85" s="34">
        <f>IF(AND(ISNUMBER($C85),ISNUMBER($D85)),IF($D85&lt;$C85,0,IF(MAX($C85,DATE(Setup!$B$5,5,1))&gt;MIN($D85,EOMONTH(DATE(Setup!$B$5,5,1),0)),0,MAX(0,NETWORKDAYS.INTL(MAX($C85,DATE(Setup!$B$5,5,1)),MIN($D85,EOMONTH(DATE(Setup!$B$5,5,1),0)),Setup!$C$6,Setup!$F$12:$F$61)-IF(AND($E85="Half day",YEAR($D85)=Setup!$B$5,MONTH($D85)=5),1-Setup!$B$7,0)))),0)</f>
        <v/>
      </c>
      <c r="O85" s="34">
        <f>IF(AND(ISNUMBER($C85),ISNUMBER($D85)),IF($D85&lt;$C85,0,IF(MAX($C85,DATE(Setup!$B$5,6,1))&gt;MIN($D85,EOMONTH(DATE(Setup!$B$5,6,1),0)),0,MAX(0,NETWORKDAYS.INTL(MAX($C85,DATE(Setup!$B$5,6,1)),MIN($D85,EOMONTH(DATE(Setup!$B$5,6,1),0)),Setup!$C$6,Setup!$F$12:$F$61)-IF(AND($E85="Half day",YEAR($D85)=Setup!$B$5,MONTH($D85)=6),1-Setup!$B$7,0)))),0)</f>
        <v/>
      </c>
      <c r="P85" s="34">
        <f>IF(AND(ISNUMBER($C85),ISNUMBER($D85)),IF($D85&lt;$C85,0,IF(MAX($C85,DATE(Setup!$B$5,7,1))&gt;MIN($D85,EOMONTH(DATE(Setup!$B$5,7,1),0)),0,MAX(0,NETWORKDAYS.INTL(MAX($C85,DATE(Setup!$B$5,7,1)),MIN($D85,EOMONTH(DATE(Setup!$B$5,7,1),0)),Setup!$C$6,Setup!$F$12:$F$61)-IF(AND($E85="Half day",YEAR($D85)=Setup!$B$5,MONTH($D85)=7),1-Setup!$B$7,0)))),0)</f>
        <v/>
      </c>
      <c r="Q85" s="34">
        <f>IF(AND(ISNUMBER($C85),ISNUMBER($D85)),IF($D85&lt;$C85,0,IF(MAX($C85,DATE(Setup!$B$5,8,1))&gt;MIN($D85,EOMONTH(DATE(Setup!$B$5,8,1),0)),0,MAX(0,NETWORKDAYS.INTL(MAX($C85,DATE(Setup!$B$5,8,1)),MIN($D85,EOMONTH(DATE(Setup!$B$5,8,1),0)),Setup!$C$6,Setup!$F$12:$F$61)-IF(AND($E85="Half day",YEAR($D85)=Setup!$B$5,MONTH($D85)=8),1-Setup!$B$7,0)))),0)</f>
        <v/>
      </c>
      <c r="R85" s="34">
        <f>IF(AND(ISNUMBER($C85),ISNUMBER($D85)),IF($D85&lt;$C85,0,IF(MAX($C85,DATE(Setup!$B$5,9,1))&gt;MIN($D85,EOMONTH(DATE(Setup!$B$5,9,1),0)),0,MAX(0,NETWORKDAYS.INTL(MAX($C85,DATE(Setup!$B$5,9,1)),MIN($D85,EOMONTH(DATE(Setup!$B$5,9,1),0)),Setup!$C$6,Setup!$F$12:$F$61)-IF(AND($E85="Half day",YEAR($D85)=Setup!$B$5,MONTH($D85)=9),1-Setup!$B$7,0)))),0)</f>
        <v/>
      </c>
      <c r="S85" s="34">
        <f>IF(AND(ISNUMBER($C85),ISNUMBER($D85)),IF($D85&lt;$C85,0,IF(MAX($C85,DATE(Setup!$B$5,10,1))&gt;MIN($D85,EOMONTH(DATE(Setup!$B$5,10,1),0)),0,MAX(0,NETWORKDAYS.INTL(MAX($C85,DATE(Setup!$B$5,10,1)),MIN($D85,EOMONTH(DATE(Setup!$B$5,10,1),0)),Setup!$C$6,Setup!$F$12:$F$61)-IF(AND($E85="Half day",YEAR($D85)=Setup!$B$5,MONTH($D85)=10),1-Setup!$B$7,0)))),0)</f>
        <v/>
      </c>
      <c r="T85" s="34">
        <f>IF(AND(ISNUMBER($C85),ISNUMBER($D85)),IF($D85&lt;$C85,0,IF(MAX($C85,DATE(Setup!$B$5,11,1))&gt;MIN($D85,EOMONTH(DATE(Setup!$B$5,11,1),0)),0,MAX(0,NETWORKDAYS.INTL(MAX($C85,DATE(Setup!$B$5,11,1)),MIN($D85,EOMONTH(DATE(Setup!$B$5,11,1),0)),Setup!$C$6,Setup!$F$12:$F$61)-IF(AND($E85="Half day",YEAR($D85)=Setup!$B$5,MONTH($D85)=11),1-Setup!$B$7,0)))),0)</f>
        <v/>
      </c>
      <c r="U85" s="34">
        <f>IF(AND(ISNUMBER($C85),ISNUMBER($D85)),IF($D85&lt;$C85,0,IF(MAX($C85,DATE(Setup!$B$5,12,1))&gt;MIN($D85,EOMONTH(DATE(Setup!$B$5,12,1),0)),0,MAX(0,NETWORKDAYS.INTL(MAX($C85,DATE(Setup!$B$5,12,1)),MIN($D85,EOMONTH(DATE(Setup!$B$5,12,1),0)),Setup!$C$6,Setup!$F$12:$F$61)-IF(AND($E85="Half day",YEAR($D85)=Setup!$B$5,MONTH($D85)=12),1-Setup!$B$7,0)))),0)</f>
        <v/>
      </c>
    </row>
    <row r="86">
      <c r="A86" s="7" t="n"/>
      <c r="B86" s="7" t="n"/>
      <c r="C86" s="28" t="n"/>
      <c r="D86" s="28" t="n"/>
      <c r="E86" s="23" t="n"/>
      <c r="F86" s="32">
        <f>IF(OR($C86="",$D86=""),"",IF(NOT(AND(ISNUMBER($C86),ISNUMBER($D86))),"Check dates",IF($D86&lt;$C86,"Check dates",SUM($J86:$U86))))</f>
        <v/>
      </c>
      <c r="G86" s="7" t="n"/>
      <c r="H86" s="33">
        <f>IF(AND($A86="",$B86="",$C86="",$D86=""),"",IF(COUNTIF(Employees!$A$5:$A$34,$A86)=0,"Pick the employee from the list",IF(COUNTIF(Setup!$A$12:$A$17,$B86)=0,"Pick the leave type",IF($F86="Check dates","Check the dates","OK"))))</f>
        <v/>
      </c>
      <c r="J86" s="34">
        <f>IF(AND(ISNUMBER($C86),ISNUMBER($D86)),IF($D86&lt;$C86,0,IF(MAX($C86,DATE(Setup!$B$5,1,1))&gt;MIN($D86,EOMONTH(DATE(Setup!$B$5,1,1),0)),0,MAX(0,NETWORKDAYS.INTL(MAX($C86,DATE(Setup!$B$5,1,1)),MIN($D86,EOMONTH(DATE(Setup!$B$5,1,1),0)),Setup!$C$6,Setup!$F$12:$F$61)-IF(AND($E86="Half day",YEAR($D86)=Setup!$B$5,MONTH($D86)=1),1-Setup!$B$7,0)))),0)</f>
        <v/>
      </c>
      <c r="K86" s="34">
        <f>IF(AND(ISNUMBER($C86),ISNUMBER($D86)),IF($D86&lt;$C86,0,IF(MAX($C86,DATE(Setup!$B$5,2,1))&gt;MIN($D86,EOMONTH(DATE(Setup!$B$5,2,1),0)),0,MAX(0,NETWORKDAYS.INTL(MAX($C86,DATE(Setup!$B$5,2,1)),MIN($D86,EOMONTH(DATE(Setup!$B$5,2,1),0)),Setup!$C$6,Setup!$F$12:$F$61)-IF(AND($E86="Half day",YEAR($D86)=Setup!$B$5,MONTH($D86)=2),1-Setup!$B$7,0)))),0)</f>
        <v/>
      </c>
      <c r="L86" s="34">
        <f>IF(AND(ISNUMBER($C86),ISNUMBER($D86)),IF($D86&lt;$C86,0,IF(MAX($C86,DATE(Setup!$B$5,3,1))&gt;MIN($D86,EOMONTH(DATE(Setup!$B$5,3,1),0)),0,MAX(0,NETWORKDAYS.INTL(MAX($C86,DATE(Setup!$B$5,3,1)),MIN($D86,EOMONTH(DATE(Setup!$B$5,3,1),0)),Setup!$C$6,Setup!$F$12:$F$61)-IF(AND($E86="Half day",YEAR($D86)=Setup!$B$5,MONTH($D86)=3),1-Setup!$B$7,0)))),0)</f>
        <v/>
      </c>
      <c r="M86" s="34">
        <f>IF(AND(ISNUMBER($C86),ISNUMBER($D86)),IF($D86&lt;$C86,0,IF(MAX($C86,DATE(Setup!$B$5,4,1))&gt;MIN($D86,EOMONTH(DATE(Setup!$B$5,4,1),0)),0,MAX(0,NETWORKDAYS.INTL(MAX($C86,DATE(Setup!$B$5,4,1)),MIN($D86,EOMONTH(DATE(Setup!$B$5,4,1),0)),Setup!$C$6,Setup!$F$12:$F$61)-IF(AND($E86="Half day",YEAR($D86)=Setup!$B$5,MONTH($D86)=4),1-Setup!$B$7,0)))),0)</f>
        <v/>
      </c>
      <c r="N86" s="34">
        <f>IF(AND(ISNUMBER($C86),ISNUMBER($D86)),IF($D86&lt;$C86,0,IF(MAX($C86,DATE(Setup!$B$5,5,1))&gt;MIN($D86,EOMONTH(DATE(Setup!$B$5,5,1),0)),0,MAX(0,NETWORKDAYS.INTL(MAX($C86,DATE(Setup!$B$5,5,1)),MIN($D86,EOMONTH(DATE(Setup!$B$5,5,1),0)),Setup!$C$6,Setup!$F$12:$F$61)-IF(AND($E86="Half day",YEAR($D86)=Setup!$B$5,MONTH($D86)=5),1-Setup!$B$7,0)))),0)</f>
        <v/>
      </c>
      <c r="O86" s="34">
        <f>IF(AND(ISNUMBER($C86),ISNUMBER($D86)),IF($D86&lt;$C86,0,IF(MAX($C86,DATE(Setup!$B$5,6,1))&gt;MIN($D86,EOMONTH(DATE(Setup!$B$5,6,1),0)),0,MAX(0,NETWORKDAYS.INTL(MAX($C86,DATE(Setup!$B$5,6,1)),MIN($D86,EOMONTH(DATE(Setup!$B$5,6,1),0)),Setup!$C$6,Setup!$F$12:$F$61)-IF(AND($E86="Half day",YEAR($D86)=Setup!$B$5,MONTH($D86)=6),1-Setup!$B$7,0)))),0)</f>
        <v/>
      </c>
      <c r="P86" s="34">
        <f>IF(AND(ISNUMBER($C86),ISNUMBER($D86)),IF($D86&lt;$C86,0,IF(MAX($C86,DATE(Setup!$B$5,7,1))&gt;MIN($D86,EOMONTH(DATE(Setup!$B$5,7,1),0)),0,MAX(0,NETWORKDAYS.INTL(MAX($C86,DATE(Setup!$B$5,7,1)),MIN($D86,EOMONTH(DATE(Setup!$B$5,7,1),0)),Setup!$C$6,Setup!$F$12:$F$61)-IF(AND($E86="Half day",YEAR($D86)=Setup!$B$5,MONTH($D86)=7),1-Setup!$B$7,0)))),0)</f>
        <v/>
      </c>
      <c r="Q86" s="34">
        <f>IF(AND(ISNUMBER($C86),ISNUMBER($D86)),IF($D86&lt;$C86,0,IF(MAX($C86,DATE(Setup!$B$5,8,1))&gt;MIN($D86,EOMONTH(DATE(Setup!$B$5,8,1),0)),0,MAX(0,NETWORKDAYS.INTL(MAX($C86,DATE(Setup!$B$5,8,1)),MIN($D86,EOMONTH(DATE(Setup!$B$5,8,1),0)),Setup!$C$6,Setup!$F$12:$F$61)-IF(AND($E86="Half day",YEAR($D86)=Setup!$B$5,MONTH($D86)=8),1-Setup!$B$7,0)))),0)</f>
        <v/>
      </c>
      <c r="R86" s="34">
        <f>IF(AND(ISNUMBER($C86),ISNUMBER($D86)),IF($D86&lt;$C86,0,IF(MAX($C86,DATE(Setup!$B$5,9,1))&gt;MIN($D86,EOMONTH(DATE(Setup!$B$5,9,1),0)),0,MAX(0,NETWORKDAYS.INTL(MAX($C86,DATE(Setup!$B$5,9,1)),MIN($D86,EOMONTH(DATE(Setup!$B$5,9,1),0)),Setup!$C$6,Setup!$F$12:$F$61)-IF(AND($E86="Half day",YEAR($D86)=Setup!$B$5,MONTH($D86)=9),1-Setup!$B$7,0)))),0)</f>
        <v/>
      </c>
      <c r="S86" s="34">
        <f>IF(AND(ISNUMBER($C86),ISNUMBER($D86)),IF($D86&lt;$C86,0,IF(MAX($C86,DATE(Setup!$B$5,10,1))&gt;MIN($D86,EOMONTH(DATE(Setup!$B$5,10,1),0)),0,MAX(0,NETWORKDAYS.INTL(MAX($C86,DATE(Setup!$B$5,10,1)),MIN($D86,EOMONTH(DATE(Setup!$B$5,10,1),0)),Setup!$C$6,Setup!$F$12:$F$61)-IF(AND($E86="Half day",YEAR($D86)=Setup!$B$5,MONTH($D86)=10),1-Setup!$B$7,0)))),0)</f>
        <v/>
      </c>
      <c r="T86" s="34">
        <f>IF(AND(ISNUMBER($C86),ISNUMBER($D86)),IF($D86&lt;$C86,0,IF(MAX($C86,DATE(Setup!$B$5,11,1))&gt;MIN($D86,EOMONTH(DATE(Setup!$B$5,11,1),0)),0,MAX(0,NETWORKDAYS.INTL(MAX($C86,DATE(Setup!$B$5,11,1)),MIN($D86,EOMONTH(DATE(Setup!$B$5,11,1),0)),Setup!$C$6,Setup!$F$12:$F$61)-IF(AND($E86="Half day",YEAR($D86)=Setup!$B$5,MONTH($D86)=11),1-Setup!$B$7,0)))),0)</f>
        <v/>
      </c>
      <c r="U86" s="34">
        <f>IF(AND(ISNUMBER($C86),ISNUMBER($D86)),IF($D86&lt;$C86,0,IF(MAX($C86,DATE(Setup!$B$5,12,1))&gt;MIN($D86,EOMONTH(DATE(Setup!$B$5,12,1),0)),0,MAX(0,NETWORKDAYS.INTL(MAX($C86,DATE(Setup!$B$5,12,1)),MIN($D86,EOMONTH(DATE(Setup!$B$5,12,1),0)),Setup!$C$6,Setup!$F$12:$F$61)-IF(AND($E86="Half day",YEAR($D86)=Setup!$B$5,MONTH($D86)=12),1-Setup!$B$7,0)))),0)</f>
        <v/>
      </c>
    </row>
    <row r="87">
      <c r="A87" s="7" t="n"/>
      <c r="B87" s="7" t="n"/>
      <c r="C87" s="28" t="n"/>
      <c r="D87" s="28" t="n"/>
      <c r="E87" s="23" t="n"/>
      <c r="F87" s="32">
        <f>IF(OR($C87="",$D87=""),"",IF(NOT(AND(ISNUMBER($C87),ISNUMBER($D87))),"Check dates",IF($D87&lt;$C87,"Check dates",SUM($J87:$U87))))</f>
        <v/>
      </c>
      <c r="G87" s="7" t="n"/>
      <c r="H87" s="33">
        <f>IF(AND($A87="",$B87="",$C87="",$D87=""),"",IF(COUNTIF(Employees!$A$5:$A$34,$A87)=0,"Pick the employee from the list",IF(COUNTIF(Setup!$A$12:$A$17,$B87)=0,"Pick the leave type",IF($F87="Check dates","Check the dates","OK"))))</f>
        <v/>
      </c>
      <c r="J87" s="34">
        <f>IF(AND(ISNUMBER($C87),ISNUMBER($D87)),IF($D87&lt;$C87,0,IF(MAX($C87,DATE(Setup!$B$5,1,1))&gt;MIN($D87,EOMONTH(DATE(Setup!$B$5,1,1),0)),0,MAX(0,NETWORKDAYS.INTL(MAX($C87,DATE(Setup!$B$5,1,1)),MIN($D87,EOMONTH(DATE(Setup!$B$5,1,1),0)),Setup!$C$6,Setup!$F$12:$F$61)-IF(AND($E87="Half day",YEAR($D87)=Setup!$B$5,MONTH($D87)=1),1-Setup!$B$7,0)))),0)</f>
        <v/>
      </c>
      <c r="K87" s="34">
        <f>IF(AND(ISNUMBER($C87),ISNUMBER($D87)),IF($D87&lt;$C87,0,IF(MAX($C87,DATE(Setup!$B$5,2,1))&gt;MIN($D87,EOMONTH(DATE(Setup!$B$5,2,1),0)),0,MAX(0,NETWORKDAYS.INTL(MAX($C87,DATE(Setup!$B$5,2,1)),MIN($D87,EOMONTH(DATE(Setup!$B$5,2,1),0)),Setup!$C$6,Setup!$F$12:$F$61)-IF(AND($E87="Half day",YEAR($D87)=Setup!$B$5,MONTH($D87)=2),1-Setup!$B$7,0)))),0)</f>
        <v/>
      </c>
      <c r="L87" s="34">
        <f>IF(AND(ISNUMBER($C87),ISNUMBER($D87)),IF($D87&lt;$C87,0,IF(MAX($C87,DATE(Setup!$B$5,3,1))&gt;MIN($D87,EOMONTH(DATE(Setup!$B$5,3,1),0)),0,MAX(0,NETWORKDAYS.INTL(MAX($C87,DATE(Setup!$B$5,3,1)),MIN($D87,EOMONTH(DATE(Setup!$B$5,3,1),0)),Setup!$C$6,Setup!$F$12:$F$61)-IF(AND($E87="Half day",YEAR($D87)=Setup!$B$5,MONTH($D87)=3),1-Setup!$B$7,0)))),0)</f>
        <v/>
      </c>
      <c r="M87" s="34">
        <f>IF(AND(ISNUMBER($C87),ISNUMBER($D87)),IF($D87&lt;$C87,0,IF(MAX($C87,DATE(Setup!$B$5,4,1))&gt;MIN($D87,EOMONTH(DATE(Setup!$B$5,4,1),0)),0,MAX(0,NETWORKDAYS.INTL(MAX($C87,DATE(Setup!$B$5,4,1)),MIN($D87,EOMONTH(DATE(Setup!$B$5,4,1),0)),Setup!$C$6,Setup!$F$12:$F$61)-IF(AND($E87="Half day",YEAR($D87)=Setup!$B$5,MONTH($D87)=4),1-Setup!$B$7,0)))),0)</f>
        <v/>
      </c>
      <c r="N87" s="34">
        <f>IF(AND(ISNUMBER($C87),ISNUMBER($D87)),IF($D87&lt;$C87,0,IF(MAX($C87,DATE(Setup!$B$5,5,1))&gt;MIN($D87,EOMONTH(DATE(Setup!$B$5,5,1),0)),0,MAX(0,NETWORKDAYS.INTL(MAX($C87,DATE(Setup!$B$5,5,1)),MIN($D87,EOMONTH(DATE(Setup!$B$5,5,1),0)),Setup!$C$6,Setup!$F$12:$F$61)-IF(AND($E87="Half day",YEAR($D87)=Setup!$B$5,MONTH($D87)=5),1-Setup!$B$7,0)))),0)</f>
        <v/>
      </c>
      <c r="O87" s="34">
        <f>IF(AND(ISNUMBER($C87),ISNUMBER($D87)),IF($D87&lt;$C87,0,IF(MAX($C87,DATE(Setup!$B$5,6,1))&gt;MIN($D87,EOMONTH(DATE(Setup!$B$5,6,1),0)),0,MAX(0,NETWORKDAYS.INTL(MAX($C87,DATE(Setup!$B$5,6,1)),MIN($D87,EOMONTH(DATE(Setup!$B$5,6,1),0)),Setup!$C$6,Setup!$F$12:$F$61)-IF(AND($E87="Half day",YEAR($D87)=Setup!$B$5,MONTH($D87)=6),1-Setup!$B$7,0)))),0)</f>
        <v/>
      </c>
      <c r="P87" s="34">
        <f>IF(AND(ISNUMBER($C87),ISNUMBER($D87)),IF($D87&lt;$C87,0,IF(MAX($C87,DATE(Setup!$B$5,7,1))&gt;MIN($D87,EOMONTH(DATE(Setup!$B$5,7,1),0)),0,MAX(0,NETWORKDAYS.INTL(MAX($C87,DATE(Setup!$B$5,7,1)),MIN($D87,EOMONTH(DATE(Setup!$B$5,7,1),0)),Setup!$C$6,Setup!$F$12:$F$61)-IF(AND($E87="Half day",YEAR($D87)=Setup!$B$5,MONTH($D87)=7),1-Setup!$B$7,0)))),0)</f>
        <v/>
      </c>
      <c r="Q87" s="34">
        <f>IF(AND(ISNUMBER($C87),ISNUMBER($D87)),IF($D87&lt;$C87,0,IF(MAX($C87,DATE(Setup!$B$5,8,1))&gt;MIN($D87,EOMONTH(DATE(Setup!$B$5,8,1),0)),0,MAX(0,NETWORKDAYS.INTL(MAX($C87,DATE(Setup!$B$5,8,1)),MIN($D87,EOMONTH(DATE(Setup!$B$5,8,1),0)),Setup!$C$6,Setup!$F$12:$F$61)-IF(AND($E87="Half day",YEAR($D87)=Setup!$B$5,MONTH($D87)=8),1-Setup!$B$7,0)))),0)</f>
        <v/>
      </c>
      <c r="R87" s="34">
        <f>IF(AND(ISNUMBER($C87),ISNUMBER($D87)),IF($D87&lt;$C87,0,IF(MAX($C87,DATE(Setup!$B$5,9,1))&gt;MIN($D87,EOMONTH(DATE(Setup!$B$5,9,1),0)),0,MAX(0,NETWORKDAYS.INTL(MAX($C87,DATE(Setup!$B$5,9,1)),MIN($D87,EOMONTH(DATE(Setup!$B$5,9,1),0)),Setup!$C$6,Setup!$F$12:$F$61)-IF(AND($E87="Half day",YEAR($D87)=Setup!$B$5,MONTH($D87)=9),1-Setup!$B$7,0)))),0)</f>
        <v/>
      </c>
      <c r="S87" s="34">
        <f>IF(AND(ISNUMBER($C87),ISNUMBER($D87)),IF($D87&lt;$C87,0,IF(MAX($C87,DATE(Setup!$B$5,10,1))&gt;MIN($D87,EOMONTH(DATE(Setup!$B$5,10,1),0)),0,MAX(0,NETWORKDAYS.INTL(MAX($C87,DATE(Setup!$B$5,10,1)),MIN($D87,EOMONTH(DATE(Setup!$B$5,10,1),0)),Setup!$C$6,Setup!$F$12:$F$61)-IF(AND($E87="Half day",YEAR($D87)=Setup!$B$5,MONTH($D87)=10),1-Setup!$B$7,0)))),0)</f>
        <v/>
      </c>
      <c r="T87" s="34">
        <f>IF(AND(ISNUMBER($C87),ISNUMBER($D87)),IF($D87&lt;$C87,0,IF(MAX($C87,DATE(Setup!$B$5,11,1))&gt;MIN($D87,EOMONTH(DATE(Setup!$B$5,11,1),0)),0,MAX(0,NETWORKDAYS.INTL(MAX($C87,DATE(Setup!$B$5,11,1)),MIN($D87,EOMONTH(DATE(Setup!$B$5,11,1),0)),Setup!$C$6,Setup!$F$12:$F$61)-IF(AND($E87="Half day",YEAR($D87)=Setup!$B$5,MONTH($D87)=11),1-Setup!$B$7,0)))),0)</f>
        <v/>
      </c>
      <c r="U87" s="34">
        <f>IF(AND(ISNUMBER($C87),ISNUMBER($D87)),IF($D87&lt;$C87,0,IF(MAX($C87,DATE(Setup!$B$5,12,1))&gt;MIN($D87,EOMONTH(DATE(Setup!$B$5,12,1),0)),0,MAX(0,NETWORKDAYS.INTL(MAX($C87,DATE(Setup!$B$5,12,1)),MIN($D87,EOMONTH(DATE(Setup!$B$5,12,1),0)),Setup!$C$6,Setup!$F$12:$F$61)-IF(AND($E87="Half day",YEAR($D87)=Setup!$B$5,MONTH($D87)=12),1-Setup!$B$7,0)))),0)</f>
        <v/>
      </c>
    </row>
    <row r="88">
      <c r="A88" s="7" t="n"/>
      <c r="B88" s="7" t="n"/>
      <c r="C88" s="28" t="n"/>
      <c r="D88" s="28" t="n"/>
      <c r="E88" s="23" t="n"/>
      <c r="F88" s="32">
        <f>IF(OR($C88="",$D88=""),"",IF(NOT(AND(ISNUMBER($C88),ISNUMBER($D88))),"Check dates",IF($D88&lt;$C88,"Check dates",SUM($J88:$U88))))</f>
        <v/>
      </c>
      <c r="G88" s="7" t="n"/>
      <c r="H88" s="33">
        <f>IF(AND($A88="",$B88="",$C88="",$D88=""),"",IF(COUNTIF(Employees!$A$5:$A$34,$A88)=0,"Pick the employee from the list",IF(COUNTIF(Setup!$A$12:$A$17,$B88)=0,"Pick the leave type",IF($F88="Check dates","Check the dates","OK"))))</f>
        <v/>
      </c>
      <c r="J88" s="34">
        <f>IF(AND(ISNUMBER($C88),ISNUMBER($D88)),IF($D88&lt;$C88,0,IF(MAX($C88,DATE(Setup!$B$5,1,1))&gt;MIN($D88,EOMONTH(DATE(Setup!$B$5,1,1),0)),0,MAX(0,NETWORKDAYS.INTL(MAX($C88,DATE(Setup!$B$5,1,1)),MIN($D88,EOMONTH(DATE(Setup!$B$5,1,1),0)),Setup!$C$6,Setup!$F$12:$F$61)-IF(AND($E88="Half day",YEAR($D88)=Setup!$B$5,MONTH($D88)=1),1-Setup!$B$7,0)))),0)</f>
        <v/>
      </c>
      <c r="K88" s="34">
        <f>IF(AND(ISNUMBER($C88),ISNUMBER($D88)),IF($D88&lt;$C88,0,IF(MAX($C88,DATE(Setup!$B$5,2,1))&gt;MIN($D88,EOMONTH(DATE(Setup!$B$5,2,1),0)),0,MAX(0,NETWORKDAYS.INTL(MAX($C88,DATE(Setup!$B$5,2,1)),MIN($D88,EOMONTH(DATE(Setup!$B$5,2,1),0)),Setup!$C$6,Setup!$F$12:$F$61)-IF(AND($E88="Half day",YEAR($D88)=Setup!$B$5,MONTH($D88)=2),1-Setup!$B$7,0)))),0)</f>
        <v/>
      </c>
      <c r="L88" s="34">
        <f>IF(AND(ISNUMBER($C88),ISNUMBER($D88)),IF($D88&lt;$C88,0,IF(MAX($C88,DATE(Setup!$B$5,3,1))&gt;MIN($D88,EOMONTH(DATE(Setup!$B$5,3,1),0)),0,MAX(0,NETWORKDAYS.INTL(MAX($C88,DATE(Setup!$B$5,3,1)),MIN($D88,EOMONTH(DATE(Setup!$B$5,3,1),0)),Setup!$C$6,Setup!$F$12:$F$61)-IF(AND($E88="Half day",YEAR($D88)=Setup!$B$5,MONTH($D88)=3),1-Setup!$B$7,0)))),0)</f>
        <v/>
      </c>
      <c r="M88" s="34">
        <f>IF(AND(ISNUMBER($C88),ISNUMBER($D88)),IF($D88&lt;$C88,0,IF(MAX($C88,DATE(Setup!$B$5,4,1))&gt;MIN($D88,EOMONTH(DATE(Setup!$B$5,4,1),0)),0,MAX(0,NETWORKDAYS.INTL(MAX($C88,DATE(Setup!$B$5,4,1)),MIN($D88,EOMONTH(DATE(Setup!$B$5,4,1),0)),Setup!$C$6,Setup!$F$12:$F$61)-IF(AND($E88="Half day",YEAR($D88)=Setup!$B$5,MONTH($D88)=4),1-Setup!$B$7,0)))),0)</f>
        <v/>
      </c>
      <c r="N88" s="34">
        <f>IF(AND(ISNUMBER($C88),ISNUMBER($D88)),IF($D88&lt;$C88,0,IF(MAX($C88,DATE(Setup!$B$5,5,1))&gt;MIN($D88,EOMONTH(DATE(Setup!$B$5,5,1),0)),0,MAX(0,NETWORKDAYS.INTL(MAX($C88,DATE(Setup!$B$5,5,1)),MIN($D88,EOMONTH(DATE(Setup!$B$5,5,1),0)),Setup!$C$6,Setup!$F$12:$F$61)-IF(AND($E88="Half day",YEAR($D88)=Setup!$B$5,MONTH($D88)=5),1-Setup!$B$7,0)))),0)</f>
        <v/>
      </c>
      <c r="O88" s="34">
        <f>IF(AND(ISNUMBER($C88),ISNUMBER($D88)),IF($D88&lt;$C88,0,IF(MAX($C88,DATE(Setup!$B$5,6,1))&gt;MIN($D88,EOMONTH(DATE(Setup!$B$5,6,1),0)),0,MAX(0,NETWORKDAYS.INTL(MAX($C88,DATE(Setup!$B$5,6,1)),MIN($D88,EOMONTH(DATE(Setup!$B$5,6,1),0)),Setup!$C$6,Setup!$F$12:$F$61)-IF(AND($E88="Half day",YEAR($D88)=Setup!$B$5,MONTH($D88)=6),1-Setup!$B$7,0)))),0)</f>
        <v/>
      </c>
      <c r="P88" s="34">
        <f>IF(AND(ISNUMBER($C88),ISNUMBER($D88)),IF($D88&lt;$C88,0,IF(MAX($C88,DATE(Setup!$B$5,7,1))&gt;MIN($D88,EOMONTH(DATE(Setup!$B$5,7,1),0)),0,MAX(0,NETWORKDAYS.INTL(MAX($C88,DATE(Setup!$B$5,7,1)),MIN($D88,EOMONTH(DATE(Setup!$B$5,7,1),0)),Setup!$C$6,Setup!$F$12:$F$61)-IF(AND($E88="Half day",YEAR($D88)=Setup!$B$5,MONTH($D88)=7),1-Setup!$B$7,0)))),0)</f>
        <v/>
      </c>
      <c r="Q88" s="34">
        <f>IF(AND(ISNUMBER($C88),ISNUMBER($D88)),IF($D88&lt;$C88,0,IF(MAX($C88,DATE(Setup!$B$5,8,1))&gt;MIN($D88,EOMONTH(DATE(Setup!$B$5,8,1),0)),0,MAX(0,NETWORKDAYS.INTL(MAX($C88,DATE(Setup!$B$5,8,1)),MIN($D88,EOMONTH(DATE(Setup!$B$5,8,1),0)),Setup!$C$6,Setup!$F$12:$F$61)-IF(AND($E88="Half day",YEAR($D88)=Setup!$B$5,MONTH($D88)=8),1-Setup!$B$7,0)))),0)</f>
        <v/>
      </c>
      <c r="R88" s="34">
        <f>IF(AND(ISNUMBER($C88),ISNUMBER($D88)),IF($D88&lt;$C88,0,IF(MAX($C88,DATE(Setup!$B$5,9,1))&gt;MIN($D88,EOMONTH(DATE(Setup!$B$5,9,1),0)),0,MAX(0,NETWORKDAYS.INTL(MAX($C88,DATE(Setup!$B$5,9,1)),MIN($D88,EOMONTH(DATE(Setup!$B$5,9,1),0)),Setup!$C$6,Setup!$F$12:$F$61)-IF(AND($E88="Half day",YEAR($D88)=Setup!$B$5,MONTH($D88)=9),1-Setup!$B$7,0)))),0)</f>
        <v/>
      </c>
      <c r="S88" s="34">
        <f>IF(AND(ISNUMBER($C88),ISNUMBER($D88)),IF($D88&lt;$C88,0,IF(MAX($C88,DATE(Setup!$B$5,10,1))&gt;MIN($D88,EOMONTH(DATE(Setup!$B$5,10,1),0)),0,MAX(0,NETWORKDAYS.INTL(MAX($C88,DATE(Setup!$B$5,10,1)),MIN($D88,EOMONTH(DATE(Setup!$B$5,10,1),0)),Setup!$C$6,Setup!$F$12:$F$61)-IF(AND($E88="Half day",YEAR($D88)=Setup!$B$5,MONTH($D88)=10),1-Setup!$B$7,0)))),0)</f>
        <v/>
      </c>
      <c r="T88" s="34">
        <f>IF(AND(ISNUMBER($C88),ISNUMBER($D88)),IF($D88&lt;$C88,0,IF(MAX($C88,DATE(Setup!$B$5,11,1))&gt;MIN($D88,EOMONTH(DATE(Setup!$B$5,11,1),0)),0,MAX(0,NETWORKDAYS.INTL(MAX($C88,DATE(Setup!$B$5,11,1)),MIN($D88,EOMONTH(DATE(Setup!$B$5,11,1),0)),Setup!$C$6,Setup!$F$12:$F$61)-IF(AND($E88="Half day",YEAR($D88)=Setup!$B$5,MONTH($D88)=11),1-Setup!$B$7,0)))),0)</f>
        <v/>
      </c>
      <c r="U88" s="34">
        <f>IF(AND(ISNUMBER($C88),ISNUMBER($D88)),IF($D88&lt;$C88,0,IF(MAX($C88,DATE(Setup!$B$5,12,1))&gt;MIN($D88,EOMONTH(DATE(Setup!$B$5,12,1),0)),0,MAX(0,NETWORKDAYS.INTL(MAX($C88,DATE(Setup!$B$5,12,1)),MIN($D88,EOMONTH(DATE(Setup!$B$5,12,1),0)),Setup!$C$6,Setup!$F$12:$F$61)-IF(AND($E88="Half day",YEAR($D88)=Setup!$B$5,MONTH($D88)=12),1-Setup!$B$7,0)))),0)</f>
        <v/>
      </c>
    </row>
    <row r="89">
      <c r="A89" s="7" t="n"/>
      <c r="B89" s="7" t="n"/>
      <c r="C89" s="28" t="n"/>
      <c r="D89" s="28" t="n"/>
      <c r="E89" s="23" t="n"/>
      <c r="F89" s="32">
        <f>IF(OR($C89="",$D89=""),"",IF(NOT(AND(ISNUMBER($C89),ISNUMBER($D89))),"Check dates",IF($D89&lt;$C89,"Check dates",SUM($J89:$U89))))</f>
        <v/>
      </c>
      <c r="G89" s="7" t="n"/>
      <c r="H89" s="33">
        <f>IF(AND($A89="",$B89="",$C89="",$D89=""),"",IF(COUNTIF(Employees!$A$5:$A$34,$A89)=0,"Pick the employee from the list",IF(COUNTIF(Setup!$A$12:$A$17,$B89)=0,"Pick the leave type",IF($F89="Check dates","Check the dates","OK"))))</f>
        <v/>
      </c>
      <c r="J89" s="34">
        <f>IF(AND(ISNUMBER($C89),ISNUMBER($D89)),IF($D89&lt;$C89,0,IF(MAX($C89,DATE(Setup!$B$5,1,1))&gt;MIN($D89,EOMONTH(DATE(Setup!$B$5,1,1),0)),0,MAX(0,NETWORKDAYS.INTL(MAX($C89,DATE(Setup!$B$5,1,1)),MIN($D89,EOMONTH(DATE(Setup!$B$5,1,1),0)),Setup!$C$6,Setup!$F$12:$F$61)-IF(AND($E89="Half day",YEAR($D89)=Setup!$B$5,MONTH($D89)=1),1-Setup!$B$7,0)))),0)</f>
        <v/>
      </c>
      <c r="K89" s="34">
        <f>IF(AND(ISNUMBER($C89),ISNUMBER($D89)),IF($D89&lt;$C89,0,IF(MAX($C89,DATE(Setup!$B$5,2,1))&gt;MIN($D89,EOMONTH(DATE(Setup!$B$5,2,1),0)),0,MAX(0,NETWORKDAYS.INTL(MAX($C89,DATE(Setup!$B$5,2,1)),MIN($D89,EOMONTH(DATE(Setup!$B$5,2,1),0)),Setup!$C$6,Setup!$F$12:$F$61)-IF(AND($E89="Half day",YEAR($D89)=Setup!$B$5,MONTH($D89)=2),1-Setup!$B$7,0)))),0)</f>
        <v/>
      </c>
      <c r="L89" s="34">
        <f>IF(AND(ISNUMBER($C89),ISNUMBER($D89)),IF($D89&lt;$C89,0,IF(MAX($C89,DATE(Setup!$B$5,3,1))&gt;MIN($D89,EOMONTH(DATE(Setup!$B$5,3,1),0)),0,MAX(0,NETWORKDAYS.INTL(MAX($C89,DATE(Setup!$B$5,3,1)),MIN($D89,EOMONTH(DATE(Setup!$B$5,3,1),0)),Setup!$C$6,Setup!$F$12:$F$61)-IF(AND($E89="Half day",YEAR($D89)=Setup!$B$5,MONTH($D89)=3),1-Setup!$B$7,0)))),0)</f>
        <v/>
      </c>
      <c r="M89" s="34">
        <f>IF(AND(ISNUMBER($C89),ISNUMBER($D89)),IF($D89&lt;$C89,0,IF(MAX($C89,DATE(Setup!$B$5,4,1))&gt;MIN($D89,EOMONTH(DATE(Setup!$B$5,4,1),0)),0,MAX(0,NETWORKDAYS.INTL(MAX($C89,DATE(Setup!$B$5,4,1)),MIN($D89,EOMONTH(DATE(Setup!$B$5,4,1),0)),Setup!$C$6,Setup!$F$12:$F$61)-IF(AND($E89="Half day",YEAR($D89)=Setup!$B$5,MONTH($D89)=4),1-Setup!$B$7,0)))),0)</f>
        <v/>
      </c>
      <c r="N89" s="34">
        <f>IF(AND(ISNUMBER($C89),ISNUMBER($D89)),IF($D89&lt;$C89,0,IF(MAX($C89,DATE(Setup!$B$5,5,1))&gt;MIN($D89,EOMONTH(DATE(Setup!$B$5,5,1),0)),0,MAX(0,NETWORKDAYS.INTL(MAX($C89,DATE(Setup!$B$5,5,1)),MIN($D89,EOMONTH(DATE(Setup!$B$5,5,1),0)),Setup!$C$6,Setup!$F$12:$F$61)-IF(AND($E89="Half day",YEAR($D89)=Setup!$B$5,MONTH($D89)=5),1-Setup!$B$7,0)))),0)</f>
        <v/>
      </c>
      <c r="O89" s="34">
        <f>IF(AND(ISNUMBER($C89),ISNUMBER($D89)),IF($D89&lt;$C89,0,IF(MAX($C89,DATE(Setup!$B$5,6,1))&gt;MIN($D89,EOMONTH(DATE(Setup!$B$5,6,1),0)),0,MAX(0,NETWORKDAYS.INTL(MAX($C89,DATE(Setup!$B$5,6,1)),MIN($D89,EOMONTH(DATE(Setup!$B$5,6,1),0)),Setup!$C$6,Setup!$F$12:$F$61)-IF(AND($E89="Half day",YEAR($D89)=Setup!$B$5,MONTH($D89)=6),1-Setup!$B$7,0)))),0)</f>
        <v/>
      </c>
      <c r="P89" s="34">
        <f>IF(AND(ISNUMBER($C89),ISNUMBER($D89)),IF($D89&lt;$C89,0,IF(MAX($C89,DATE(Setup!$B$5,7,1))&gt;MIN($D89,EOMONTH(DATE(Setup!$B$5,7,1),0)),0,MAX(0,NETWORKDAYS.INTL(MAX($C89,DATE(Setup!$B$5,7,1)),MIN($D89,EOMONTH(DATE(Setup!$B$5,7,1),0)),Setup!$C$6,Setup!$F$12:$F$61)-IF(AND($E89="Half day",YEAR($D89)=Setup!$B$5,MONTH($D89)=7),1-Setup!$B$7,0)))),0)</f>
        <v/>
      </c>
      <c r="Q89" s="34">
        <f>IF(AND(ISNUMBER($C89),ISNUMBER($D89)),IF($D89&lt;$C89,0,IF(MAX($C89,DATE(Setup!$B$5,8,1))&gt;MIN($D89,EOMONTH(DATE(Setup!$B$5,8,1),0)),0,MAX(0,NETWORKDAYS.INTL(MAX($C89,DATE(Setup!$B$5,8,1)),MIN($D89,EOMONTH(DATE(Setup!$B$5,8,1),0)),Setup!$C$6,Setup!$F$12:$F$61)-IF(AND($E89="Half day",YEAR($D89)=Setup!$B$5,MONTH($D89)=8),1-Setup!$B$7,0)))),0)</f>
        <v/>
      </c>
      <c r="R89" s="34">
        <f>IF(AND(ISNUMBER($C89),ISNUMBER($D89)),IF($D89&lt;$C89,0,IF(MAX($C89,DATE(Setup!$B$5,9,1))&gt;MIN($D89,EOMONTH(DATE(Setup!$B$5,9,1),0)),0,MAX(0,NETWORKDAYS.INTL(MAX($C89,DATE(Setup!$B$5,9,1)),MIN($D89,EOMONTH(DATE(Setup!$B$5,9,1),0)),Setup!$C$6,Setup!$F$12:$F$61)-IF(AND($E89="Half day",YEAR($D89)=Setup!$B$5,MONTH($D89)=9),1-Setup!$B$7,0)))),0)</f>
        <v/>
      </c>
      <c r="S89" s="34">
        <f>IF(AND(ISNUMBER($C89),ISNUMBER($D89)),IF($D89&lt;$C89,0,IF(MAX($C89,DATE(Setup!$B$5,10,1))&gt;MIN($D89,EOMONTH(DATE(Setup!$B$5,10,1),0)),0,MAX(0,NETWORKDAYS.INTL(MAX($C89,DATE(Setup!$B$5,10,1)),MIN($D89,EOMONTH(DATE(Setup!$B$5,10,1),0)),Setup!$C$6,Setup!$F$12:$F$61)-IF(AND($E89="Half day",YEAR($D89)=Setup!$B$5,MONTH($D89)=10),1-Setup!$B$7,0)))),0)</f>
        <v/>
      </c>
      <c r="T89" s="34">
        <f>IF(AND(ISNUMBER($C89),ISNUMBER($D89)),IF($D89&lt;$C89,0,IF(MAX($C89,DATE(Setup!$B$5,11,1))&gt;MIN($D89,EOMONTH(DATE(Setup!$B$5,11,1),0)),0,MAX(0,NETWORKDAYS.INTL(MAX($C89,DATE(Setup!$B$5,11,1)),MIN($D89,EOMONTH(DATE(Setup!$B$5,11,1),0)),Setup!$C$6,Setup!$F$12:$F$61)-IF(AND($E89="Half day",YEAR($D89)=Setup!$B$5,MONTH($D89)=11),1-Setup!$B$7,0)))),0)</f>
        <v/>
      </c>
      <c r="U89" s="34">
        <f>IF(AND(ISNUMBER($C89),ISNUMBER($D89)),IF($D89&lt;$C89,0,IF(MAX($C89,DATE(Setup!$B$5,12,1))&gt;MIN($D89,EOMONTH(DATE(Setup!$B$5,12,1),0)),0,MAX(0,NETWORKDAYS.INTL(MAX($C89,DATE(Setup!$B$5,12,1)),MIN($D89,EOMONTH(DATE(Setup!$B$5,12,1),0)),Setup!$C$6,Setup!$F$12:$F$61)-IF(AND($E89="Half day",YEAR($D89)=Setup!$B$5,MONTH($D89)=12),1-Setup!$B$7,0)))),0)</f>
        <v/>
      </c>
    </row>
    <row r="90">
      <c r="A90" s="7" t="n"/>
      <c r="B90" s="7" t="n"/>
      <c r="C90" s="28" t="n"/>
      <c r="D90" s="28" t="n"/>
      <c r="E90" s="23" t="n"/>
      <c r="F90" s="32">
        <f>IF(OR($C90="",$D90=""),"",IF(NOT(AND(ISNUMBER($C90),ISNUMBER($D90))),"Check dates",IF($D90&lt;$C90,"Check dates",SUM($J90:$U90))))</f>
        <v/>
      </c>
      <c r="G90" s="7" t="n"/>
      <c r="H90" s="33">
        <f>IF(AND($A90="",$B90="",$C90="",$D90=""),"",IF(COUNTIF(Employees!$A$5:$A$34,$A90)=0,"Pick the employee from the list",IF(COUNTIF(Setup!$A$12:$A$17,$B90)=0,"Pick the leave type",IF($F90="Check dates","Check the dates","OK"))))</f>
        <v/>
      </c>
      <c r="J90" s="34">
        <f>IF(AND(ISNUMBER($C90),ISNUMBER($D90)),IF($D90&lt;$C90,0,IF(MAX($C90,DATE(Setup!$B$5,1,1))&gt;MIN($D90,EOMONTH(DATE(Setup!$B$5,1,1),0)),0,MAX(0,NETWORKDAYS.INTL(MAX($C90,DATE(Setup!$B$5,1,1)),MIN($D90,EOMONTH(DATE(Setup!$B$5,1,1),0)),Setup!$C$6,Setup!$F$12:$F$61)-IF(AND($E90="Half day",YEAR($D90)=Setup!$B$5,MONTH($D90)=1),1-Setup!$B$7,0)))),0)</f>
        <v/>
      </c>
      <c r="K90" s="34">
        <f>IF(AND(ISNUMBER($C90),ISNUMBER($D90)),IF($D90&lt;$C90,0,IF(MAX($C90,DATE(Setup!$B$5,2,1))&gt;MIN($D90,EOMONTH(DATE(Setup!$B$5,2,1),0)),0,MAX(0,NETWORKDAYS.INTL(MAX($C90,DATE(Setup!$B$5,2,1)),MIN($D90,EOMONTH(DATE(Setup!$B$5,2,1),0)),Setup!$C$6,Setup!$F$12:$F$61)-IF(AND($E90="Half day",YEAR($D90)=Setup!$B$5,MONTH($D90)=2),1-Setup!$B$7,0)))),0)</f>
        <v/>
      </c>
      <c r="L90" s="34">
        <f>IF(AND(ISNUMBER($C90),ISNUMBER($D90)),IF($D90&lt;$C90,0,IF(MAX($C90,DATE(Setup!$B$5,3,1))&gt;MIN($D90,EOMONTH(DATE(Setup!$B$5,3,1),0)),0,MAX(0,NETWORKDAYS.INTL(MAX($C90,DATE(Setup!$B$5,3,1)),MIN($D90,EOMONTH(DATE(Setup!$B$5,3,1),0)),Setup!$C$6,Setup!$F$12:$F$61)-IF(AND($E90="Half day",YEAR($D90)=Setup!$B$5,MONTH($D90)=3),1-Setup!$B$7,0)))),0)</f>
        <v/>
      </c>
      <c r="M90" s="34">
        <f>IF(AND(ISNUMBER($C90),ISNUMBER($D90)),IF($D90&lt;$C90,0,IF(MAX($C90,DATE(Setup!$B$5,4,1))&gt;MIN($D90,EOMONTH(DATE(Setup!$B$5,4,1),0)),0,MAX(0,NETWORKDAYS.INTL(MAX($C90,DATE(Setup!$B$5,4,1)),MIN($D90,EOMONTH(DATE(Setup!$B$5,4,1),0)),Setup!$C$6,Setup!$F$12:$F$61)-IF(AND($E90="Half day",YEAR($D90)=Setup!$B$5,MONTH($D90)=4),1-Setup!$B$7,0)))),0)</f>
        <v/>
      </c>
      <c r="N90" s="34">
        <f>IF(AND(ISNUMBER($C90),ISNUMBER($D90)),IF($D90&lt;$C90,0,IF(MAX($C90,DATE(Setup!$B$5,5,1))&gt;MIN($D90,EOMONTH(DATE(Setup!$B$5,5,1),0)),0,MAX(0,NETWORKDAYS.INTL(MAX($C90,DATE(Setup!$B$5,5,1)),MIN($D90,EOMONTH(DATE(Setup!$B$5,5,1),0)),Setup!$C$6,Setup!$F$12:$F$61)-IF(AND($E90="Half day",YEAR($D90)=Setup!$B$5,MONTH($D90)=5),1-Setup!$B$7,0)))),0)</f>
        <v/>
      </c>
      <c r="O90" s="34">
        <f>IF(AND(ISNUMBER($C90),ISNUMBER($D90)),IF($D90&lt;$C90,0,IF(MAX($C90,DATE(Setup!$B$5,6,1))&gt;MIN($D90,EOMONTH(DATE(Setup!$B$5,6,1),0)),0,MAX(0,NETWORKDAYS.INTL(MAX($C90,DATE(Setup!$B$5,6,1)),MIN($D90,EOMONTH(DATE(Setup!$B$5,6,1),0)),Setup!$C$6,Setup!$F$12:$F$61)-IF(AND($E90="Half day",YEAR($D90)=Setup!$B$5,MONTH($D90)=6),1-Setup!$B$7,0)))),0)</f>
        <v/>
      </c>
      <c r="P90" s="34">
        <f>IF(AND(ISNUMBER($C90),ISNUMBER($D90)),IF($D90&lt;$C90,0,IF(MAX($C90,DATE(Setup!$B$5,7,1))&gt;MIN($D90,EOMONTH(DATE(Setup!$B$5,7,1),0)),0,MAX(0,NETWORKDAYS.INTL(MAX($C90,DATE(Setup!$B$5,7,1)),MIN($D90,EOMONTH(DATE(Setup!$B$5,7,1),0)),Setup!$C$6,Setup!$F$12:$F$61)-IF(AND($E90="Half day",YEAR($D90)=Setup!$B$5,MONTH($D90)=7),1-Setup!$B$7,0)))),0)</f>
        <v/>
      </c>
      <c r="Q90" s="34">
        <f>IF(AND(ISNUMBER($C90),ISNUMBER($D90)),IF($D90&lt;$C90,0,IF(MAX($C90,DATE(Setup!$B$5,8,1))&gt;MIN($D90,EOMONTH(DATE(Setup!$B$5,8,1),0)),0,MAX(0,NETWORKDAYS.INTL(MAX($C90,DATE(Setup!$B$5,8,1)),MIN($D90,EOMONTH(DATE(Setup!$B$5,8,1),0)),Setup!$C$6,Setup!$F$12:$F$61)-IF(AND($E90="Half day",YEAR($D90)=Setup!$B$5,MONTH($D90)=8),1-Setup!$B$7,0)))),0)</f>
        <v/>
      </c>
      <c r="R90" s="34">
        <f>IF(AND(ISNUMBER($C90),ISNUMBER($D90)),IF($D90&lt;$C90,0,IF(MAX($C90,DATE(Setup!$B$5,9,1))&gt;MIN($D90,EOMONTH(DATE(Setup!$B$5,9,1),0)),0,MAX(0,NETWORKDAYS.INTL(MAX($C90,DATE(Setup!$B$5,9,1)),MIN($D90,EOMONTH(DATE(Setup!$B$5,9,1),0)),Setup!$C$6,Setup!$F$12:$F$61)-IF(AND($E90="Half day",YEAR($D90)=Setup!$B$5,MONTH($D90)=9),1-Setup!$B$7,0)))),0)</f>
        <v/>
      </c>
      <c r="S90" s="34">
        <f>IF(AND(ISNUMBER($C90),ISNUMBER($D90)),IF($D90&lt;$C90,0,IF(MAX($C90,DATE(Setup!$B$5,10,1))&gt;MIN($D90,EOMONTH(DATE(Setup!$B$5,10,1),0)),0,MAX(0,NETWORKDAYS.INTL(MAX($C90,DATE(Setup!$B$5,10,1)),MIN($D90,EOMONTH(DATE(Setup!$B$5,10,1),0)),Setup!$C$6,Setup!$F$12:$F$61)-IF(AND($E90="Half day",YEAR($D90)=Setup!$B$5,MONTH($D90)=10),1-Setup!$B$7,0)))),0)</f>
        <v/>
      </c>
      <c r="T90" s="34">
        <f>IF(AND(ISNUMBER($C90),ISNUMBER($D90)),IF($D90&lt;$C90,0,IF(MAX($C90,DATE(Setup!$B$5,11,1))&gt;MIN($D90,EOMONTH(DATE(Setup!$B$5,11,1),0)),0,MAX(0,NETWORKDAYS.INTL(MAX($C90,DATE(Setup!$B$5,11,1)),MIN($D90,EOMONTH(DATE(Setup!$B$5,11,1),0)),Setup!$C$6,Setup!$F$12:$F$61)-IF(AND($E90="Half day",YEAR($D90)=Setup!$B$5,MONTH($D90)=11),1-Setup!$B$7,0)))),0)</f>
        <v/>
      </c>
      <c r="U90" s="34">
        <f>IF(AND(ISNUMBER($C90),ISNUMBER($D90)),IF($D90&lt;$C90,0,IF(MAX($C90,DATE(Setup!$B$5,12,1))&gt;MIN($D90,EOMONTH(DATE(Setup!$B$5,12,1),0)),0,MAX(0,NETWORKDAYS.INTL(MAX($C90,DATE(Setup!$B$5,12,1)),MIN($D90,EOMONTH(DATE(Setup!$B$5,12,1),0)),Setup!$C$6,Setup!$F$12:$F$61)-IF(AND($E90="Half day",YEAR($D90)=Setup!$B$5,MONTH($D90)=12),1-Setup!$B$7,0)))),0)</f>
        <v/>
      </c>
    </row>
    <row r="91">
      <c r="A91" s="7" t="n"/>
      <c r="B91" s="7" t="n"/>
      <c r="C91" s="28" t="n"/>
      <c r="D91" s="28" t="n"/>
      <c r="E91" s="23" t="n"/>
      <c r="F91" s="32">
        <f>IF(OR($C91="",$D91=""),"",IF(NOT(AND(ISNUMBER($C91),ISNUMBER($D91))),"Check dates",IF($D91&lt;$C91,"Check dates",SUM($J91:$U91))))</f>
        <v/>
      </c>
      <c r="G91" s="7" t="n"/>
      <c r="H91" s="33">
        <f>IF(AND($A91="",$B91="",$C91="",$D91=""),"",IF(COUNTIF(Employees!$A$5:$A$34,$A91)=0,"Pick the employee from the list",IF(COUNTIF(Setup!$A$12:$A$17,$B91)=0,"Pick the leave type",IF($F91="Check dates","Check the dates","OK"))))</f>
        <v/>
      </c>
      <c r="J91" s="34">
        <f>IF(AND(ISNUMBER($C91),ISNUMBER($D91)),IF($D91&lt;$C91,0,IF(MAX($C91,DATE(Setup!$B$5,1,1))&gt;MIN($D91,EOMONTH(DATE(Setup!$B$5,1,1),0)),0,MAX(0,NETWORKDAYS.INTL(MAX($C91,DATE(Setup!$B$5,1,1)),MIN($D91,EOMONTH(DATE(Setup!$B$5,1,1),0)),Setup!$C$6,Setup!$F$12:$F$61)-IF(AND($E91="Half day",YEAR($D91)=Setup!$B$5,MONTH($D91)=1),1-Setup!$B$7,0)))),0)</f>
        <v/>
      </c>
      <c r="K91" s="34">
        <f>IF(AND(ISNUMBER($C91),ISNUMBER($D91)),IF($D91&lt;$C91,0,IF(MAX($C91,DATE(Setup!$B$5,2,1))&gt;MIN($D91,EOMONTH(DATE(Setup!$B$5,2,1),0)),0,MAX(0,NETWORKDAYS.INTL(MAX($C91,DATE(Setup!$B$5,2,1)),MIN($D91,EOMONTH(DATE(Setup!$B$5,2,1),0)),Setup!$C$6,Setup!$F$12:$F$61)-IF(AND($E91="Half day",YEAR($D91)=Setup!$B$5,MONTH($D91)=2),1-Setup!$B$7,0)))),0)</f>
        <v/>
      </c>
      <c r="L91" s="34">
        <f>IF(AND(ISNUMBER($C91),ISNUMBER($D91)),IF($D91&lt;$C91,0,IF(MAX($C91,DATE(Setup!$B$5,3,1))&gt;MIN($D91,EOMONTH(DATE(Setup!$B$5,3,1),0)),0,MAX(0,NETWORKDAYS.INTL(MAX($C91,DATE(Setup!$B$5,3,1)),MIN($D91,EOMONTH(DATE(Setup!$B$5,3,1),0)),Setup!$C$6,Setup!$F$12:$F$61)-IF(AND($E91="Half day",YEAR($D91)=Setup!$B$5,MONTH($D91)=3),1-Setup!$B$7,0)))),0)</f>
        <v/>
      </c>
      <c r="M91" s="34">
        <f>IF(AND(ISNUMBER($C91),ISNUMBER($D91)),IF($D91&lt;$C91,0,IF(MAX($C91,DATE(Setup!$B$5,4,1))&gt;MIN($D91,EOMONTH(DATE(Setup!$B$5,4,1),0)),0,MAX(0,NETWORKDAYS.INTL(MAX($C91,DATE(Setup!$B$5,4,1)),MIN($D91,EOMONTH(DATE(Setup!$B$5,4,1),0)),Setup!$C$6,Setup!$F$12:$F$61)-IF(AND($E91="Half day",YEAR($D91)=Setup!$B$5,MONTH($D91)=4),1-Setup!$B$7,0)))),0)</f>
        <v/>
      </c>
      <c r="N91" s="34">
        <f>IF(AND(ISNUMBER($C91),ISNUMBER($D91)),IF($D91&lt;$C91,0,IF(MAX($C91,DATE(Setup!$B$5,5,1))&gt;MIN($D91,EOMONTH(DATE(Setup!$B$5,5,1),0)),0,MAX(0,NETWORKDAYS.INTL(MAX($C91,DATE(Setup!$B$5,5,1)),MIN($D91,EOMONTH(DATE(Setup!$B$5,5,1),0)),Setup!$C$6,Setup!$F$12:$F$61)-IF(AND($E91="Half day",YEAR($D91)=Setup!$B$5,MONTH($D91)=5),1-Setup!$B$7,0)))),0)</f>
        <v/>
      </c>
      <c r="O91" s="34">
        <f>IF(AND(ISNUMBER($C91),ISNUMBER($D91)),IF($D91&lt;$C91,0,IF(MAX($C91,DATE(Setup!$B$5,6,1))&gt;MIN($D91,EOMONTH(DATE(Setup!$B$5,6,1),0)),0,MAX(0,NETWORKDAYS.INTL(MAX($C91,DATE(Setup!$B$5,6,1)),MIN($D91,EOMONTH(DATE(Setup!$B$5,6,1),0)),Setup!$C$6,Setup!$F$12:$F$61)-IF(AND($E91="Half day",YEAR($D91)=Setup!$B$5,MONTH($D91)=6),1-Setup!$B$7,0)))),0)</f>
        <v/>
      </c>
      <c r="P91" s="34">
        <f>IF(AND(ISNUMBER($C91),ISNUMBER($D91)),IF($D91&lt;$C91,0,IF(MAX($C91,DATE(Setup!$B$5,7,1))&gt;MIN($D91,EOMONTH(DATE(Setup!$B$5,7,1),0)),0,MAX(0,NETWORKDAYS.INTL(MAX($C91,DATE(Setup!$B$5,7,1)),MIN($D91,EOMONTH(DATE(Setup!$B$5,7,1),0)),Setup!$C$6,Setup!$F$12:$F$61)-IF(AND($E91="Half day",YEAR($D91)=Setup!$B$5,MONTH($D91)=7),1-Setup!$B$7,0)))),0)</f>
        <v/>
      </c>
      <c r="Q91" s="34">
        <f>IF(AND(ISNUMBER($C91),ISNUMBER($D91)),IF($D91&lt;$C91,0,IF(MAX($C91,DATE(Setup!$B$5,8,1))&gt;MIN($D91,EOMONTH(DATE(Setup!$B$5,8,1),0)),0,MAX(0,NETWORKDAYS.INTL(MAX($C91,DATE(Setup!$B$5,8,1)),MIN($D91,EOMONTH(DATE(Setup!$B$5,8,1),0)),Setup!$C$6,Setup!$F$12:$F$61)-IF(AND($E91="Half day",YEAR($D91)=Setup!$B$5,MONTH($D91)=8),1-Setup!$B$7,0)))),0)</f>
        <v/>
      </c>
      <c r="R91" s="34">
        <f>IF(AND(ISNUMBER($C91),ISNUMBER($D91)),IF($D91&lt;$C91,0,IF(MAX($C91,DATE(Setup!$B$5,9,1))&gt;MIN($D91,EOMONTH(DATE(Setup!$B$5,9,1),0)),0,MAX(0,NETWORKDAYS.INTL(MAX($C91,DATE(Setup!$B$5,9,1)),MIN($D91,EOMONTH(DATE(Setup!$B$5,9,1),0)),Setup!$C$6,Setup!$F$12:$F$61)-IF(AND($E91="Half day",YEAR($D91)=Setup!$B$5,MONTH($D91)=9),1-Setup!$B$7,0)))),0)</f>
        <v/>
      </c>
      <c r="S91" s="34">
        <f>IF(AND(ISNUMBER($C91),ISNUMBER($D91)),IF($D91&lt;$C91,0,IF(MAX($C91,DATE(Setup!$B$5,10,1))&gt;MIN($D91,EOMONTH(DATE(Setup!$B$5,10,1),0)),0,MAX(0,NETWORKDAYS.INTL(MAX($C91,DATE(Setup!$B$5,10,1)),MIN($D91,EOMONTH(DATE(Setup!$B$5,10,1),0)),Setup!$C$6,Setup!$F$12:$F$61)-IF(AND($E91="Half day",YEAR($D91)=Setup!$B$5,MONTH($D91)=10),1-Setup!$B$7,0)))),0)</f>
        <v/>
      </c>
      <c r="T91" s="34">
        <f>IF(AND(ISNUMBER($C91),ISNUMBER($D91)),IF($D91&lt;$C91,0,IF(MAX($C91,DATE(Setup!$B$5,11,1))&gt;MIN($D91,EOMONTH(DATE(Setup!$B$5,11,1),0)),0,MAX(0,NETWORKDAYS.INTL(MAX($C91,DATE(Setup!$B$5,11,1)),MIN($D91,EOMONTH(DATE(Setup!$B$5,11,1),0)),Setup!$C$6,Setup!$F$12:$F$61)-IF(AND($E91="Half day",YEAR($D91)=Setup!$B$5,MONTH($D91)=11),1-Setup!$B$7,0)))),0)</f>
        <v/>
      </c>
      <c r="U91" s="34">
        <f>IF(AND(ISNUMBER($C91),ISNUMBER($D91)),IF($D91&lt;$C91,0,IF(MAX($C91,DATE(Setup!$B$5,12,1))&gt;MIN($D91,EOMONTH(DATE(Setup!$B$5,12,1),0)),0,MAX(0,NETWORKDAYS.INTL(MAX($C91,DATE(Setup!$B$5,12,1)),MIN($D91,EOMONTH(DATE(Setup!$B$5,12,1),0)),Setup!$C$6,Setup!$F$12:$F$61)-IF(AND($E91="Half day",YEAR($D91)=Setup!$B$5,MONTH($D91)=12),1-Setup!$B$7,0)))),0)</f>
        <v/>
      </c>
    </row>
    <row r="92">
      <c r="A92" s="7" t="n"/>
      <c r="B92" s="7" t="n"/>
      <c r="C92" s="28" t="n"/>
      <c r="D92" s="28" t="n"/>
      <c r="E92" s="23" t="n"/>
      <c r="F92" s="32">
        <f>IF(OR($C92="",$D92=""),"",IF(NOT(AND(ISNUMBER($C92),ISNUMBER($D92))),"Check dates",IF($D92&lt;$C92,"Check dates",SUM($J92:$U92))))</f>
        <v/>
      </c>
      <c r="G92" s="7" t="n"/>
      <c r="H92" s="33">
        <f>IF(AND($A92="",$B92="",$C92="",$D92=""),"",IF(COUNTIF(Employees!$A$5:$A$34,$A92)=0,"Pick the employee from the list",IF(COUNTIF(Setup!$A$12:$A$17,$B92)=0,"Pick the leave type",IF($F92="Check dates","Check the dates","OK"))))</f>
        <v/>
      </c>
      <c r="J92" s="34">
        <f>IF(AND(ISNUMBER($C92),ISNUMBER($D92)),IF($D92&lt;$C92,0,IF(MAX($C92,DATE(Setup!$B$5,1,1))&gt;MIN($D92,EOMONTH(DATE(Setup!$B$5,1,1),0)),0,MAX(0,NETWORKDAYS.INTL(MAX($C92,DATE(Setup!$B$5,1,1)),MIN($D92,EOMONTH(DATE(Setup!$B$5,1,1),0)),Setup!$C$6,Setup!$F$12:$F$61)-IF(AND($E92="Half day",YEAR($D92)=Setup!$B$5,MONTH($D92)=1),1-Setup!$B$7,0)))),0)</f>
        <v/>
      </c>
      <c r="K92" s="34">
        <f>IF(AND(ISNUMBER($C92),ISNUMBER($D92)),IF($D92&lt;$C92,0,IF(MAX($C92,DATE(Setup!$B$5,2,1))&gt;MIN($D92,EOMONTH(DATE(Setup!$B$5,2,1),0)),0,MAX(0,NETWORKDAYS.INTL(MAX($C92,DATE(Setup!$B$5,2,1)),MIN($D92,EOMONTH(DATE(Setup!$B$5,2,1),0)),Setup!$C$6,Setup!$F$12:$F$61)-IF(AND($E92="Half day",YEAR($D92)=Setup!$B$5,MONTH($D92)=2),1-Setup!$B$7,0)))),0)</f>
        <v/>
      </c>
      <c r="L92" s="34">
        <f>IF(AND(ISNUMBER($C92),ISNUMBER($D92)),IF($D92&lt;$C92,0,IF(MAX($C92,DATE(Setup!$B$5,3,1))&gt;MIN($D92,EOMONTH(DATE(Setup!$B$5,3,1),0)),0,MAX(0,NETWORKDAYS.INTL(MAX($C92,DATE(Setup!$B$5,3,1)),MIN($D92,EOMONTH(DATE(Setup!$B$5,3,1),0)),Setup!$C$6,Setup!$F$12:$F$61)-IF(AND($E92="Half day",YEAR($D92)=Setup!$B$5,MONTH($D92)=3),1-Setup!$B$7,0)))),0)</f>
        <v/>
      </c>
      <c r="M92" s="34">
        <f>IF(AND(ISNUMBER($C92),ISNUMBER($D92)),IF($D92&lt;$C92,0,IF(MAX($C92,DATE(Setup!$B$5,4,1))&gt;MIN($D92,EOMONTH(DATE(Setup!$B$5,4,1),0)),0,MAX(0,NETWORKDAYS.INTL(MAX($C92,DATE(Setup!$B$5,4,1)),MIN($D92,EOMONTH(DATE(Setup!$B$5,4,1),0)),Setup!$C$6,Setup!$F$12:$F$61)-IF(AND($E92="Half day",YEAR($D92)=Setup!$B$5,MONTH($D92)=4),1-Setup!$B$7,0)))),0)</f>
        <v/>
      </c>
      <c r="N92" s="34">
        <f>IF(AND(ISNUMBER($C92),ISNUMBER($D92)),IF($D92&lt;$C92,0,IF(MAX($C92,DATE(Setup!$B$5,5,1))&gt;MIN($D92,EOMONTH(DATE(Setup!$B$5,5,1),0)),0,MAX(0,NETWORKDAYS.INTL(MAX($C92,DATE(Setup!$B$5,5,1)),MIN($D92,EOMONTH(DATE(Setup!$B$5,5,1),0)),Setup!$C$6,Setup!$F$12:$F$61)-IF(AND($E92="Half day",YEAR($D92)=Setup!$B$5,MONTH($D92)=5),1-Setup!$B$7,0)))),0)</f>
        <v/>
      </c>
      <c r="O92" s="34">
        <f>IF(AND(ISNUMBER($C92),ISNUMBER($D92)),IF($D92&lt;$C92,0,IF(MAX($C92,DATE(Setup!$B$5,6,1))&gt;MIN($D92,EOMONTH(DATE(Setup!$B$5,6,1),0)),0,MAX(0,NETWORKDAYS.INTL(MAX($C92,DATE(Setup!$B$5,6,1)),MIN($D92,EOMONTH(DATE(Setup!$B$5,6,1),0)),Setup!$C$6,Setup!$F$12:$F$61)-IF(AND($E92="Half day",YEAR($D92)=Setup!$B$5,MONTH($D92)=6),1-Setup!$B$7,0)))),0)</f>
        <v/>
      </c>
      <c r="P92" s="34">
        <f>IF(AND(ISNUMBER($C92),ISNUMBER($D92)),IF($D92&lt;$C92,0,IF(MAX($C92,DATE(Setup!$B$5,7,1))&gt;MIN($D92,EOMONTH(DATE(Setup!$B$5,7,1),0)),0,MAX(0,NETWORKDAYS.INTL(MAX($C92,DATE(Setup!$B$5,7,1)),MIN($D92,EOMONTH(DATE(Setup!$B$5,7,1),0)),Setup!$C$6,Setup!$F$12:$F$61)-IF(AND($E92="Half day",YEAR($D92)=Setup!$B$5,MONTH($D92)=7),1-Setup!$B$7,0)))),0)</f>
        <v/>
      </c>
      <c r="Q92" s="34">
        <f>IF(AND(ISNUMBER($C92),ISNUMBER($D92)),IF($D92&lt;$C92,0,IF(MAX($C92,DATE(Setup!$B$5,8,1))&gt;MIN($D92,EOMONTH(DATE(Setup!$B$5,8,1),0)),0,MAX(0,NETWORKDAYS.INTL(MAX($C92,DATE(Setup!$B$5,8,1)),MIN($D92,EOMONTH(DATE(Setup!$B$5,8,1),0)),Setup!$C$6,Setup!$F$12:$F$61)-IF(AND($E92="Half day",YEAR($D92)=Setup!$B$5,MONTH($D92)=8),1-Setup!$B$7,0)))),0)</f>
        <v/>
      </c>
      <c r="R92" s="34">
        <f>IF(AND(ISNUMBER($C92),ISNUMBER($D92)),IF($D92&lt;$C92,0,IF(MAX($C92,DATE(Setup!$B$5,9,1))&gt;MIN($D92,EOMONTH(DATE(Setup!$B$5,9,1),0)),0,MAX(0,NETWORKDAYS.INTL(MAX($C92,DATE(Setup!$B$5,9,1)),MIN($D92,EOMONTH(DATE(Setup!$B$5,9,1),0)),Setup!$C$6,Setup!$F$12:$F$61)-IF(AND($E92="Half day",YEAR($D92)=Setup!$B$5,MONTH($D92)=9),1-Setup!$B$7,0)))),0)</f>
        <v/>
      </c>
      <c r="S92" s="34">
        <f>IF(AND(ISNUMBER($C92),ISNUMBER($D92)),IF($D92&lt;$C92,0,IF(MAX($C92,DATE(Setup!$B$5,10,1))&gt;MIN($D92,EOMONTH(DATE(Setup!$B$5,10,1),0)),0,MAX(0,NETWORKDAYS.INTL(MAX($C92,DATE(Setup!$B$5,10,1)),MIN($D92,EOMONTH(DATE(Setup!$B$5,10,1),0)),Setup!$C$6,Setup!$F$12:$F$61)-IF(AND($E92="Half day",YEAR($D92)=Setup!$B$5,MONTH($D92)=10),1-Setup!$B$7,0)))),0)</f>
        <v/>
      </c>
      <c r="T92" s="34">
        <f>IF(AND(ISNUMBER($C92),ISNUMBER($D92)),IF($D92&lt;$C92,0,IF(MAX($C92,DATE(Setup!$B$5,11,1))&gt;MIN($D92,EOMONTH(DATE(Setup!$B$5,11,1),0)),0,MAX(0,NETWORKDAYS.INTL(MAX($C92,DATE(Setup!$B$5,11,1)),MIN($D92,EOMONTH(DATE(Setup!$B$5,11,1),0)),Setup!$C$6,Setup!$F$12:$F$61)-IF(AND($E92="Half day",YEAR($D92)=Setup!$B$5,MONTH($D92)=11),1-Setup!$B$7,0)))),0)</f>
        <v/>
      </c>
      <c r="U92" s="34">
        <f>IF(AND(ISNUMBER($C92),ISNUMBER($D92)),IF($D92&lt;$C92,0,IF(MAX($C92,DATE(Setup!$B$5,12,1))&gt;MIN($D92,EOMONTH(DATE(Setup!$B$5,12,1),0)),0,MAX(0,NETWORKDAYS.INTL(MAX($C92,DATE(Setup!$B$5,12,1)),MIN($D92,EOMONTH(DATE(Setup!$B$5,12,1),0)),Setup!$C$6,Setup!$F$12:$F$61)-IF(AND($E92="Half day",YEAR($D92)=Setup!$B$5,MONTH($D92)=12),1-Setup!$B$7,0)))),0)</f>
        <v/>
      </c>
    </row>
    <row r="93">
      <c r="A93" s="7" t="n"/>
      <c r="B93" s="7" t="n"/>
      <c r="C93" s="28" t="n"/>
      <c r="D93" s="28" t="n"/>
      <c r="E93" s="23" t="n"/>
      <c r="F93" s="32">
        <f>IF(OR($C93="",$D93=""),"",IF(NOT(AND(ISNUMBER($C93),ISNUMBER($D93))),"Check dates",IF($D93&lt;$C93,"Check dates",SUM($J93:$U93))))</f>
        <v/>
      </c>
      <c r="G93" s="7" t="n"/>
      <c r="H93" s="33">
        <f>IF(AND($A93="",$B93="",$C93="",$D93=""),"",IF(COUNTIF(Employees!$A$5:$A$34,$A93)=0,"Pick the employee from the list",IF(COUNTIF(Setup!$A$12:$A$17,$B93)=0,"Pick the leave type",IF($F93="Check dates","Check the dates","OK"))))</f>
        <v/>
      </c>
      <c r="J93" s="34">
        <f>IF(AND(ISNUMBER($C93),ISNUMBER($D93)),IF($D93&lt;$C93,0,IF(MAX($C93,DATE(Setup!$B$5,1,1))&gt;MIN($D93,EOMONTH(DATE(Setup!$B$5,1,1),0)),0,MAX(0,NETWORKDAYS.INTL(MAX($C93,DATE(Setup!$B$5,1,1)),MIN($D93,EOMONTH(DATE(Setup!$B$5,1,1),0)),Setup!$C$6,Setup!$F$12:$F$61)-IF(AND($E93="Half day",YEAR($D93)=Setup!$B$5,MONTH($D93)=1),1-Setup!$B$7,0)))),0)</f>
        <v/>
      </c>
      <c r="K93" s="34">
        <f>IF(AND(ISNUMBER($C93),ISNUMBER($D93)),IF($D93&lt;$C93,0,IF(MAX($C93,DATE(Setup!$B$5,2,1))&gt;MIN($D93,EOMONTH(DATE(Setup!$B$5,2,1),0)),0,MAX(0,NETWORKDAYS.INTL(MAX($C93,DATE(Setup!$B$5,2,1)),MIN($D93,EOMONTH(DATE(Setup!$B$5,2,1),0)),Setup!$C$6,Setup!$F$12:$F$61)-IF(AND($E93="Half day",YEAR($D93)=Setup!$B$5,MONTH($D93)=2),1-Setup!$B$7,0)))),0)</f>
        <v/>
      </c>
      <c r="L93" s="34">
        <f>IF(AND(ISNUMBER($C93),ISNUMBER($D93)),IF($D93&lt;$C93,0,IF(MAX($C93,DATE(Setup!$B$5,3,1))&gt;MIN($D93,EOMONTH(DATE(Setup!$B$5,3,1),0)),0,MAX(0,NETWORKDAYS.INTL(MAX($C93,DATE(Setup!$B$5,3,1)),MIN($D93,EOMONTH(DATE(Setup!$B$5,3,1),0)),Setup!$C$6,Setup!$F$12:$F$61)-IF(AND($E93="Half day",YEAR($D93)=Setup!$B$5,MONTH($D93)=3),1-Setup!$B$7,0)))),0)</f>
        <v/>
      </c>
      <c r="M93" s="34">
        <f>IF(AND(ISNUMBER($C93),ISNUMBER($D93)),IF($D93&lt;$C93,0,IF(MAX($C93,DATE(Setup!$B$5,4,1))&gt;MIN($D93,EOMONTH(DATE(Setup!$B$5,4,1),0)),0,MAX(0,NETWORKDAYS.INTL(MAX($C93,DATE(Setup!$B$5,4,1)),MIN($D93,EOMONTH(DATE(Setup!$B$5,4,1),0)),Setup!$C$6,Setup!$F$12:$F$61)-IF(AND($E93="Half day",YEAR($D93)=Setup!$B$5,MONTH($D93)=4),1-Setup!$B$7,0)))),0)</f>
        <v/>
      </c>
      <c r="N93" s="34">
        <f>IF(AND(ISNUMBER($C93),ISNUMBER($D93)),IF($D93&lt;$C93,0,IF(MAX($C93,DATE(Setup!$B$5,5,1))&gt;MIN($D93,EOMONTH(DATE(Setup!$B$5,5,1),0)),0,MAX(0,NETWORKDAYS.INTL(MAX($C93,DATE(Setup!$B$5,5,1)),MIN($D93,EOMONTH(DATE(Setup!$B$5,5,1),0)),Setup!$C$6,Setup!$F$12:$F$61)-IF(AND($E93="Half day",YEAR($D93)=Setup!$B$5,MONTH($D93)=5),1-Setup!$B$7,0)))),0)</f>
        <v/>
      </c>
      <c r="O93" s="34">
        <f>IF(AND(ISNUMBER($C93),ISNUMBER($D93)),IF($D93&lt;$C93,0,IF(MAX($C93,DATE(Setup!$B$5,6,1))&gt;MIN($D93,EOMONTH(DATE(Setup!$B$5,6,1),0)),0,MAX(0,NETWORKDAYS.INTL(MAX($C93,DATE(Setup!$B$5,6,1)),MIN($D93,EOMONTH(DATE(Setup!$B$5,6,1),0)),Setup!$C$6,Setup!$F$12:$F$61)-IF(AND($E93="Half day",YEAR($D93)=Setup!$B$5,MONTH($D93)=6),1-Setup!$B$7,0)))),0)</f>
        <v/>
      </c>
      <c r="P93" s="34">
        <f>IF(AND(ISNUMBER($C93),ISNUMBER($D93)),IF($D93&lt;$C93,0,IF(MAX($C93,DATE(Setup!$B$5,7,1))&gt;MIN($D93,EOMONTH(DATE(Setup!$B$5,7,1),0)),0,MAX(0,NETWORKDAYS.INTL(MAX($C93,DATE(Setup!$B$5,7,1)),MIN($D93,EOMONTH(DATE(Setup!$B$5,7,1),0)),Setup!$C$6,Setup!$F$12:$F$61)-IF(AND($E93="Half day",YEAR($D93)=Setup!$B$5,MONTH($D93)=7),1-Setup!$B$7,0)))),0)</f>
        <v/>
      </c>
      <c r="Q93" s="34">
        <f>IF(AND(ISNUMBER($C93),ISNUMBER($D93)),IF($D93&lt;$C93,0,IF(MAX($C93,DATE(Setup!$B$5,8,1))&gt;MIN($D93,EOMONTH(DATE(Setup!$B$5,8,1),0)),0,MAX(0,NETWORKDAYS.INTL(MAX($C93,DATE(Setup!$B$5,8,1)),MIN($D93,EOMONTH(DATE(Setup!$B$5,8,1),0)),Setup!$C$6,Setup!$F$12:$F$61)-IF(AND($E93="Half day",YEAR($D93)=Setup!$B$5,MONTH($D93)=8),1-Setup!$B$7,0)))),0)</f>
        <v/>
      </c>
      <c r="R93" s="34">
        <f>IF(AND(ISNUMBER($C93),ISNUMBER($D93)),IF($D93&lt;$C93,0,IF(MAX($C93,DATE(Setup!$B$5,9,1))&gt;MIN($D93,EOMONTH(DATE(Setup!$B$5,9,1),0)),0,MAX(0,NETWORKDAYS.INTL(MAX($C93,DATE(Setup!$B$5,9,1)),MIN($D93,EOMONTH(DATE(Setup!$B$5,9,1),0)),Setup!$C$6,Setup!$F$12:$F$61)-IF(AND($E93="Half day",YEAR($D93)=Setup!$B$5,MONTH($D93)=9),1-Setup!$B$7,0)))),0)</f>
        <v/>
      </c>
      <c r="S93" s="34">
        <f>IF(AND(ISNUMBER($C93),ISNUMBER($D93)),IF($D93&lt;$C93,0,IF(MAX($C93,DATE(Setup!$B$5,10,1))&gt;MIN($D93,EOMONTH(DATE(Setup!$B$5,10,1),0)),0,MAX(0,NETWORKDAYS.INTL(MAX($C93,DATE(Setup!$B$5,10,1)),MIN($D93,EOMONTH(DATE(Setup!$B$5,10,1),0)),Setup!$C$6,Setup!$F$12:$F$61)-IF(AND($E93="Half day",YEAR($D93)=Setup!$B$5,MONTH($D93)=10),1-Setup!$B$7,0)))),0)</f>
        <v/>
      </c>
      <c r="T93" s="34">
        <f>IF(AND(ISNUMBER($C93),ISNUMBER($D93)),IF($D93&lt;$C93,0,IF(MAX($C93,DATE(Setup!$B$5,11,1))&gt;MIN($D93,EOMONTH(DATE(Setup!$B$5,11,1),0)),0,MAX(0,NETWORKDAYS.INTL(MAX($C93,DATE(Setup!$B$5,11,1)),MIN($D93,EOMONTH(DATE(Setup!$B$5,11,1),0)),Setup!$C$6,Setup!$F$12:$F$61)-IF(AND($E93="Half day",YEAR($D93)=Setup!$B$5,MONTH($D93)=11),1-Setup!$B$7,0)))),0)</f>
        <v/>
      </c>
      <c r="U93" s="34">
        <f>IF(AND(ISNUMBER($C93),ISNUMBER($D93)),IF($D93&lt;$C93,0,IF(MAX($C93,DATE(Setup!$B$5,12,1))&gt;MIN($D93,EOMONTH(DATE(Setup!$B$5,12,1),0)),0,MAX(0,NETWORKDAYS.INTL(MAX($C93,DATE(Setup!$B$5,12,1)),MIN($D93,EOMONTH(DATE(Setup!$B$5,12,1),0)),Setup!$C$6,Setup!$F$12:$F$61)-IF(AND($E93="Half day",YEAR($D93)=Setup!$B$5,MONTH($D93)=12),1-Setup!$B$7,0)))),0)</f>
        <v/>
      </c>
    </row>
    <row r="94">
      <c r="A94" s="7" t="n"/>
      <c r="B94" s="7" t="n"/>
      <c r="C94" s="28" t="n"/>
      <c r="D94" s="28" t="n"/>
      <c r="E94" s="23" t="n"/>
      <c r="F94" s="32">
        <f>IF(OR($C94="",$D94=""),"",IF(NOT(AND(ISNUMBER($C94),ISNUMBER($D94))),"Check dates",IF($D94&lt;$C94,"Check dates",SUM($J94:$U94))))</f>
        <v/>
      </c>
      <c r="G94" s="7" t="n"/>
      <c r="H94" s="33">
        <f>IF(AND($A94="",$B94="",$C94="",$D94=""),"",IF(COUNTIF(Employees!$A$5:$A$34,$A94)=0,"Pick the employee from the list",IF(COUNTIF(Setup!$A$12:$A$17,$B94)=0,"Pick the leave type",IF($F94="Check dates","Check the dates","OK"))))</f>
        <v/>
      </c>
      <c r="J94" s="34">
        <f>IF(AND(ISNUMBER($C94),ISNUMBER($D94)),IF($D94&lt;$C94,0,IF(MAX($C94,DATE(Setup!$B$5,1,1))&gt;MIN($D94,EOMONTH(DATE(Setup!$B$5,1,1),0)),0,MAX(0,NETWORKDAYS.INTL(MAX($C94,DATE(Setup!$B$5,1,1)),MIN($D94,EOMONTH(DATE(Setup!$B$5,1,1),0)),Setup!$C$6,Setup!$F$12:$F$61)-IF(AND($E94="Half day",YEAR($D94)=Setup!$B$5,MONTH($D94)=1),1-Setup!$B$7,0)))),0)</f>
        <v/>
      </c>
      <c r="K94" s="34">
        <f>IF(AND(ISNUMBER($C94),ISNUMBER($D94)),IF($D94&lt;$C94,0,IF(MAX($C94,DATE(Setup!$B$5,2,1))&gt;MIN($D94,EOMONTH(DATE(Setup!$B$5,2,1),0)),0,MAX(0,NETWORKDAYS.INTL(MAX($C94,DATE(Setup!$B$5,2,1)),MIN($D94,EOMONTH(DATE(Setup!$B$5,2,1),0)),Setup!$C$6,Setup!$F$12:$F$61)-IF(AND($E94="Half day",YEAR($D94)=Setup!$B$5,MONTH($D94)=2),1-Setup!$B$7,0)))),0)</f>
        <v/>
      </c>
      <c r="L94" s="34">
        <f>IF(AND(ISNUMBER($C94),ISNUMBER($D94)),IF($D94&lt;$C94,0,IF(MAX($C94,DATE(Setup!$B$5,3,1))&gt;MIN($D94,EOMONTH(DATE(Setup!$B$5,3,1),0)),0,MAX(0,NETWORKDAYS.INTL(MAX($C94,DATE(Setup!$B$5,3,1)),MIN($D94,EOMONTH(DATE(Setup!$B$5,3,1),0)),Setup!$C$6,Setup!$F$12:$F$61)-IF(AND($E94="Half day",YEAR($D94)=Setup!$B$5,MONTH($D94)=3),1-Setup!$B$7,0)))),0)</f>
        <v/>
      </c>
      <c r="M94" s="34">
        <f>IF(AND(ISNUMBER($C94),ISNUMBER($D94)),IF($D94&lt;$C94,0,IF(MAX($C94,DATE(Setup!$B$5,4,1))&gt;MIN($D94,EOMONTH(DATE(Setup!$B$5,4,1),0)),0,MAX(0,NETWORKDAYS.INTL(MAX($C94,DATE(Setup!$B$5,4,1)),MIN($D94,EOMONTH(DATE(Setup!$B$5,4,1),0)),Setup!$C$6,Setup!$F$12:$F$61)-IF(AND($E94="Half day",YEAR($D94)=Setup!$B$5,MONTH($D94)=4),1-Setup!$B$7,0)))),0)</f>
        <v/>
      </c>
      <c r="N94" s="34">
        <f>IF(AND(ISNUMBER($C94),ISNUMBER($D94)),IF($D94&lt;$C94,0,IF(MAX($C94,DATE(Setup!$B$5,5,1))&gt;MIN($D94,EOMONTH(DATE(Setup!$B$5,5,1),0)),0,MAX(0,NETWORKDAYS.INTL(MAX($C94,DATE(Setup!$B$5,5,1)),MIN($D94,EOMONTH(DATE(Setup!$B$5,5,1),0)),Setup!$C$6,Setup!$F$12:$F$61)-IF(AND($E94="Half day",YEAR($D94)=Setup!$B$5,MONTH($D94)=5),1-Setup!$B$7,0)))),0)</f>
        <v/>
      </c>
      <c r="O94" s="34">
        <f>IF(AND(ISNUMBER($C94),ISNUMBER($D94)),IF($D94&lt;$C94,0,IF(MAX($C94,DATE(Setup!$B$5,6,1))&gt;MIN($D94,EOMONTH(DATE(Setup!$B$5,6,1),0)),0,MAX(0,NETWORKDAYS.INTL(MAX($C94,DATE(Setup!$B$5,6,1)),MIN($D94,EOMONTH(DATE(Setup!$B$5,6,1),0)),Setup!$C$6,Setup!$F$12:$F$61)-IF(AND($E94="Half day",YEAR($D94)=Setup!$B$5,MONTH($D94)=6),1-Setup!$B$7,0)))),0)</f>
        <v/>
      </c>
      <c r="P94" s="34">
        <f>IF(AND(ISNUMBER($C94),ISNUMBER($D94)),IF($D94&lt;$C94,0,IF(MAX($C94,DATE(Setup!$B$5,7,1))&gt;MIN($D94,EOMONTH(DATE(Setup!$B$5,7,1),0)),0,MAX(0,NETWORKDAYS.INTL(MAX($C94,DATE(Setup!$B$5,7,1)),MIN($D94,EOMONTH(DATE(Setup!$B$5,7,1),0)),Setup!$C$6,Setup!$F$12:$F$61)-IF(AND($E94="Half day",YEAR($D94)=Setup!$B$5,MONTH($D94)=7),1-Setup!$B$7,0)))),0)</f>
        <v/>
      </c>
      <c r="Q94" s="34">
        <f>IF(AND(ISNUMBER($C94),ISNUMBER($D94)),IF($D94&lt;$C94,0,IF(MAX($C94,DATE(Setup!$B$5,8,1))&gt;MIN($D94,EOMONTH(DATE(Setup!$B$5,8,1),0)),0,MAX(0,NETWORKDAYS.INTL(MAX($C94,DATE(Setup!$B$5,8,1)),MIN($D94,EOMONTH(DATE(Setup!$B$5,8,1),0)),Setup!$C$6,Setup!$F$12:$F$61)-IF(AND($E94="Half day",YEAR($D94)=Setup!$B$5,MONTH($D94)=8),1-Setup!$B$7,0)))),0)</f>
        <v/>
      </c>
      <c r="R94" s="34">
        <f>IF(AND(ISNUMBER($C94),ISNUMBER($D94)),IF($D94&lt;$C94,0,IF(MAX($C94,DATE(Setup!$B$5,9,1))&gt;MIN($D94,EOMONTH(DATE(Setup!$B$5,9,1),0)),0,MAX(0,NETWORKDAYS.INTL(MAX($C94,DATE(Setup!$B$5,9,1)),MIN($D94,EOMONTH(DATE(Setup!$B$5,9,1),0)),Setup!$C$6,Setup!$F$12:$F$61)-IF(AND($E94="Half day",YEAR($D94)=Setup!$B$5,MONTH($D94)=9),1-Setup!$B$7,0)))),0)</f>
        <v/>
      </c>
      <c r="S94" s="34">
        <f>IF(AND(ISNUMBER($C94),ISNUMBER($D94)),IF($D94&lt;$C94,0,IF(MAX($C94,DATE(Setup!$B$5,10,1))&gt;MIN($D94,EOMONTH(DATE(Setup!$B$5,10,1),0)),0,MAX(0,NETWORKDAYS.INTL(MAX($C94,DATE(Setup!$B$5,10,1)),MIN($D94,EOMONTH(DATE(Setup!$B$5,10,1),0)),Setup!$C$6,Setup!$F$12:$F$61)-IF(AND($E94="Half day",YEAR($D94)=Setup!$B$5,MONTH($D94)=10),1-Setup!$B$7,0)))),0)</f>
        <v/>
      </c>
      <c r="T94" s="34">
        <f>IF(AND(ISNUMBER($C94),ISNUMBER($D94)),IF($D94&lt;$C94,0,IF(MAX($C94,DATE(Setup!$B$5,11,1))&gt;MIN($D94,EOMONTH(DATE(Setup!$B$5,11,1),0)),0,MAX(0,NETWORKDAYS.INTL(MAX($C94,DATE(Setup!$B$5,11,1)),MIN($D94,EOMONTH(DATE(Setup!$B$5,11,1),0)),Setup!$C$6,Setup!$F$12:$F$61)-IF(AND($E94="Half day",YEAR($D94)=Setup!$B$5,MONTH($D94)=11),1-Setup!$B$7,0)))),0)</f>
        <v/>
      </c>
      <c r="U94" s="34">
        <f>IF(AND(ISNUMBER($C94),ISNUMBER($D94)),IF($D94&lt;$C94,0,IF(MAX($C94,DATE(Setup!$B$5,12,1))&gt;MIN($D94,EOMONTH(DATE(Setup!$B$5,12,1),0)),0,MAX(0,NETWORKDAYS.INTL(MAX($C94,DATE(Setup!$B$5,12,1)),MIN($D94,EOMONTH(DATE(Setup!$B$5,12,1),0)),Setup!$C$6,Setup!$F$12:$F$61)-IF(AND($E94="Half day",YEAR($D94)=Setup!$B$5,MONTH($D94)=12),1-Setup!$B$7,0)))),0)</f>
        <v/>
      </c>
    </row>
    <row r="95">
      <c r="A95" s="7" t="n"/>
      <c r="B95" s="7" t="n"/>
      <c r="C95" s="28" t="n"/>
      <c r="D95" s="28" t="n"/>
      <c r="E95" s="23" t="n"/>
      <c r="F95" s="32">
        <f>IF(OR($C95="",$D95=""),"",IF(NOT(AND(ISNUMBER($C95),ISNUMBER($D95))),"Check dates",IF($D95&lt;$C95,"Check dates",SUM($J95:$U95))))</f>
        <v/>
      </c>
      <c r="G95" s="7" t="n"/>
      <c r="H95" s="33">
        <f>IF(AND($A95="",$B95="",$C95="",$D95=""),"",IF(COUNTIF(Employees!$A$5:$A$34,$A95)=0,"Pick the employee from the list",IF(COUNTIF(Setup!$A$12:$A$17,$B95)=0,"Pick the leave type",IF($F95="Check dates","Check the dates","OK"))))</f>
        <v/>
      </c>
      <c r="J95" s="34">
        <f>IF(AND(ISNUMBER($C95),ISNUMBER($D95)),IF($D95&lt;$C95,0,IF(MAX($C95,DATE(Setup!$B$5,1,1))&gt;MIN($D95,EOMONTH(DATE(Setup!$B$5,1,1),0)),0,MAX(0,NETWORKDAYS.INTL(MAX($C95,DATE(Setup!$B$5,1,1)),MIN($D95,EOMONTH(DATE(Setup!$B$5,1,1),0)),Setup!$C$6,Setup!$F$12:$F$61)-IF(AND($E95="Half day",YEAR($D95)=Setup!$B$5,MONTH($D95)=1),1-Setup!$B$7,0)))),0)</f>
        <v/>
      </c>
      <c r="K95" s="34">
        <f>IF(AND(ISNUMBER($C95),ISNUMBER($D95)),IF($D95&lt;$C95,0,IF(MAX($C95,DATE(Setup!$B$5,2,1))&gt;MIN($D95,EOMONTH(DATE(Setup!$B$5,2,1),0)),0,MAX(0,NETWORKDAYS.INTL(MAX($C95,DATE(Setup!$B$5,2,1)),MIN($D95,EOMONTH(DATE(Setup!$B$5,2,1),0)),Setup!$C$6,Setup!$F$12:$F$61)-IF(AND($E95="Half day",YEAR($D95)=Setup!$B$5,MONTH($D95)=2),1-Setup!$B$7,0)))),0)</f>
        <v/>
      </c>
      <c r="L95" s="34">
        <f>IF(AND(ISNUMBER($C95),ISNUMBER($D95)),IF($D95&lt;$C95,0,IF(MAX($C95,DATE(Setup!$B$5,3,1))&gt;MIN($D95,EOMONTH(DATE(Setup!$B$5,3,1),0)),0,MAX(0,NETWORKDAYS.INTL(MAX($C95,DATE(Setup!$B$5,3,1)),MIN($D95,EOMONTH(DATE(Setup!$B$5,3,1),0)),Setup!$C$6,Setup!$F$12:$F$61)-IF(AND($E95="Half day",YEAR($D95)=Setup!$B$5,MONTH($D95)=3),1-Setup!$B$7,0)))),0)</f>
        <v/>
      </c>
      <c r="M95" s="34">
        <f>IF(AND(ISNUMBER($C95),ISNUMBER($D95)),IF($D95&lt;$C95,0,IF(MAX($C95,DATE(Setup!$B$5,4,1))&gt;MIN($D95,EOMONTH(DATE(Setup!$B$5,4,1),0)),0,MAX(0,NETWORKDAYS.INTL(MAX($C95,DATE(Setup!$B$5,4,1)),MIN($D95,EOMONTH(DATE(Setup!$B$5,4,1),0)),Setup!$C$6,Setup!$F$12:$F$61)-IF(AND($E95="Half day",YEAR($D95)=Setup!$B$5,MONTH($D95)=4),1-Setup!$B$7,0)))),0)</f>
        <v/>
      </c>
      <c r="N95" s="34">
        <f>IF(AND(ISNUMBER($C95),ISNUMBER($D95)),IF($D95&lt;$C95,0,IF(MAX($C95,DATE(Setup!$B$5,5,1))&gt;MIN($D95,EOMONTH(DATE(Setup!$B$5,5,1),0)),0,MAX(0,NETWORKDAYS.INTL(MAX($C95,DATE(Setup!$B$5,5,1)),MIN($D95,EOMONTH(DATE(Setup!$B$5,5,1),0)),Setup!$C$6,Setup!$F$12:$F$61)-IF(AND($E95="Half day",YEAR($D95)=Setup!$B$5,MONTH($D95)=5),1-Setup!$B$7,0)))),0)</f>
        <v/>
      </c>
      <c r="O95" s="34">
        <f>IF(AND(ISNUMBER($C95),ISNUMBER($D95)),IF($D95&lt;$C95,0,IF(MAX($C95,DATE(Setup!$B$5,6,1))&gt;MIN($D95,EOMONTH(DATE(Setup!$B$5,6,1),0)),0,MAX(0,NETWORKDAYS.INTL(MAX($C95,DATE(Setup!$B$5,6,1)),MIN($D95,EOMONTH(DATE(Setup!$B$5,6,1),0)),Setup!$C$6,Setup!$F$12:$F$61)-IF(AND($E95="Half day",YEAR($D95)=Setup!$B$5,MONTH($D95)=6),1-Setup!$B$7,0)))),0)</f>
        <v/>
      </c>
      <c r="P95" s="34">
        <f>IF(AND(ISNUMBER($C95),ISNUMBER($D95)),IF($D95&lt;$C95,0,IF(MAX($C95,DATE(Setup!$B$5,7,1))&gt;MIN($D95,EOMONTH(DATE(Setup!$B$5,7,1),0)),0,MAX(0,NETWORKDAYS.INTL(MAX($C95,DATE(Setup!$B$5,7,1)),MIN($D95,EOMONTH(DATE(Setup!$B$5,7,1),0)),Setup!$C$6,Setup!$F$12:$F$61)-IF(AND($E95="Half day",YEAR($D95)=Setup!$B$5,MONTH($D95)=7),1-Setup!$B$7,0)))),0)</f>
        <v/>
      </c>
      <c r="Q95" s="34">
        <f>IF(AND(ISNUMBER($C95),ISNUMBER($D95)),IF($D95&lt;$C95,0,IF(MAX($C95,DATE(Setup!$B$5,8,1))&gt;MIN($D95,EOMONTH(DATE(Setup!$B$5,8,1),0)),0,MAX(0,NETWORKDAYS.INTL(MAX($C95,DATE(Setup!$B$5,8,1)),MIN($D95,EOMONTH(DATE(Setup!$B$5,8,1),0)),Setup!$C$6,Setup!$F$12:$F$61)-IF(AND($E95="Half day",YEAR($D95)=Setup!$B$5,MONTH($D95)=8),1-Setup!$B$7,0)))),0)</f>
        <v/>
      </c>
      <c r="R95" s="34">
        <f>IF(AND(ISNUMBER($C95),ISNUMBER($D95)),IF($D95&lt;$C95,0,IF(MAX($C95,DATE(Setup!$B$5,9,1))&gt;MIN($D95,EOMONTH(DATE(Setup!$B$5,9,1),0)),0,MAX(0,NETWORKDAYS.INTL(MAX($C95,DATE(Setup!$B$5,9,1)),MIN($D95,EOMONTH(DATE(Setup!$B$5,9,1),0)),Setup!$C$6,Setup!$F$12:$F$61)-IF(AND($E95="Half day",YEAR($D95)=Setup!$B$5,MONTH($D95)=9),1-Setup!$B$7,0)))),0)</f>
        <v/>
      </c>
      <c r="S95" s="34">
        <f>IF(AND(ISNUMBER($C95),ISNUMBER($D95)),IF($D95&lt;$C95,0,IF(MAX($C95,DATE(Setup!$B$5,10,1))&gt;MIN($D95,EOMONTH(DATE(Setup!$B$5,10,1),0)),0,MAX(0,NETWORKDAYS.INTL(MAX($C95,DATE(Setup!$B$5,10,1)),MIN($D95,EOMONTH(DATE(Setup!$B$5,10,1),0)),Setup!$C$6,Setup!$F$12:$F$61)-IF(AND($E95="Half day",YEAR($D95)=Setup!$B$5,MONTH($D95)=10),1-Setup!$B$7,0)))),0)</f>
        <v/>
      </c>
      <c r="T95" s="34">
        <f>IF(AND(ISNUMBER($C95),ISNUMBER($D95)),IF($D95&lt;$C95,0,IF(MAX($C95,DATE(Setup!$B$5,11,1))&gt;MIN($D95,EOMONTH(DATE(Setup!$B$5,11,1),0)),0,MAX(0,NETWORKDAYS.INTL(MAX($C95,DATE(Setup!$B$5,11,1)),MIN($D95,EOMONTH(DATE(Setup!$B$5,11,1),0)),Setup!$C$6,Setup!$F$12:$F$61)-IF(AND($E95="Half day",YEAR($D95)=Setup!$B$5,MONTH($D95)=11),1-Setup!$B$7,0)))),0)</f>
        <v/>
      </c>
      <c r="U95" s="34">
        <f>IF(AND(ISNUMBER($C95),ISNUMBER($D95)),IF($D95&lt;$C95,0,IF(MAX($C95,DATE(Setup!$B$5,12,1))&gt;MIN($D95,EOMONTH(DATE(Setup!$B$5,12,1),0)),0,MAX(0,NETWORKDAYS.INTL(MAX($C95,DATE(Setup!$B$5,12,1)),MIN($D95,EOMONTH(DATE(Setup!$B$5,12,1),0)),Setup!$C$6,Setup!$F$12:$F$61)-IF(AND($E95="Half day",YEAR($D95)=Setup!$B$5,MONTH($D95)=12),1-Setup!$B$7,0)))),0)</f>
        <v/>
      </c>
    </row>
    <row r="96">
      <c r="A96" s="7" t="n"/>
      <c r="B96" s="7" t="n"/>
      <c r="C96" s="28" t="n"/>
      <c r="D96" s="28" t="n"/>
      <c r="E96" s="23" t="n"/>
      <c r="F96" s="32">
        <f>IF(OR($C96="",$D96=""),"",IF(NOT(AND(ISNUMBER($C96),ISNUMBER($D96))),"Check dates",IF($D96&lt;$C96,"Check dates",SUM($J96:$U96))))</f>
        <v/>
      </c>
      <c r="G96" s="7" t="n"/>
      <c r="H96" s="33">
        <f>IF(AND($A96="",$B96="",$C96="",$D96=""),"",IF(COUNTIF(Employees!$A$5:$A$34,$A96)=0,"Pick the employee from the list",IF(COUNTIF(Setup!$A$12:$A$17,$B96)=0,"Pick the leave type",IF($F96="Check dates","Check the dates","OK"))))</f>
        <v/>
      </c>
      <c r="J96" s="34">
        <f>IF(AND(ISNUMBER($C96),ISNUMBER($D96)),IF($D96&lt;$C96,0,IF(MAX($C96,DATE(Setup!$B$5,1,1))&gt;MIN($D96,EOMONTH(DATE(Setup!$B$5,1,1),0)),0,MAX(0,NETWORKDAYS.INTL(MAX($C96,DATE(Setup!$B$5,1,1)),MIN($D96,EOMONTH(DATE(Setup!$B$5,1,1),0)),Setup!$C$6,Setup!$F$12:$F$61)-IF(AND($E96="Half day",YEAR($D96)=Setup!$B$5,MONTH($D96)=1),1-Setup!$B$7,0)))),0)</f>
        <v/>
      </c>
      <c r="K96" s="34">
        <f>IF(AND(ISNUMBER($C96),ISNUMBER($D96)),IF($D96&lt;$C96,0,IF(MAX($C96,DATE(Setup!$B$5,2,1))&gt;MIN($D96,EOMONTH(DATE(Setup!$B$5,2,1),0)),0,MAX(0,NETWORKDAYS.INTL(MAX($C96,DATE(Setup!$B$5,2,1)),MIN($D96,EOMONTH(DATE(Setup!$B$5,2,1),0)),Setup!$C$6,Setup!$F$12:$F$61)-IF(AND($E96="Half day",YEAR($D96)=Setup!$B$5,MONTH($D96)=2),1-Setup!$B$7,0)))),0)</f>
        <v/>
      </c>
      <c r="L96" s="34">
        <f>IF(AND(ISNUMBER($C96),ISNUMBER($D96)),IF($D96&lt;$C96,0,IF(MAX($C96,DATE(Setup!$B$5,3,1))&gt;MIN($D96,EOMONTH(DATE(Setup!$B$5,3,1),0)),0,MAX(0,NETWORKDAYS.INTL(MAX($C96,DATE(Setup!$B$5,3,1)),MIN($D96,EOMONTH(DATE(Setup!$B$5,3,1),0)),Setup!$C$6,Setup!$F$12:$F$61)-IF(AND($E96="Half day",YEAR($D96)=Setup!$B$5,MONTH($D96)=3),1-Setup!$B$7,0)))),0)</f>
        <v/>
      </c>
      <c r="M96" s="34">
        <f>IF(AND(ISNUMBER($C96),ISNUMBER($D96)),IF($D96&lt;$C96,0,IF(MAX($C96,DATE(Setup!$B$5,4,1))&gt;MIN($D96,EOMONTH(DATE(Setup!$B$5,4,1),0)),0,MAX(0,NETWORKDAYS.INTL(MAX($C96,DATE(Setup!$B$5,4,1)),MIN($D96,EOMONTH(DATE(Setup!$B$5,4,1),0)),Setup!$C$6,Setup!$F$12:$F$61)-IF(AND($E96="Half day",YEAR($D96)=Setup!$B$5,MONTH($D96)=4),1-Setup!$B$7,0)))),0)</f>
        <v/>
      </c>
      <c r="N96" s="34">
        <f>IF(AND(ISNUMBER($C96),ISNUMBER($D96)),IF($D96&lt;$C96,0,IF(MAX($C96,DATE(Setup!$B$5,5,1))&gt;MIN($D96,EOMONTH(DATE(Setup!$B$5,5,1),0)),0,MAX(0,NETWORKDAYS.INTL(MAX($C96,DATE(Setup!$B$5,5,1)),MIN($D96,EOMONTH(DATE(Setup!$B$5,5,1),0)),Setup!$C$6,Setup!$F$12:$F$61)-IF(AND($E96="Half day",YEAR($D96)=Setup!$B$5,MONTH($D96)=5),1-Setup!$B$7,0)))),0)</f>
        <v/>
      </c>
      <c r="O96" s="34">
        <f>IF(AND(ISNUMBER($C96),ISNUMBER($D96)),IF($D96&lt;$C96,0,IF(MAX($C96,DATE(Setup!$B$5,6,1))&gt;MIN($D96,EOMONTH(DATE(Setup!$B$5,6,1),0)),0,MAX(0,NETWORKDAYS.INTL(MAX($C96,DATE(Setup!$B$5,6,1)),MIN($D96,EOMONTH(DATE(Setup!$B$5,6,1),0)),Setup!$C$6,Setup!$F$12:$F$61)-IF(AND($E96="Half day",YEAR($D96)=Setup!$B$5,MONTH($D96)=6),1-Setup!$B$7,0)))),0)</f>
        <v/>
      </c>
      <c r="P96" s="34">
        <f>IF(AND(ISNUMBER($C96),ISNUMBER($D96)),IF($D96&lt;$C96,0,IF(MAX($C96,DATE(Setup!$B$5,7,1))&gt;MIN($D96,EOMONTH(DATE(Setup!$B$5,7,1),0)),0,MAX(0,NETWORKDAYS.INTL(MAX($C96,DATE(Setup!$B$5,7,1)),MIN($D96,EOMONTH(DATE(Setup!$B$5,7,1),0)),Setup!$C$6,Setup!$F$12:$F$61)-IF(AND($E96="Half day",YEAR($D96)=Setup!$B$5,MONTH($D96)=7),1-Setup!$B$7,0)))),0)</f>
        <v/>
      </c>
      <c r="Q96" s="34">
        <f>IF(AND(ISNUMBER($C96),ISNUMBER($D96)),IF($D96&lt;$C96,0,IF(MAX($C96,DATE(Setup!$B$5,8,1))&gt;MIN($D96,EOMONTH(DATE(Setup!$B$5,8,1),0)),0,MAX(0,NETWORKDAYS.INTL(MAX($C96,DATE(Setup!$B$5,8,1)),MIN($D96,EOMONTH(DATE(Setup!$B$5,8,1),0)),Setup!$C$6,Setup!$F$12:$F$61)-IF(AND($E96="Half day",YEAR($D96)=Setup!$B$5,MONTH($D96)=8),1-Setup!$B$7,0)))),0)</f>
        <v/>
      </c>
      <c r="R96" s="34">
        <f>IF(AND(ISNUMBER($C96),ISNUMBER($D96)),IF($D96&lt;$C96,0,IF(MAX($C96,DATE(Setup!$B$5,9,1))&gt;MIN($D96,EOMONTH(DATE(Setup!$B$5,9,1),0)),0,MAX(0,NETWORKDAYS.INTL(MAX($C96,DATE(Setup!$B$5,9,1)),MIN($D96,EOMONTH(DATE(Setup!$B$5,9,1),0)),Setup!$C$6,Setup!$F$12:$F$61)-IF(AND($E96="Half day",YEAR($D96)=Setup!$B$5,MONTH($D96)=9),1-Setup!$B$7,0)))),0)</f>
        <v/>
      </c>
      <c r="S96" s="34">
        <f>IF(AND(ISNUMBER($C96),ISNUMBER($D96)),IF($D96&lt;$C96,0,IF(MAX($C96,DATE(Setup!$B$5,10,1))&gt;MIN($D96,EOMONTH(DATE(Setup!$B$5,10,1),0)),0,MAX(0,NETWORKDAYS.INTL(MAX($C96,DATE(Setup!$B$5,10,1)),MIN($D96,EOMONTH(DATE(Setup!$B$5,10,1),0)),Setup!$C$6,Setup!$F$12:$F$61)-IF(AND($E96="Half day",YEAR($D96)=Setup!$B$5,MONTH($D96)=10),1-Setup!$B$7,0)))),0)</f>
        <v/>
      </c>
      <c r="T96" s="34">
        <f>IF(AND(ISNUMBER($C96),ISNUMBER($D96)),IF($D96&lt;$C96,0,IF(MAX($C96,DATE(Setup!$B$5,11,1))&gt;MIN($D96,EOMONTH(DATE(Setup!$B$5,11,1),0)),0,MAX(0,NETWORKDAYS.INTL(MAX($C96,DATE(Setup!$B$5,11,1)),MIN($D96,EOMONTH(DATE(Setup!$B$5,11,1),0)),Setup!$C$6,Setup!$F$12:$F$61)-IF(AND($E96="Half day",YEAR($D96)=Setup!$B$5,MONTH($D96)=11),1-Setup!$B$7,0)))),0)</f>
        <v/>
      </c>
      <c r="U96" s="34">
        <f>IF(AND(ISNUMBER($C96),ISNUMBER($D96)),IF($D96&lt;$C96,0,IF(MAX($C96,DATE(Setup!$B$5,12,1))&gt;MIN($D96,EOMONTH(DATE(Setup!$B$5,12,1),0)),0,MAX(0,NETWORKDAYS.INTL(MAX($C96,DATE(Setup!$B$5,12,1)),MIN($D96,EOMONTH(DATE(Setup!$B$5,12,1),0)),Setup!$C$6,Setup!$F$12:$F$61)-IF(AND($E96="Half day",YEAR($D96)=Setup!$B$5,MONTH($D96)=12),1-Setup!$B$7,0)))),0)</f>
        <v/>
      </c>
    </row>
    <row r="97">
      <c r="A97" s="7" t="n"/>
      <c r="B97" s="7" t="n"/>
      <c r="C97" s="28" t="n"/>
      <c r="D97" s="28" t="n"/>
      <c r="E97" s="23" t="n"/>
      <c r="F97" s="32">
        <f>IF(OR($C97="",$D97=""),"",IF(NOT(AND(ISNUMBER($C97),ISNUMBER($D97))),"Check dates",IF($D97&lt;$C97,"Check dates",SUM($J97:$U97))))</f>
        <v/>
      </c>
      <c r="G97" s="7" t="n"/>
      <c r="H97" s="33">
        <f>IF(AND($A97="",$B97="",$C97="",$D97=""),"",IF(COUNTIF(Employees!$A$5:$A$34,$A97)=0,"Pick the employee from the list",IF(COUNTIF(Setup!$A$12:$A$17,$B97)=0,"Pick the leave type",IF($F97="Check dates","Check the dates","OK"))))</f>
        <v/>
      </c>
      <c r="J97" s="34">
        <f>IF(AND(ISNUMBER($C97),ISNUMBER($D97)),IF($D97&lt;$C97,0,IF(MAX($C97,DATE(Setup!$B$5,1,1))&gt;MIN($D97,EOMONTH(DATE(Setup!$B$5,1,1),0)),0,MAX(0,NETWORKDAYS.INTL(MAX($C97,DATE(Setup!$B$5,1,1)),MIN($D97,EOMONTH(DATE(Setup!$B$5,1,1),0)),Setup!$C$6,Setup!$F$12:$F$61)-IF(AND($E97="Half day",YEAR($D97)=Setup!$B$5,MONTH($D97)=1),1-Setup!$B$7,0)))),0)</f>
        <v/>
      </c>
      <c r="K97" s="34">
        <f>IF(AND(ISNUMBER($C97),ISNUMBER($D97)),IF($D97&lt;$C97,0,IF(MAX($C97,DATE(Setup!$B$5,2,1))&gt;MIN($D97,EOMONTH(DATE(Setup!$B$5,2,1),0)),0,MAX(0,NETWORKDAYS.INTL(MAX($C97,DATE(Setup!$B$5,2,1)),MIN($D97,EOMONTH(DATE(Setup!$B$5,2,1),0)),Setup!$C$6,Setup!$F$12:$F$61)-IF(AND($E97="Half day",YEAR($D97)=Setup!$B$5,MONTH($D97)=2),1-Setup!$B$7,0)))),0)</f>
        <v/>
      </c>
      <c r="L97" s="34">
        <f>IF(AND(ISNUMBER($C97),ISNUMBER($D97)),IF($D97&lt;$C97,0,IF(MAX($C97,DATE(Setup!$B$5,3,1))&gt;MIN($D97,EOMONTH(DATE(Setup!$B$5,3,1),0)),0,MAX(0,NETWORKDAYS.INTL(MAX($C97,DATE(Setup!$B$5,3,1)),MIN($D97,EOMONTH(DATE(Setup!$B$5,3,1),0)),Setup!$C$6,Setup!$F$12:$F$61)-IF(AND($E97="Half day",YEAR($D97)=Setup!$B$5,MONTH($D97)=3),1-Setup!$B$7,0)))),0)</f>
        <v/>
      </c>
      <c r="M97" s="34">
        <f>IF(AND(ISNUMBER($C97),ISNUMBER($D97)),IF($D97&lt;$C97,0,IF(MAX($C97,DATE(Setup!$B$5,4,1))&gt;MIN($D97,EOMONTH(DATE(Setup!$B$5,4,1),0)),0,MAX(0,NETWORKDAYS.INTL(MAX($C97,DATE(Setup!$B$5,4,1)),MIN($D97,EOMONTH(DATE(Setup!$B$5,4,1),0)),Setup!$C$6,Setup!$F$12:$F$61)-IF(AND($E97="Half day",YEAR($D97)=Setup!$B$5,MONTH($D97)=4),1-Setup!$B$7,0)))),0)</f>
        <v/>
      </c>
      <c r="N97" s="34">
        <f>IF(AND(ISNUMBER($C97),ISNUMBER($D97)),IF($D97&lt;$C97,0,IF(MAX($C97,DATE(Setup!$B$5,5,1))&gt;MIN($D97,EOMONTH(DATE(Setup!$B$5,5,1),0)),0,MAX(0,NETWORKDAYS.INTL(MAX($C97,DATE(Setup!$B$5,5,1)),MIN($D97,EOMONTH(DATE(Setup!$B$5,5,1),0)),Setup!$C$6,Setup!$F$12:$F$61)-IF(AND($E97="Half day",YEAR($D97)=Setup!$B$5,MONTH($D97)=5),1-Setup!$B$7,0)))),0)</f>
        <v/>
      </c>
      <c r="O97" s="34">
        <f>IF(AND(ISNUMBER($C97),ISNUMBER($D97)),IF($D97&lt;$C97,0,IF(MAX($C97,DATE(Setup!$B$5,6,1))&gt;MIN($D97,EOMONTH(DATE(Setup!$B$5,6,1),0)),0,MAX(0,NETWORKDAYS.INTL(MAX($C97,DATE(Setup!$B$5,6,1)),MIN($D97,EOMONTH(DATE(Setup!$B$5,6,1),0)),Setup!$C$6,Setup!$F$12:$F$61)-IF(AND($E97="Half day",YEAR($D97)=Setup!$B$5,MONTH($D97)=6),1-Setup!$B$7,0)))),0)</f>
        <v/>
      </c>
      <c r="P97" s="34">
        <f>IF(AND(ISNUMBER($C97),ISNUMBER($D97)),IF($D97&lt;$C97,0,IF(MAX($C97,DATE(Setup!$B$5,7,1))&gt;MIN($D97,EOMONTH(DATE(Setup!$B$5,7,1),0)),0,MAX(0,NETWORKDAYS.INTL(MAX($C97,DATE(Setup!$B$5,7,1)),MIN($D97,EOMONTH(DATE(Setup!$B$5,7,1),0)),Setup!$C$6,Setup!$F$12:$F$61)-IF(AND($E97="Half day",YEAR($D97)=Setup!$B$5,MONTH($D97)=7),1-Setup!$B$7,0)))),0)</f>
        <v/>
      </c>
      <c r="Q97" s="34">
        <f>IF(AND(ISNUMBER($C97),ISNUMBER($D97)),IF($D97&lt;$C97,0,IF(MAX($C97,DATE(Setup!$B$5,8,1))&gt;MIN($D97,EOMONTH(DATE(Setup!$B$5,8,1),0)),0,MAX(0,NETWORKDAYS.INTL(MAX($C97,DATE(Setup!$B$5,8,1)),MIN($D97,EOMONTH(DATE(Setup!$B$5,8,1),0)),Setup!$C$6,Setup!$F$12:$F$61)-IF(AND($E97="Half day",YEAR($D97)=Setup!$B$5,MONTH($D97)=8),1-Setup!$B$7,0)))),0)</f>
        <v/>
      </c>
      <c r="R97" s="34">
        <f>IF(AND(ISNUMBER($C97),ISNUMBER($D97)),IF($D97&lt;$C97,0,IF(MAX($C97,DATE(Setup!$B$5,9,1))&gt;MIN($D97,EOMONTH(DATE(Setup!$B$5,9,1),0)),0,MAX(0,NETWORKDAYS.INTL(MAX($C97,DATE(Setup!$B$5,9,1)),MIN($D97,EOMONTH(DATE(Setup!$B$5,9,1),0)),Setup!$C$6,Setup!$F$12:$F$61)-IF(AND($E97="Half day",YEAR($D97)=Setup!$B$5,MONTH($D97)=9),1-Setup!$B$7,0)))),0)</f>
        <v/>
      </c>
      <c r="S97" s="34">
        <f>IF(AND(ISNUMBER($C97),ISNUMBER($D97)),IF($D97&lt;$C97,0,IF(MAX($C97,DATE(Setup!$B$5,10,1))&gt;MIN($D97,EOMONTH(DATE(Setup!$B$5,10,1),0)),0,MAX(0,NETWORKDAYS.INTL(MAX($C97,DATE(Setup!$B$5,10,1)),MIN($D97,EOMONTH(DATE(Setup!$B$5,10,1),0)),Setup!$C$6,Setup!$F$12:$F$61)-IF(AND($E97="Half day",YEAR($D97)=Setup!$B$5,MONTH($D97)=10),1-Setup!$B$7,0)))),0)</f>
        <v/>
      </c>
      <c r="T97" s="34">
        <f>IF(AND(ISNUMBER($C97),ISNUMBER($D97)),IF($D97&lt;$C97,0,IF(MAX($C97,DATE(Setup!$B$5,11,1))&gt;MIN($D97,EOMONTH(DATE(Setup!$B$5,11,1),0)),0,MAX(0,NETWORKDAYS.INTL(MAX($C97,DATE(Setup!$B$5,11,1)),MIN($D97,EOMONTH(DATE(Setup!$B$5,11,1),0)),Setup!$C$6,Setup!$F$12:$F$61)-IF(AND($E97="Half day",YEAR($D97)=Setup!$B$5,MONTH($D97)=11),1-Setup!$B$7,0)))),0)</f>
        <v/>
      </c>
      <c r="U97" s="34">
        <f>IF(AND(ISNUMBER($C97),ISNUMBER($D97)),IF($D97&lt;$C97,0,IF(MAX($C97,DATE(Setup!$B$5,12,1))&gt;MIN($D97,EOMONTH(DATE(Setup!$B$5,12,1),0)),0,MAX(0,NETWORKDAYS.INTL(MAX($C97,DATE(Setup!$B$5,12,1)),MIN($D97,EOMONTH(DATE(Setup!$B$5,12,1),0)),Setup!$C$6,Setup!$F$12:$F$61)-IF(AND($E97="Half day",YEAR($D97)=Setup!$B$5,MONTH($D97)=12),1-Setup!$B$7,0)))),0)</f>
        <v/>
      </c>
    </row>
    <row r="98">
      <c r="A98" s="7" t="n"/>
      <c r="B98" s="7" t="n"/>
      <c r="C98" s="28" t="n"/>
      <c r="D98" s="28" t="n"/>
      <c r="E98" s="23" t="n"/>
      <c r="F98" s="32">
        <f>IF(OR($C98="",$D98=""),"",IF(NOT(AND(ISNUMBER($C98),ISNUMBER($D98))),"Check dates",IF($D98&lt;$C98,"Check dates",SUM($J98:$U98))))</f>
        <v/>
      </c>
      <c r="G98" s="7" t="n"/>
      <c r="H98" s="33">
        <f>IF(AND($A98="",$B98="",$C98="",$D98=""),"",IF(COUNTIF(Employees!$A$5:$A$34,$A98)=0,"Pick the employee from the list",IF(COUNTIF(Setup!$A$12:$A$17,$B98)=0,"Pick the leave type",IF($F98="Check dates","Check the dates","OK"))))</f>
        <v/>
      </c>
      <c r="J98" s="34">
        <f>IF(AND(ISNUMBER($C98),ISNUMBER($D98)),IF($D98&lt;$C98,0,IF(MAX($C98,DATE(Setup!$B$5,1,1))&gt;MIN($D98,EOMONTH(DATE(Setup!$B$5,1,1),0)),0,MAX(0,NETWORKDAYS.INTL(MAX($C98,DATE(Setup!$B$5,1,1)),MIN($D98,EOMONTH(DATE(Setup!$B$5,1,1),0)),Setup!$C$6,Setup!$F$12:$F$61)-IF(AND($E98="Half day",YEAR($D98)=Setup!$B$5,MONTH($D98)=1),1-Setup!$B$7,0)))),0)</f>
        <v/>
      </c>
      <c r="K98" s="34">
        <f>IF(AND(ISNUMBER($C98),ISNUMBER($D98)),IF($D98&lt;$C98,0,IF(MAX($C98,DATE(Setup!$B$5,2,1))&gt;MIN($D98,EOMONTH(DATE(Setup!$B$5,2,1),0)),0,MAX(0,NETWORKDAYS.INTL(MAX($C98,DATE(Setup!$B$5,2,1)),MIN($D98,EOMONTH(DATE(Setup!$B$5,2,1),0)),Setup!$C$6,Setup!$F$12:$F$61)-IF(AND($E98="Half day",YEAR($D98)=Setup!$B$5,MONTH($D98)=2),1-Setup!$B$7,0)))),0)</f>
        <v/>
      </c>
      <c r="L98" s="34">
        <f>IF(AND(ISNUMBER($C98),ISNUMBER($D98)),IF($D98&lt;$C98,0,IF(MAX($C98,DATE(Setup!$B$5,3,1))&gt;MIN($D98,EOMONTH(DATE(Setup!$B$5,3,1),0)),0,MAX(0,NETWORKDAYS.INTL(MAX($C98,DATE(Setup!$B$5,3,1)),MIN($D98,EOMONTH(DATE(Setup!$B$5,3,1),0)),Setup!$C$6,Setup!$F$12:$F$61)-IF(AND($E98="Half day",YEAR($D98)=Setup!$B$5,MONTH($D98)=3),1-Setup!$B$7,0)))),0)</f>
        <v/>
      </c>
      <c r="M98" s="34">
        <f>IF(AND(ISNUMBER($C98),ISNUMBER($D98)),IF($D98&lt;$C98,0,IF(MAX($C98,DATE(Setup!$B$5,4,1))&gt;MIN($D98,EOMONTH(DATE(Setup!$B$5,4,1),0)),0,MAX(0,NETWORKDAYS.INTL(MAX($C98,DATE(Setup!$B$5,4,1)),MIN($D98,EOMONTH(DATE(Setup!$B$5,4,1),0)),Setup!$C$6,Setup!$F$12:$F$61)-IF(AND($E98="Half day",YEAR($D98)=Setup!$B$5,MONTH($D98)=4),1-Setup!$B$7,0)))),0)</f>
        <v/>
      </c>
      <c r="N98" s="34">
        <f>IF(AND(ISNUMBER($C98),ISNUMBER($D98)),IF($D98&lt;$C98,0,IF(MAX($C98,DATE(Setup!$B$5,5,1))&gt;MIN($D98,EOMONTH(DATE(Setup!$B$5,5,1),0)),0,MAX(0,NETWORKDAYS.INTL(MAX($C98,DATE(Setup!$B$5,5,1)),MIN($D98,EOMONTH(DATE(Setup!$B$5,5,1),0)),Setup!$C$6,Setup!$F$12:$F$61)-IF(AND($E98="Half day",YEAR($D98)=Setup!$B$5,MONTH($D98)=5),1-Setup!$B$7,0)))),0)</f>
        <v/>
      </c>
      <c r="O98" s="34">
        <f>IF(AND(ISNUMBER($C98),ISNUMBER($D98)),IF($D98&lt;$C98,0,IF(MAX($C98,DATE(Setup!$B$5,6,1))&gt;MIN($D98,EOMONTH(DATE(Setup!$B$5,6,1),0)),0,MAX(0,NETWORKDAYS.INTL(MAX($C98,DATE(Setup!$B$5,6,1)),MIN($D98,EOMONTH(DATE(Setup!$B$5,6,1),0)),Setup!$C$6,Setup!$F$12:$F$61)-IF(AND($E98="Half day",YEAR($D98)=Setup!$B$5,MONTH($D98)=6),1-Setup!$B$7,0)))),0)</f>
        <v/>
      </c>
      <c r="P98" s="34">
        <f>IF(AND(ISNUMBER($C98),ISNUMBER($D98)),IF($D98&lt;$C98,0,IF(MAX($C98,DATE(Setup!$B$5,7,1))&gt;MIN($D98,EOMONTH(DATE(Setup!$B$5,7,1),0)),0,MAX(0,NETWORKDAYS.INTL(MAX($C98,DATE(Setup!$B$5,7,1)),MIN($D98,EOMONTH(DATE(Setup!$B$5,7,1),0)),Setup!$C$6,Setup!$F$12:$F$61)-IF(AND($E98="Half day",YEAR($D98)=Setup!$B$5,MONTH($D98)=7),1-Setup!$B$7,0)))),0)</f>
        <v/>
      </c>
      <c r="Q98" s="34">
        <f>IF(AND(ISNUMBER($C98),ISNUMBER($D98)),IF($D98&lt;$C98,0,IF(MAX($C98,DATE(Setup!$B$5,8,1))&gt;MIN($D98,EOMONTH(DATE(Setup!$B$5,8,1),0)),0,MAX(0,NETWORKDAYS.INTL(MAX($C98,DATE(Setup!$B$5,8,1)),MIN($D98,EOMONTH(DATE(Setup!$B$5,8,1),0)),Setup!$C$6,Setup!$F$12:$F$61)-IF(AND($E98="Half day",YEAR($D98)=Setup!$B$5,MONTH($D98)=8),1-Setup!$B$7,0)))),0)</f>
        <v/>
      </c>
      <c r="R98" s="34">
        <f>IF(AND(ISNUMBER($C98),ISNUMBER($D98)),IF($D98&lt;$C98,0,IF(MAX($C98,DATE(Setup!$B$5,9,1))&gt;MIN($D98,EOMONTH(DATE(Setup!$B$5,9,1),0)),0,MAX(0,NETWORKDAYS.INTL(MAX($C98,DATE(Setup!$B$5,9,1)),MIN($D98,EOMONTH(DATE(Setup!$B$5,9,1),0)),Setup!$C$6,Setup!$F$12:$F$61)-IF(AND($E98="Half day",YEAR($D98)=Setup!$B$5,MONTH($D98)=9),1-Setup!$B$7,0)))),0)</f>
        <v/>
      </c>
      <c r="S98" s="34">
        <f>IF(AND(ISNUMBER($C98),ISNUMBER($D98)),IF($D98&lt;$C98,0,IF(MAX($C98,DATE(Setup!$B$5,10,1))&gt;MIN($D98,EOMONTH(DATE(Setup!$B$5,10,1),0)),0,MAX(0,NETWORKDAYS.INTL(MAX($C98,DATE(Setup!$B$5,10,1)),MIN($D98,EOMONTH(DATE(Setup!$B$5,10,1),0)),Setup!$C$6,Setup!$F$12:$F$61)-IF(AND($E98="Half day",YEAR($D98)=Setup!$B$5,MONTH($D98)=10),1-Setup!$B$7,0)))),0)</f>
        <v/>
      </c>
      <c r="T98" s="34">
        <f>IF(AND(ISNUMBER($C98),ISNUMBER($D98)),IF($D98&lt;$C98,0,IF(MAX($C98,DATE(Setup!$B$5,11,1))&gt;MIN($D98,EOMONTH(DATE(Setup!$B$5,11,1),0)),0,MAX(0,NETWORKDAYS.INTL(MAX($C98,DATE(Setup!$B$5,11,1)),MIN($D98,EOMONTH(DATE(Setup!$B$5,11,1),0)),Setup!$C$6,Setup!$F$12:$F$61)-IF(AND($E98="Half day",YEAR($D98)=Setup!$B$5,MONTH($D98)=11),1-Setup!$B$7,0)))),0)</f>
        <v/>
      </c>
      <c r="U98" s="34">
        <f>IF(AND(ISNUMBER($C98),ISNUMBER($D98)),IF($D98&lt;$C98,0,IF(MAX($C98,DATE(Setup!$B$5,12,1))&gt;MIN($D98,EOMONTH(DATE(Setup!$B$5,12,1),0)),0,MAX(0,NETWORKDAYS.INTL(MAX($C98,DATE(Setup!$B$5,12,1)),MIN($D98,EOMONTH(DATE(Setup!$B$5,12,1),0)),Setup!$C$6,Setup!$F$12:$F$61)-IF(AND($E98="Half day",YEAR($D98)=Setup!$B$5,MONTH($D98)=12),1-Setup!$B$7,0)))),0)</f>
        <v/>
      </c>
    </row>
    <row r="99">
      <c r="A99" s="7" t="n"/>
      <c r="B99" s="7" t="n"/>
      <c r="C99" s="28" t="n"/>
      <c r="D99" s="28" t="n"/>
      <c r="E99" s="23" t="n"/>
      <c r="F99" s="32">
        <f>IF(OR($C99="",$D99=""),"",IF(NOT(AND(ISNUMBER($C99),ISNUMBER($D99))),"Check dates",IF($D99&lt;$C99,"Check dates",SUM($J99:$U99))))</f>
        <v/>
      </c>
      <c r="G99" s="7" t="n"/>
      <c r="H99" s="33">
        <f>IF(AND($A99="",$B99="",$C99="",$D99=""),"",IF(COUNTIF(Employees!$A$5:$A$34,$A99)=0,"Pick the employee from the list",IF(COUNTIF(Setup!$A$12:$A$17,$B99)=0,"Pick the leave type",IF($F99="Check dates","Check the dates","OK"))))</f>
        <v/>
      </c>
      <c r="J99" s="34">
        <f>IF(AND(ISNUMBER($C99),ISNUMBER($D99)),IF($D99&lt;$C99,0,IF(MAX($C99,DATE(Setup!$B$5,1,1))&gt;MIN($D99,EOMONTH(DATE(Setup!$B$5,1,1),0)),0,MAX(0,NETWORKDAYS.INTL(MAX($C99,DATE(Setup!$B$5,1,1)),MIN($D99,EOMONTH(DATE(Setup!$B$5,1,1),0)),Setup!$C$6,Setup!$F$12:$F$61)-IF(AND($E99="Half day",YEAR($D99)=Setup!$B$5,MONTH($D99)=1),1-Setup!$B$7,0)))),0)</f>
        <v/>
      </c>
      <c r="K99" s="34">
        <f>IF(AND(ISNUMBER($C99),ISNUMBER($D99)),IF($D99&lt;$C99,0,IF(MAX($C99,DATE(Setup!$B$5,2,1))&gt;MIN($D99,EOMONTH(DATE(Setup!$B$5,2,1),0)),0,MAX(0,NETWORKDAYS.INTL(MAX($C99,DATE(Setup!$B$5,2,1)),MIN($D99,EOMONTH(DATE(Setup!$B$5,2,1),0)),Setup!$C$6,Setup!$F$12:$F$61)-IF(AND($E99="Half day",YEAR($D99)=Setup!$B$5,MONTH($D99)=2),1-Setup!$B$7,0)))),0)</f>
        <v/>
      </c>
      <c r="L99" s="34">
        <f>IF(AND(ISNUMBER($C99),ISNUMBER($D99)),IF($D99&lt;$C99,0,IF(MAX($C99,DATE(Setup!$B$5,3,1))&gt;MIN($D99,EOMONTH(DATE(Setup!$B$5,3,1),0)),0,MAX(0,NETWORKDAYS.INTL(MAX($C99,DATE(Setup!$B$5,3,1)),MIN($D99,EOMONTH(DATE(Setup!$B$5,3,1),0)),Setup!$C$6,Setup!$F$12:$F$61)-IF(AND($E99="Half day",YEAR($D99)=Setup!$B$5,MONTH($D99)=3),1-Setup!$B$7,0)))),0)</f>
        <v/>
      </c>
      <c r="M99" s="34">
        <f>IF(AND(ISNUMBER($C99),ISNUMBER($D99)),IF($D99&lt;$C99,0,IF(MAX($C99,DATE(Setup!$B$5,4,1))&gt;MIN($D99,EOMONTH(DATE(Setup!$B$5,4,1),0)),0,MAX(0,NETWORKDAYS.INTL(MAX($C99,DATE(Setup!$B$5,4,1)),MIN($D99,EOMONTH(DATE(Setup!$B$5,4,1),0)),Setup!$C$6,Setup!$F$12:$F$61)-IF(AND($E99="Half day",YEAR($D99)=Setup!$B$5,MONTH($D99)=4),1-Setup!$B$7,0)))),0)</f>
        <v/>
      </c>
      <c r="N99" s="34">
        <f>IF(AND(ISNUMBER($C99),ISNUMBER($D99)),IF($D99&lt;$C99,0,IF(MAX($C99,DATE(Setup!$B$5,5,1))&gt;MIN($D99,EOMONTH(DATE(Setup!$B$5,5,1),0)),0,MAX(0,NETWORKDAYS.INTL(MAX($C99,DATE(Setup!$B$5,5,1)),MIN($D99,EOMONTH(DATE(Setup!$B$5,5,1),0)),Setup!$C$6,Setup!$F$12:$F$61)-IF(AND($E99="Half day",YEAR($D99)=Setup!$B$5,MONTH($D99)=5),1-Setup!$B$7,0)))),0)</f>
        <v/>
      </c>
      <c r="O99" s="34">
        <f>IF(AND(ISNUMBER($C99),ISNUMBER($D99)),IF($D99&lt;$C99,0,IF(MAX($C99,DATE(Setup!$B$5,6,1))&gt;MIN($D99,EOMONTH(DATE(Setup!$B$5,6,1),0)),0,MAX(0,NETWORKDAYS.INTL(MAX($C99,DATE(Setup!$B$5,6,1)),MIN($D99,EOMONTH(DATE(Setup!$B$5,6,1),0)),Setup!$C$6,Setup!$F$12:$F$61)-IF(AND($E99="Half day",YEAR($D99)=Setup!$B$5,MONTH($D99)=6),1-Setup!$B$7,0)))),0)</f>
        <v/>
      </c>
      <c r="P99" s="34">
        <f>IF(AND(ISNUMBER($C99),ISNUMBER($D99)),IF($D99&lt;$C99,0,IF(MAX($C99,DATE(Setup!$B$5,7,1))&gt;MIN($D99,EOMONTH(DATE(Setup!$B$5,7,1),0)),0,MAX(0,NETWORKDAYS.INTL(MAX($C99,DATE(Setup!$B$5,7,1)),MIN($D99,EOMONTH(DATE(Setup!$B$5,7,1),0)),Setup!$C$6,Setup!$F$12:$F$61)-IF(AND($E99="Half day",YEAR($D99)=Setup!$B$5,MONTH($D99)=7),1-Setup!$B$7,0)))),0)</f>
        <v/>
      </c>
      <c r="Q99" s="34">
        <f>IF(AND(ISNUMBER($C99),ISNUMBER($D99)),IF($D99&lt;$C99,0,IF(MAX($C99,DATE(Setup!$B$5,8,1))&gt;MIN($D99,EOMONTH(DATE(Setup!$B$5,8,1),0)),0,MAX(0,NETWORKDAYS.INTL(MAX($C99,DATE(Setup!$B$5,8,1)),MIN($D99,EOMONTH(DATE(Setup!$B$5,8,1),0)),Setup!$C$6,Setup!$F$12:$F$61)-IF(AND($E99="Half day",YEAR($D99)=Setup!$B$5,MONTH($D99)=8),1-Setup!$B$7,0)))),0)</f>
        <v/>
      </c>
      <c r="R99" s="34">
        <f>IF(AND(ISNUMBER($C99),ISNUMBER($D99)),IF($D99&lt;$C99,0,IF(MAX($C99,DATE(Setup!$B$5,9,1))&gt;MIN($D99,EOMONTH(DATE(Setup!$B$5,9,1),0)),0,MAX(0,NETWORKDAYS.INTL(MAX($C99,DATE(Setup!$B$5,9,1)),MIN($D99,EOMONTH(DATE(Setup!$B$5,9,1),0)),Setup!$C$6,Setup!$F$12:$F$61)-IF(AND($E99="Half day",YEAR($D99)=Setup!$B$5,MONTH($D99)=9),1-Setup!$B$7,0)))),0)</f>
        <v/>
      </c>
      <c r="S99" s="34">
        <f>IF(AND(ISNUMBER($C99),ISNUMBER($D99)),IF($D99&lt;$C99,0,IF(MAX($C99,DATE(Setup!$B$5,10,1))&gt;MIN($D99,EOMONTH(DATE(Setup!$B$5,10,1),0)),0,MAX(0,NETWORKDAYS.INTL(MAX($C99,DATE(Setup!$B$5,10,1)),MIN($D99,EOMONTH(DATE(Setup!$B$5,10,1),0)),Setup!$C$6,Setup!$F$12:$F$61)-IF(AND($E99="Half day",YEAR($D99)=Setup!$B$5,MONTH($D99)=10),1-Setup!$B$7,0)))),0)</f>
        <v/>
      </c>
      <c r="T99" s="34">
        <f>IF(AND(ISNUMBER($C99),ISNUMBER($D99)),IF($D99&lt;$C99,0,IF(MAX($C99,DATE(Setup!$B$5,11,1))&gt;MIN($D99,EOMONTH(DATE(Setup!$B$5,11,1),0)),0,MAX(0,NETWORKDAYS.INTL(MAX($C99,DATE(Setup!$B$5,11,1)),MIN($D99,EOMONTH(DATE(Setup!$B$5,11,1),0)),Setup!$C$6,Setup!$F$12:$F$61)-IF(AND($E99="Half day",YEAR($D99)=Setup!$B$5,MONTH($D99)=11),1-Setup!$B$7,0)))),0)</f>
        <v/>
      </c>
      <c r="U99" s="34">
        <f>IF(AND(ISNUMBER($C99),ISNUMBER($D99)),IF($D99&lt;$C99,0,IF(MAX($C99,DATE(Setup!$B$5,12,1))&gt;MIN($D99,EOMONTH(DATE(Setup!$B$5,12,1),0)),0,MAX(0,NETWORKDAYS.INTL(MAX($C99,DATE(Setup!$B$5,12,1)),MIN($D99,EOMONTH(DATE(Setup!$B$5,12,1),0)),Setup!$C$6,Setup!$F$12:$F$61)-IF(AND($E99="Half day",YEAR($D99)=Setup!$B$5,MONTH($D99)=12),1-Setup!$B$7,0)))),0)</f>
        <v/>
      </c>
    </row>
    <row r="100">
      <c r="A100" s="7" t="n"/>
      <c r="B100" s="7" t="n"/>
      <c r="C100" s="28" t="n"/>
      <c r="D100" s="28" t="n"/>
      <c r="E100" s="23" t="n"/>
      <c r="F100" s="32">
        <f>IF(OR($C100="",$D100=""),"",IF(NOT(AND(ISNUMBER($C100),ISNUMBER($D100))),"Check dates",IF($D100&lt;$C100,"Check dates",SUM($J100:$U100))))</f>
        <v/>
      </c>
      <c r="G100" s="7" t="n"/>
      <c r="H100" s="33">
        <f>IF(AND($A100="",$B100="",$C100="",$D100=""),"",IF(COUNTIF(Employees!$A$5:$A$34,$A100)=0,"Pick the employee from the list",IF(COUNTIF(Setup!$A$12:$A$17,$B100)=0,"Pick the leave type",IF($F100="Check dates","Check the dates","OK"))))</f>
        <v/>
      </c>
      <c r="J100" s="34">
        <f>IF(AND(ISNUMBER($C100),ISNUMBER($D100)),IF($D100&lt;$C100,0,IF(MAX($C100,DATE(Setup!$B$5,1,1))&gt;MIN($D100,EOMONTH(DATE(Setup!$B$5,1,1),0)),0,MAX(0,NETWORKDAYS.INTL(MAX($C100,DATE(Setup!$B$5,1,1)),MIN($D100,EOMONTH(DATE(Setup!$B$5,1,1),0)),Setup!$C$6,Setup!$F$12:$F$61)-IF(AND($E100="Half day",YEAR($D100)=Setup!$B$5,MONTH($D100)=1),1-Setup!$B$7,0)))),0)</f>
        <v/>
      </c>
      <c r="K100" s="34">
        <f>IF(AND(ISNUMBER($C100),ISNUMBER($D100)),IF($D100&lt;$C100,0,IF(MAX($C100,DATE(Setup!$B$5,2,1))&gt;MIN($D100,EOMONTH(DATE(Setup!$B$5,2,1),0)),0,MAX(0,NETWORKDAYS.INTL(MAX($C100,DATE(Setup!$B$5,2,1)),MIN($D100,EOMONTH(DATE(Setup!$B$5,2,1),0)),Setup!$C$6,Setup!$F$12:$F$61)-IF(AND($E100="Half day",YEAR($D100)=Setup!$B$5,MONTH($D100)=2),1-Setup!$B$7,0)))),0)</f>
        <v/>
      </c>
      <c r="L100" s="34">
        <f>IF(AND(ISNUMBER($C100),ISNUMBER($D100)),IF($D100&lt;$C100,0,IF(MAX($C100,DATE(Setup!$B$5,3,1))&gt;MIN($D100,EOMONTH(DATE(Setup!$B$5,3,1),0)),0,MAX(0,NETWORKDAYS.INTL(MAX($C100,DATE(Setup!$B$5,3,1)),MIN($D100,EOMONTH(DATE(Setup!$B$5,3,1),0)),Setup!$C$6,Setup!$F$12:$F$61)-IF(AND($E100="Half day",YEAR($D100)=Setup!$B$5,MONTH($D100)=3),1-Setup!$B$7,0)))),0)</f>
        <v/>
      </c>
      <c r="M100" s="34">
        <f>IF(AND(ISNUMBER($C100),ISNUMBER($D100)),IF($D100&lt;$C100,0,IF(MAX($C100,DATE(Setup!$B$5,4,1))&gt;MIN($D100,EOMONTH(DATE(Setup!$B$5,4,1),0)),0,MAX(0,NETWORKDAYS.INTL(MAX($C100,DATE(Setup!$B$5,4,1)),MIN($D100,EOMONTH(DATE(Setup!$B$5,4,1),0)),Setup!$C$6,Setup!$F$12:$F$61)-IF(AND($E100="Half day",YEAR($D100)=Setup!$B$5,MONTH($D100)=4),1-Setup!$B$7,0)))),0)</f>
        <v/>
      </c>
      <c r="N100" s="34">
        <f>IF(AND(ISNUMBER($C100),ISNUMBER($D100)),IF($D100&lt;$C100,0,IF(MAX($C100,DATE(Setup!$B$5,5,1))&gt;MIN($D100,EOMONTH(DATE(Setup!$B$5,5,1),0)),0,MAX(0,NETWORKDAYS.INTL(MAX($C100,DATE(Setup!$B$5,5,1)),MIN($D100,EOMONTH(DATE(Setup!$B$5,5,1),0)),Setup!$C$6,Setup!$F$12:$F$61)-IF(AND($E100="Half day",YEAR($D100)=Setup!$B$5,MONTH($D100)=5),1-Setup!$B$7,0)))),0)</f>
        <v/>
      </c>
      <c r="O100" s="34">
        <f>IF(AND(ISNUMBER($C100),ISNUMBER($D100)),IF($D100&lt;$C100,0,IF(MAX($C100,DATE(Setup!$B$5,6,1))&gt;MIN($D100,EOMONTH(DATE(Setup!$B$5,6,1),0)),0,MAX(0,NETWORKDAYS.INTL(MAX($C100,DATE(Setup!$B$5,6,1)),MIN($D100,EOMONTH(DATE(Setup!$B$5,6,1),0)),Setup!$C$6,Setup!$F$12:$F$61)-IF(AND($E100="Half day",YEAR($D100)=Setup!$B$5,MONTH($D100)=6),1-Setup!$B$7,0)))),0)</f>
        <v/>
      </c>
      <c r="P100" s="34">
        <f>IF(AND(ISNUMBER($C100),ISNUMBER($D100)),IF($D100&lt;$C100,0,IF(MAX($C100,DATE(Setup!$B$5,7,1))&gt;MIN($D100,EOMONTH(DATE(Setup!$B$5,7,1),0)),0,MAX(0,NETWORKDAYS.INTL(MAX($C100,DATE(Setup!$B$5,7,1)),MIN($D100,EOMONTH(DATE(Setup!$B$5,7,1),0)),Setup!$C$6,Setup!$F$12:$F$61)-IF(AND($E100="Half day",YEAR($D100)=Setup!$B$5,MONTH($D100)=7),1-Setup!$B$7,0)))),0)</f>
        <v/>
      </c>
      <c r="Q100" s="34">
        <f>IF(AND(ISNUMBER($C100),ISNUMBER($D100)),IF($D100&lt;$C100,0,IF(MAX($C100,DATE(Setup!$B$5,8,1))&gt;MIN($D100,EOMONTH(DATE(Setup!$B$5,8,1),0)),0,MAX(0,NETWORKDAYS.INTL(MAX($C100,DATE(Setup!$B$5,8,1)),MIN($D100,EOMONTH(DATE(Setup!$B$5,8,1),0)),Setup!$C$6,Setup!$F$12:$F$61)-IF(AND($E100="Half day",YEAR($D100)=Setup!$B$5,MONTH($D100)=8),1-Setup!$B$7,0)))),0)</f>
        <v/>
      </c>
      <c r="R100" s="34">
        <f>IF(AND(ISNUMBER($C100),ISNUMBER($D100)),IF($D100&lt;$C100,0,IF(MAX($C100,DATE(Setup!$B$5,9,1))&gt;MIN($D100,EOMONTH(DATE(Setup!$B$5,9,1),0)),0,MAX(0,NETWORKDAYS.INTL(MAX($C100,DATE(Setup!$B$5,9,1)),MIN($D100,EOMONTH(DATE(Setup!$B$5,9,1),0)),Setup!$C$6,Setup!$F$12:$F$61)-IF(AND($E100="Half day",YEAR($D100)=Setup!$B$5,MONTH($D100)=9),1-Setup!$B$7,0)))),0)</f>
        <v/>
      </c>
      <c r="S100" s="34">
        <f>IF(AND(ISNUMBER($C100),ISNUMBER($D100)),IF($D100&lt;$C100,0,IF(MAX($C100,DATE(Setup!$B$5,10,1))&gt;MIN($D100,EOMONTH(DATE(Setup!$B$5,10,1),0)),0,MAX(0,NETWORKDAYS.INTL(MAX($C100,DATE(Setup!$B$5,10,1)),MIN($D100,EOMONTH(DATE(Setup!$B$5,10,1),0)),Setup!$C$6,Setup!$F$12:$F$61)-IF(AND($E100="Half day",YEAR($D100)=Setup!$B$5,MONTH($D100)=10),1-Setup!$B$7,0)))),0)</f>
        <v/>
      </c>
      <c r="T100" s="34">
        <f>IF(AND(ISNUMBER($C100),ISNUMBER($D100)),IF($D100&lt;$C100,0,IF(MAX($C100,DATE(Setup!$B$5,11,1))&gt;MIN($D100,EOMONTH(DATE(Setup!$B$5,11,1),0)),0,MAX(0,NETWORKDAYS.INTL(MAX($C100,DATE(Setup!$B$5,11,1)),MIN($D100,EOMONTH(DATE(Setup!$B$5,11,1),0)),Setup!$C$6,Setup!$F$12:$F$61)-IF(AND($E100="Half day",YEAR($D100)=Setup!$B$5,MONTH($D100)=11),1-Setup!$B$7,0)))),0)</f>
        <v/>
      </c>
      <c r="U100" s="34">
        <f>IF(AND(ISNUMBER($C100),ISNUMBER($D100)),IF($D100&lt;$C100,0,IF(MAX($C100,DATE(Setup!$B$5,12,1))&gt;MIN($D100,EOMONTH(DATE(Setup!$B$5,12,1),0)),0,MAX(0,NETWORKDAYS.INTL(MAX($C100,DATE(Setup!$B$5,12,1)),MIN($D100,EOMONTH(DATE(Setup!$B$5,12,1),0)),Setup!$C$6,Setup!$F$12:$F$61)-IF(AND($E100="Half day",YEAR($D100)=Setup!$B$5,MONTH($D100)=12),1-Setup!$B$7,0)))),0)</f>
        <v/>
      </c>
    </row>
    <row r="101">
      <c r="A101" s="7" t="n"/>
      <c r="B101" s="7" t="n"/>
      <c r="C101" s="28" t="n"/>
      <c r="D101" s="28" t="n"/>
      <c r="E101" s="23" t="n"/>
      <c r="F101" s="32">
        <f>IF(OR($C101="",$D101=""),"",IF(NOT(AND(ISNUMBER($C101),ISNUMBER($D101))),"Check dates",IF($D101&lt;$C101,"Check dates",SUM($J101:$U101))))</f>
        <v/>
      </c>
      <c r="G101" s="7" t="n"/>
      <c r="H101" s="33">
        <f>IF(AND($A101="",$B101="",$C101="",$D101=""),"",IF(COUNTIF(Employees!$A$5:$A$34,$A101)=0,"Pick the employee from the list",IF(COUNTIF(Setup!$A$12:$A$17,$B101)=0,"Pick the leave type",IF($F101="Check dates","Check the dates","OK"))))</f>
        <v/>
      </c>
      <c r="J101" s="34">
        <f>IF(AND(ISNUMBER($C101),ISNUMBER($D101)),IF($D101&lt;$C101,0,IF(MAX($C101,DATE(Setup!$B$5,1,1))&gt;MIN($D101,EOMONTH(DATE(Setup!$B$5,1,1),0)),0,MAX(0,NETWORKDAYS.INTL(MAX($C101,DATE(Setup!$B$5,1,1)),MIN($D101,EOMONTH(DATE(Setup!$B$5,1,1),0)),Setup!$C$6,Setup!$F$12:$F$61)-IF(AND($E101="Half day",YEAR($D101)=Setup!$B$5,MONTH($D101)=1),1-Setup!$B$7,0)))),0)</f>
        <v/>
      </c>
      <c r="K101" s="34">
        <f>IF(AND(ISNUMBER($C101),ISNUMBER($D101)),IF($D101&lt;$C101,0,IF(MAX($C101,DATE(Setup!$B$5,2,1))&gt;MIN($D101,EOMONTH(DATE(Setup!$B$5,2,1),0)),0,MAX(0,NETWORKDAYS.INTL(MAX($C101,DATE(Setup!$B$5,2,1)),MIN($D101,EOMONTH(DATE(Setup!$B$5,2,1),0)),Setup!$C$6,Setup!$F$12:$F$61)-IF(AND($E101="Half day",YEAR($D101)=Setup!$B$5,MONTH($D101)=2),1-Setup!$B$7,0)))),0)</f>
        <v/>
      </c>
      <c r="L101" s="34">
        <f>IF(AND(ISNUMBER($C101),ISNUMBER($D101)),IF($D101&lt;$C101,0,IF(MAX($C101,DATE(Setup!$B$5,3,1))&gt;MIN($D101,EOMONTH(DATE(Setup!$B$5,3,1),0)),0,MAX(0,NETWORKDAYS.INTL(MAX($C101,DATE(Setup!$B$5,3,1)),MIN($D101,EOMONTH(DATE(Setup!$B$5,3,1),0)),Setup!$C$6,Setup!$F$12:$F$61)-IF(AND($E101="Half day",YEAR($D101)=Setup!$B$5,MONTH($D101)=3),1-Setup!$B$7,0)))),0)</f>
        <v/>
      </c>
      <c r="M101" s="34">
        <f>IF(AND(ISNUMBER($C101),ISNUMBER($D101)),IF($D101&lt;$C101,0,IF(MAX($C101,DATE(Setup!$B$5,4,1))&gt;MIN($D101,EOMONTH(DATE(Setup!$B$5,4,1),0)),0,MAX(0,NETWORKDAYS.INTL(MAX($C101,DATE(Setup!$B$5,4,1)),MIN($D101,EOMONTH(DATE(Setup!$B$5,4,1),0)),Setup!$C$6,Setup!$F$12:$F$61)-IF(AND($E101="Half day",YEAR($D101)=Setup!$B$5,MONTH($D101)=4),1-Setup!$B$7,0)))),0)</f>
        <v/>
      </c>
      <c r="N101" s="34">
        <f>IF(AND(ISNUMBER($C101),ISNUMBER($D101)),IF($D101&lt;$C101,0,IF(MAX($C101,DATE(Setup!$B$5,5,1))&gt;MIN($D101,EOMONTH(DATE(Setup!$B$5,5,1),0)),0,MAX(0,NETWORKDAYS.INTL(MAX($C101,DATE(Setup!$B$5,5,1)),MIN($D101,EOMONTH(DATE(Setup!$B$5,5,1),0)),Setup!$C$6,Setup!$F$12:$F$61)-IF(AND($E101="Half day",YEAR($D101)=Setup!$B$5,MONTH($D101)=5),1-Setup!$B$7,0)))),0)</f>
        <v/>
      </c>
      <c r="O101" s="34">
        <f>IF(AND(ISNUMBER($C101),ISNUMBER($D101)),IF($D101&lt;$C101,0,IF(MAX($C101,DATE(Setup!$B$5,6,1))&gt;MIN($D101,EOMONTH(DATE(Setup!$B$5,6,1),0)),0,MAX(0,NETWORKDAYS.INTL(MAX($C101,DATE(Setup!$B$5,6,1)),MIN($D101,EOMONTH(DATE(Setup!$B$5,6,1),0)),Setup!$C$6,Setup!$F$12:$F$61)-IF(AND($E101="Half day",YEAR($D101)=Setup!$B$5,MONTH($D101)=6),1-Setup!$B$7,0)))),0)</f>
        <v/>
      </c>
      <c r="P101" s="34">
        <f>IF(AND(ISNUMBER($C101),ISNUMBER($D101)),IF($D101&lt;$C101,0,IF(MAX($C101,DATE(Setup!$B$5,7,1))&gt;MIN($D101,EOMONTH(DATE(Setup!$B$5,7,1),0)),0,MAX(0,NETWORKDAYS.INTL(MAX($C101,DATE(Setup!$B$5,7,1)),MIN($D101,EOMONTH(DATE(Setup!$B$5,7,1),0)),Setup!$C$6,Setup!$F$12:$F$61)-IF(AND($E101="Half day",YEAR($D101)=Setup!$B$5,MONTH($D101)=7),1-Setup!$B$7,0)))),0)</f>
        <v/>
      </c>
      <c r="Q101" s="34">
        <f>IF(AND(ISNUMBER($C101),ISNUMBER($D101)),IF($D101&lt;$C101,0,IF(MAX($C101,DATE(Setup!$B$5,8,1))&gt;MIN($D101,EOMONTH(DATE(Setup!$B$5,8,1),0)),0,MAX(0,NETWORKDAYS.INTL(MAX($C101,DATE(Setup!$B$5,8,1)),MIN($D101,EOMONTH(DATE(Setup!$B$5,8,1),0)),Setup!$C$6,Setup!$F$12:$F$61)-IF(AND($E101="Half day",YEAR($D101)=Setup!$B$5,MONTH($D101)=8),1-Setup!$B$7,0)))),0)</f>
        <v/>
      </c>
      <c r="R101" s="34">
        <f>IF(AND(ISNUMBER($C101),ISNUMBER($D101)),IF($D101&lt;$C101,0,IF(MAX($C101,DATE(Setup!$B$5,9,1))&gt;MIN($D101,EOMONTH(DATE(Setup!$B$5,9,1),0)),0,MAX(0,NETWORKDAYS.INTL(MAX($C101,DATE(Setup!$B$5,9,1)),MIN($D101,EOMONTH(DATE(Setup!$B$5,9,1),0)),Setup!$C$6,Setup!$F$12:$F$61)-IF(AND($E101="Half day",YEAR($D101)=Setup!$B$5,MONTH($D101)=9),1-Setup!$B$7,0)))),0)</f>
        <v/>
      </c>
      <c r="S101" s="34">
        <f>IF(AND(ISNUMBER($C101),ISNUMBER($D101)),IF($D101&lt;$C101,0,IF(MAX($C101,DATE(Setup!$B$5,10,1))&gt;MIN($D101,EOMONTH(DATE(Setup!$B$5,10,1),0)),0,MAX(0,NETWORKDAYS.INTL(MAX($C101,DATE(Setup!$B$5,10,1)),MIN($D101,EOMONTH(DATE(Setup!$B$5,10,1),0)),Setup!$C$6,Setup!$F$12:$F$61)-IF(AND($E101="Half day",YEAR($D101)=Setup!$B$5,MONTH($D101)=10),1-Setup!$B$7,0)))),0)</f>
        <v/>
      </c>
      <c r="T101" s="34">
        <f>IF(AND(ISNUMBER($C101),ISNUMBER($D101)),IF($D101&lt;$C101,0,IF(MAX($C101,DATE(Setup!$B$5,11,1))&gt;MIN($D101,EOMONTH(DATE(Setup!$B$5,11,1),0)),0,MAX(0,NETWORKDAYS.INTL(MAX($C101,DATE(Setup!$B$5,11,1)),MIN($D101,EOMONTH(DATE(Setup!$B$5,11,1),0)),Setup!$C$6,Setup!$F$12:$F$61)-IF(AND($E101="Half day",YEAR($D101)=Setup!$B$5,MONTH($D101)=11),1-Setup!$B$7,0)))),0)</f>
        <v/>
      </c>
      <c r="U101" s="34">
        <f>IF(AND(ISNUMBER($C101),ISNUMBER($D101)),IF($D101&lt;$C101,0,IF(MAX($C101,DATE(Setup!$B$5,12,1))&gt;MIN($D101,EOMONTH(DATE(Setup!$B$5,12,1),0)),0,MAX(0,NETWORKDAYS.INTL(MAX($C101,DATE(Setup!$B$5,12,1)),MIN($D101,EOMONTH(DATE(Setup!$B$5,12,1),0)),Setup!$C$6,Setup!$F$12:$F$61)-IF(AND($E101="Half day",YEAR($D101)=Setup!$B$5,MONTH($D101)=12),1-Setup!$B$7,0)))),0)</f>
        <v/>
      </c>
    </row>
    <row r="102">
      <c r="A102" s="7" t="n"/>
      <c r="B102" s="7" t="n"/>
      <c r="C102" s="28" t="n"/>
      <c r="D102" s="28" t="n"/>
      <c r="E102" s="23" t="n"/>
      <c r="F102" s="32">
        <f>IF(OR($C102="",$D102=""),"",IF(NOT(AND(ISNUMBER($C102),ISNUMBER($D102))),"Check dates",IF($D102&lt;$C102,"Check dates",SUM($J102:$U102))))</f>
        <v/>
      </c>
      <c r="G102" s="7" t="n"/>
      <c r="H102" s="33">
        <f>IF(AND($A102="",$B102="",$C102="",$D102=""),"",IF(COUNTIF(Employees!$A$5:$A$34,$A102)=0,"Pick the employee from the list",IF(COUNTIF(Setup!$A$12:$A$17,$B102)=0,"Pick the leave type",IF($F102="Check dates","Check the dates","OK"))))</f>
        <v/>
      </c>
      <c r="J102" s="34">
        <f>IF(AND(ISNUMBER($C102),ISNUMBER($D102)),IF($D102&lt;$C102,0,IF(MAX($C102,DATE(Setup!$B$5,1,1))&gt;MIN($D102,EOMONTH(DATE(Setup!$B$5,1,1),0)),0,MAX(0,NETWORKDAYS.INTL(MAX($C102,DATE(Setup!$B$5,1,1)),MIN($D102,EOMONTH(DATE(Setup!$B$5,1,1),0)),Setup!$C$6,Setup!$F$12:$F$61)-IF(AND($E102="Half day",YEAR($D102)=Setup!$B$5,MONTH($D102)=1),1-Setup!$B$7,0)))),0)</f>
        <v/>
      </c>
      <c r="K102" s="34">
        <f>IF(AND(ISNUMBER($C102),ISNUMBER($D102)),IF($D102&lt;$C102,0,IF(MAX($C102,DATE(Setup!$B$5,2,1))&gt;MIN($D102,EOMONTH(DATE(Setup!$B$5,2,1),0)),0,MAX(0,NETWORKDAYS.INTL(MAX($C102,DATE(Setup!$B$5,2,1)),MIN($D102,EOMONTH(DATE(Setup!$B$5,2,1),0)),Setup!$C$6,Setup!$F$12:$F$61)-IF(AND($E102="Half day",YEAR($D102)=Setup!$B$5,MONTH($D102)=2),1-Setup!$B$7,0)))),0)</f>
        <v/>
      </c>
      <c r="L102" s="34">
        <f>IF(AND(ISNUMBER($C102),ISNUMBER($D102)),IF($D102&lt;$C102,0,IF(MAX($C102,DATE(Setup!$B$5,3,1))&gt;MIN($D102,EOMONTH(DATE(Setup!$B$5,3,1),0)),0,MAX(0,NETWORKDAYS.INTL(MAX($C102,DATE(Setup!$B$5,3,1)),MIN($D102,EOMONTH(DATE(Setup!$B$5,3,1),0)),Setup!$C$6,Setup!$F$12:$F$61)-IF(AND($E102="Half day",YEAR($D102)=Setup!$B$5,MONTH($D102)=3),1-Setup!$B$7,0)))),0)</f>
        <v/>
      </c>
      <c r="M102" s="34">
        <f>IF(AND(ISNUMBER($C102),ISNUMBER($D102)),IF($D102&lt;$C102,0,IF(MAX($C102,DATE(Setup!$B$5,4,1))&gt;MIN($D102,EOMONTH(DATE(Setup!$B$5,4,1),0)),0,MAX(0,NETWORKDAYS.INTL(MAX($C102,DATE(Setup!$B$5,4,1)),MIN($D102,EOMONTH(DATE(Setup!$B$5,4,1),0)),Setup!$C$6,Setup!$F$12:$F$61)-IF(AND($E102="Half day",YEAR($D102)=Setup!$B$5,MONTH($D102)=4),1-Setup!$B$7,0)))),0)</f>
        <v/>
      </c>
      <c r="N102" s="34">
        <f>IF(AND(ISNUMBER($C102),ISNUMBER($D102)),IF($D102&lt;$C102,0,IF(MAX($C102,DATE(Setup!$B$5,5,1))&gt;MIN($D102,EOMONTH(DATE(Setup!$B$5,5,1),0)),0,MAX(0,NETWORKDAYS.INTL(MAX($C102,DATE(Setup!$B$5,5,1)),MIN($D102,EOMONTH(DATE(Setup!$B$5,5,1),0)),Setup!$C$6,Setup!$F$12:$F$61)-IF(AND($E102="Half day",YEAR($D102)=Setup!$B$5,MONTH($D102)=5),1-Setup!$B$7,0)))),0)</f>
        <v/>
      </c>
      <c r="O102" s="34">
        <f>IF(AND(ISNUMBER($C102),ISNUMBER($D102)),IF($D102&lt;$C102,0,IF(MAX($C102,DATE(Setup!$B$5,6,1))&gt;MIN($D102,EOMONTH(DATE(Setup!$B$5,6,1),0)),0,MAX(0,NETWORKDAYS.INTL(MAX($C102,DATE(Setup!$B$5,6,1)),MIN($D102,EOMONTH(DATE(Setup!$B$5,6,1),0)),Setup!$C$6,Setup!$F$12:$F$61)-IF(AND($E102="Half day",YEAR($D102)=Setup!$B$5,MONTH($D102)=6),1-Setup!$B$7,0)))),0)</f>
        <v/>
      </c>
      <c r="P102" s="34">
        <f>IF(AND(ISNUMBER($C102),ISNUMBER($D102)),IF($D102&lt;$C102,0,IF(MAX($C102,DATE(Setup!$B$5,7,1))&gt;MIN($D102,EOMONTH(DATE(Setup!$B$5,7,1),0)),0,MAX(0,NETWORKDAYS.INTL(MAX($C102,DATE(Setup!$B$5,7,1)),MIN($D102,EOMONTH(DATE(Setup!$B$5,7,1),0)),Setup!$C$6,Setup!$F$12:$F$61)-IF(AND($E102="Half day",YEAR($D102)=Setup!$B$5,MONTH($D102)=7),1-Setup!$B$7,0)))),0)</f>
        <v/>
      </c>
      <c r="Q102" s="34">
        <f>IF(AND(ISNUMBER($C102),ISNUMBER($D102)),IF($D102&lt;$C102,0,IF(MAX($C102,DATE(Setup!$B$5,8,1))&gt;MIN($D102,EOMONTH(DATE(Setup!$B$5,8,1),0)),0,MAX(0,NETWORKDAYS.INTL(MAX($C102,DATE(Setup!$B$5,8,1)),MIN($D102,EOMONTH(DATE(Setup!$B$5,8,1),0)),Setup!$C$6,Setup!$F$12:$F$61)-IF(AND($E102="Half day",YEAR($D102)=Setup!$B$5,MONTH($D102)=8),1-Setup!$B$7,0)))),0)</f>
        <v/>
      </c>
      <c r="R102" s="34">
        <f>IF(AND(ISNUMBER($C102),ISNUMBER($D102)),IF($D102&lt;$C102,0,IF(MAX($C102,DATE(Setup!$B$5,9,1))&gt;MIN($D102,EOMONTH(DATE(Setup!$B$5,9,1),0)),0,MAX(0,NETWORKDAYS.INTL(MAX($C102,DATE(Setup!$B$5,9,1)),MIN($D102,EOMONTH(DATE(Setup!$B$5,9,1),0)),Setup!$C$6,Setup!$F$12:$F$61)-IF(AND($E102="Half day",YEAR($D102)=Setup!$B$5,MONTH($D102)=9),1-Setup!$B$7,0)))),0)</f>
        <v/>
      </c>
      <c r="S102" s="34">
        <f>IF(AND(ISNUMBER($C102),ISNUMBER($D102)),IF($D102&lt;$C102,0,IF(MAX($C102,DATE(Setup!$B$5,10,1))&gt;MIN($D102,EOMONTH(DATE(Setup!$B$5,10,1),0)),0,MAX(0,NETWORKDAYS.INTL(MAX($C102,DATE(Setup!$B$5,10,1)),MIN($D102,EOMONTH(DATE(Setup!$B$5,10,1),0)),Setup!$C$6,Setup!$F$12:$F$61)-IF(AND($E102="Half day",YEAR($D102)=Setup!$B$5,MONTH($D102)=10),1-Setup!$B$7,0)))),0)</f>
        <v/>
      </c>
      <c r="T102" s="34">
        <f>IF(AND(ISNUMBER($C102),ISNUMBER($D102)),IF($D102&lt;$C102,0,IF(MAX($C102,DATE(Setup!$B$5,11,1))&gt;MIN($D102,EOMONTH(DATE(Setup!$B$5,11,1),0)),0,MAX(0,NETWORKDAYS.INTL(MAX($C102,DATE(Setup!$B$5,11,1)),MIN($D102,EOMONTH(DATE(Setup!$B$5,11,1),0)),Setup!$C$6,Setup!$F$12:$F$61)-IF(AND($E102="Half day",YEAR($D102)=Setup!$B$5,MONTH($D102)=11),1-Setup!$B$7,0)))),0)</f>
        <v/>
      </c>
      <c r="U102" s="34">
        <f>IF(AND(ISNUMBER($C102),ISNUMBER($D102)),IF($D102&lt;$C102,0,IF(MAX($C102,DATE(Setup!$B$5,12,1))&gt;MIN($D102,EOMONTH(DATE(Setup!$B$5,12,1),0)),0,MAX(0,NETWORKDAYS.INTL(MAX($C102,DATE(Setup!$B$5,12,1)),MIN($D102,EOMONTH(DATE(Setup!$B$5,12,1),0)),Setup!$C$6,Setup!$F$12:$F$61)-IF(AND($E102="Half day",YEAR($D102)=Setup!$B$5,MONTH($D102)=12),1-Setup!$B$7,0)))),0)</f>
        <v/>
      </c>
    </row>
    <row r="103">
      <c r="A103" s="7" t="n"/>
      <c r="B103" s="7" t="n"/>
      <c r="C103" s="28" t="n"/>
      <c r="D103" s="28" t="n"/>
      <c r="E103" s="23" t="n"/>
      <c r="F103" s="32">
        <f>IF(OR($C103="",$D103=""),"",IF(NOT(AND(ISNUMBER($C103),ISNUMBER($D103))),"Check dates",IF($D103&lt;$C103,"Check dates",SUM($J103:$U103))))</f>
        <v/>
      </c>
      <c r="G103" s="7" t="n"/>
      <c r="H103" s="33">
        <f>IF(AND($A103="",$B103="",$C103="",$D103=""),"",IF(COUNTIF(Employees!$A$5:$A$34,$A103)=0,"Pick the employee from the list",IF(COUNTIF(Setup!$A$12:$A$17,$B103)=0,"Pick the leave type",IF($F103="Check dates","Check the dates","OK"))))</f>
        <v/>
      </c>
      <c r="J103" s="34">
        <f>IF(AND(ISNUMBER($C103),ISNUMBER($D103)),IF($D103&lt;$C103,0,IF(MAX($C103,DATE(Setup!$B$5,1,1))&gt;MIN($D103,EOMONTH(DATE(Setup!$B$5,1,1),0)),0,MAX(0,NETWORKDAYS.INTL(MAX($C103,DATE(Setup!$B$5,1,1)),MIN($D103,EOMONTH(DATE(Setup!$B$5,1,1),0)),Setup!$C$6,Setup!$F$12:$F$61)-IF(AND($E103="Half day",YEAR($D103)=Setup!$B$5,MONTH($D103)=1),1-Setup!$B$7,0)))),0)</f>
        <v/>
      </c>
      <c r="K103" s="34">
        <f>IF(AND(ISNUMBER($C103),ISNUMBER($D103)),IF($D103&lt;$C103,0,IF(MAX($C103,DATE(Setup!$B$5,2,1))&gt;MIN($D103,EOMONTH(DATE(Setup!$B$5,2,1),0)),0,MAX(0,NETWORKDAYS.INTL(MAX($C103,DATE(Setup!$B$5,2,1)),MIN($D103,EOMONTH(DATE(Setup!$B$5,2,1),0)),Setup!$C$6,Setup!$F$12:$F$61)-IF(AND($E103="Half day",YEAR($D103)=Setup!$B$5,MONTH($D103)=2),1-Setup!$B$7,0)))),0)</f>
        <v/>
      </c>
      <c r="L103" s="34">
        <f>IF(AND(ISNUMBER($C103),ISNUMBER($D103)),IF($D103&lt;$C103,0,IF(MAX($C103,DATE(Setup!$B$5,3,1))&gt;MIN($D103,EOMONTH(DATE(Setup!$B$5,3,1),0)),0,MAX(0,NETWORKDAYS.INTL(MAX($C103,DATE(Setup!$B$5,3,1)),MIN($D103,EOMONTH(DATE(Setup!$B$5,3,1),0)),Setup!$C$6,Setup!$F$12:$F$61)-IF(AND($E103="Half day",YEAR($D103)=Setup!$B$5,MONTH($D103)=3),1-Setup!$B$7,0)))),0)</f>
        <v/>
      </c>
      <c r="M103" s="34">
        <f>IF(AND(ISNUMBER($C103),ISNUMBER($D103)),IF($D103&lt;$C103,0,IF(MAX($C103,DATE(Setup!$B$5,4,1))&gt;MIN($D103,EOMONTH(DATE(Setup!$B$5,4,1),0)),0,MAX(0,NETWORKDAYS.INTL(MAX($C103,DATE(Setup!$B$5,4,1)),MIN($D103,EOMONTH(DATE(Setup!$B$5,4,1),0)),Setup!$C$6,Setup!$F$12:$F$61)-IF(AND($E103="Half day",YEAR($D103)=Setup!$B$5,MONTH($D103)=4),1-Setup!$B$7,0)))),0)</f>
        <v/>
      </c>
      <c r="N103" s="34">
        <f>IF(AND(ISNUMBER($C103),ISNUMBER($D103)),IF($D103&lt;$C103,0,IF(MAX($C103,DATE(Setup!$B$5,5,1))&gt;MIN($D103,EOMONTH(DATE(Setup!$B$5,5,1),0)),0,MAX(0,NETWORKDAYS.INTL(MAX($C103,DATE(Setup!$B$5,5,1)),MIN($D103,EOMONTH(DATE(Setup!$B$5,5,1),0)),Setup!$C$6,Setup!$F$12:$F$61)-IF(AND($E103="Half day",YEAR($D103)=Setup!$B$5,MONTH($D103)=5),1-Setup!$B$7,0)))),0)</f>
        <v/>
      </c>
      <c r="O103" s="34">
        <f>IF(AND(ISNUMBER($C103),ISNUMBER($D103)),IF($D103&lt;$C103,0,IF(MAX($C103,DATE(Setup!$B$5,6,1))&gt;MIN($D103,EOMONTH(DATE(Setup!$B$5,6,1),0)),0,MAX(0,NETWORKDAYS.INTL(MAX($C103,DATE(Setup!$B$5,6,1)),MIN($D103,EOMONTH(DATE(Setup!$B$5,6,1),0)),Setup!$C$6,Setup!$F$12:$F$61)-IF(AND($E103="Half day",YEAR($D103)=Setup!$B$5,MONTH($D103)=6),1-Setup!$B$7,0)))),0)</f>
        <v/>
      </c>
      <c r="P103" s="34">
        <f>IF(AND(ISNUMBER($C103),ISNUMBER($D103)),IF($D103&lt;$C103,0,IF(MAX($C103,DATE(Setup!$B$5,7,1))&gt;MIN($D103,EOMONTH(DATE(Setup!$B$5,7,1),0)),0,MAX(0,NETWORKDAYS.INTL(MAX($C103,DATE(Setup!$B$5,7,1)),MIN($D103,EOMONTH(DATE(Setup!$B$5,7,1),0)),Setup!$C$6,Setup!$F$12:$F$61)-IF(AND($E103="Half day",YEAR($D103)=Setup!$B$5,MONTH($D103)=7),1-Setup!$B$7,0)))),0)</f>
        <v/>
      </c>
      <c r="Q103" s="34">
        <f>IF(AND(ISNUMBER($C103),ISNUMBER($D103)),IF($D103&lt;$C103,0,IF(MAX($C103,DATE(Setup!$B$5,8,1))&gt;MIN($D103,EOMONTH(DATE(Setup!$B$5,8,1),0)),0,MAX(0,NETWORKDAYS.INTL(MAX($C103,DATE(Setup!$B$5,8,1)),MIN($D103,EOMONTH(DATE(Setup!$B$5,8,1),0)),Setup!$C$6,Setup!$F$12:$F$61)-IF(AND($E103="Half day",YEAR($D103)=Setup!$B$5,MONTH($D103)=8),1-Setup!$B$7,0)))),0)</f>
        <v/>
      </c>
      <c r="R103" s="34">
        <f>IF(AND(ISNUMBER($C103),ISNUMBER($D103)),IF($D103&lt;$C103,0,IF(MAX($C103,DATE(Setup!$B$5,9,1))&gt;MIN($D103,EOMONTH(DATE(Setup!$B$5,9,1),0)),0,MAX(0,NETWORKDAYS.INTL(MAX($C103,DATE(Setup!$B$5,9,1)),MIN($D103,EOMONTH(DATE(Setup!$B$5,9,1),0)),Setup!$C$6,Setup!$F$12:$F$61)-IF(AND($E103="Half day",YEAR($D103)=Setup!$B$5,MONTH($D103)=9),1-Setup!$B$7,0)))),0)</f>
        <v/>
      </c>
      <c r="S103" s="34">
        <f>IF(AND(ISNUMBER($C103),ISNUMBER($D103)),IF($D103&lt;$C103,0,IF(MAX($C103,DATE(Setup!$B$5,10,1))&gt;MIN($D103,EOMONTH(DATE(Setup!$B$5,10,1),0)),0,MAX(0,NETWORKDAYS.INTL(MAX($C103,DATE(Setup!$B$5,10,1)),MIN($D103,EOMONTH(DATE(Setup!$B$5,10,1),0)),Setup!$C$6,Setup!$F$12:$F$61)-IF(AND($E103="Half day",YEAR($D103)=Setup!$B$5,MONTH($D103)=10),1-Setup!$B$7,0)))),0)</f>
        <v/>
      </c>
      <c r="T103" s="34">
        <f>IF(AND(ISNUMBER($C103),ISNUMBER($D103)),IF($D103&lt;$C103,0,IF(MAX($C103,DATE(Setup!$B$5,11,1))&gt;MIN($D103,EOMONTH(DATE(Setup!$B$5,11,1),0)),0,MAX(0,NETWORKDAYS.INTL(MAX($C103,DATE(Setup!$B$5,11,1)),MIN($D103,EOMONTH(DATE(Setup!$B$5,11,1),0)),Setup!$C$6,Setup!$F$12:$F$61)-IF(AND($E103="Half day",YEAR($D103)=Setup!$B$5,MONTH($D103)=11),1-Setup!$B$7,0)))),0)</f>
        <v/>
      </c>
      <c r="U103" s="34">
        <f>IF(AND(ISNUMBER($C103),ISNUMBER($D103)),IF($D103&lt;$C103,0,IF(MAX($C103,DATE(Setup!$B$5,12,1))&gt;MIN($D103,EOMONTH(DATE(Setup!$B$5,12,1),0)),0,MAX(0,NETWORKDAYS.INTL(MAX($C103,DATE(Setup!$B$5,12,1)),MIN($D103,EOMONTH(DATE(Setup!$B$5,12,1),0)),Setup!$C$6,Setup!$F$12:$F$61)-IF(AND($E103="Half day",YEAR($D103)=Setup!$B$5,MONTH($D103)=12),1-Setup!$B$7,0)))),0)</f>
        <v/>
      </c>
    </row>
    <row r="104">
      <c r="A104" s="7" t="n"/>
      <c r="B104" s="7" t="n"/>
      <c r="C104" s="28" t="n"/>
      <c r="D104" s="28" t="n"/>
      <c r="E104" s="23" t="n"/>
      <c r="F104" s="32">
        <f>IF(OR($C104="",$D104=""),"",IF(NOT(AND(ISNUMBER($C104),ISNUMBER($D104))),"Check dates",IF($D104&lt;$C104,"Check dates",SUM($J104:$U104))))</f>
        <v/>
      </c>
      <c r="G104" s="7" t="n"/>
      <c r="H104" s="33">
        <f>IF(AND($A104="",$B104="",$C104="",$D104=""),"",IF(COUNTIF(Employees!$A$5:$A$34,$A104)=0,"Pick the employee from the list",IF(COUNTIF(Setup!$A$12:$A$17,$B104)=0,"Pick the leave type",IF($F104="Check dates","Check the dates","OK"))))</f>
        <v/>
      </c>
      <c r="J104" s="34">
        <f>IF(AND(ISNUMBER($C104),ISNUMBER($D104)),IF($D104&lt;$C104,0,IF(MAX($C104,DATE(Setup!$B$5,1,1))&gt;MIN($D104,EOMONTH(DATE(Setup!$B$5,1,1),0)),0,MAX(0,NETWORKDAYS.INTL(MAX($C104,DATE(Setup!$B$5,1,1)),MIN($D104,EOMONTH(DATE(Setup!$B$5,1,1),0)),Setup!$C$6,Setup!$F$12:$F$61)-IF(AND($E104="Half day",YEAR($D104)=Setup!$B$5,MONTH($D104)=1),1-Setup!$B$7,0)))),0)</f>
        <v/>
      </c>
      <c r="K104" s="34">
        <f>IF(AND(ISNUMBER($C104),ISNUMBER($D104)),IF($D104&lt;$C104,0,IF(MAX($C104,DATE(Setup!$B$5,2,1))&gt;MIN($D104,EOMONTH(DATE(Setup!$B$5,2,1),0)),0,MAX(0,NETWORKDAYS.INTL(MAX($C104,DATE(Setup!$B$5,2,1)),MIN($D104,EOMONTH(DATE(Setup!$B$5,2,1),0)),Setup!$C$6,Setup!$F$12:$F$61)-IF(AND($E104="Half day",YEAR($D104)=Setup!$B$5,MONTH($D104)=2),1-Setup!$B$7,0)))),0)</f>
        <v/>
      </c>
      <c r="L104" s="34">
        <f>IF(AND(ISNUMBER($C104),ISNUMBER($D104)),IF($D104&lt;$C104,0,IF(MAX($C104,DATE(Setup!$B$5,3,1))&gt;MIN($D104,EOMONTH(DATE(Setup!$B$5,3,1),0)),0,MAX(0,NETWORKDAYS.INTL(MAX($C104,DATE(Setup!$B$5,3,1)),MIN($D104,EOMONTH(DATE(Setup!$B$5,3,1),0)),Setup!$C$6,Setup!$F$12:$F$61)-IF(AND($E104="Half day",YEAR($D104)=Setup!$B$5,MONTH($D104)=3),1-Setup!$B$7,0)))),0)</f>
        <v/>
      </c>
      <c r="M104" s="34">
        <f>IF(AND(ISNUMBER($C104),ISNUMBER($D104)),IF($D104&lt;$C104,0,IF(MAX($C104,DATE(Setup!$B$5,4,1))&gt;MIN($D104,EOMONTH(DATE(Setup!$B$5,4,1),0)),0,MAX(0,NETWORKDAYS.INTL(MAX($C104,DATE(Setup!$B$5,4,1)),MIN($D104,EOMONTH(DATE(Setup!$B$5,4,1),0)),Setup!$C$6,Setup!$F$12:$F$61)-IF(AND($E104="Half day",YEAR($D104)=Setup!$B$5,MONTH($D104)=4),1-Setup!$B$7,0)))),0)</f>
        <v/>
      </c>
      <c r="N104" s="34">
        <f>IF(AND(ISNUMBER($C104),ISNUMBER($D104)),IF($D104&lt;$C104,0,IF(MAX($C104,DATE(Setup!$B$5,5,1))&gt;MIN($D104,EOMONTH(DATE(Setup!$B$5,5,1),0)),0,MAX(0,NETWORKDAYS.INTL(MAX($C104,DATE(Setup!$B$5,5,1)),MIN($D104,EOMONTH(DATE(Setup!$B$5,5,1),0)),Setup!$C$6,Setup!$F$12:$F$61)-IF(AND($E104="Half day",YEAR($D104)=Setup!$B$5,MONTH($D104)=5),1-Setup!$B$7,0)))),0)</f>
        <v/>
      </c>
      <c r="O104" s="34">
        <f>IF(AND(ISNUMBER($C104),ISNUMBER($D104)),IF($D104&lt;$C104,0,IF(MAX($C104,DATE(Setup!$B$5,6,1))&gt;MIN($D104,EOMONTH(DATE(Setup!$B$5,6,1),0)),0,MAX(0,NETWORKDAYS.INTL(MAX($C104,DATE(Setup!$B$5,6,1)),MIN($D104,EOMONTH(DATE(Setup!$B$5,6,1),0)),Setup!$C$6,Setup!$F$12:$F$61)-IF(AND($E104="Half day",YEAR($D104)=Setup!$B$5,MONTH($D104)=6),1-Setup!$B$7,0)))),0)</f>
        <v/>
      </c>
      <c r="P104" s="34">
        <f>IF(AND(ISNUMBER($C104),ISNUMBER($D104)),IF($D104&lt;$C104,0,IF(MAX($C104,DATE(Setup!$B$5,7,1))&gt;MIN($D104,EOMONTH(DATE(Setup!$B$5,7,1),0)),0,MAX(0,NETWORKDAYS.INTL(MAX($C104,DATE(Setup!$B$5,7,1)),MIN($D104,EOMONTH(DATE(Setup!$B$5,7,1),0)),Setup!$C$6,Setup!$F$12:$F$61)-IF(AND($E104="Half day",YEAR($D104)=Setup!$B$5,MONTH($D104)=7),1-Setup!$B$7,0)))),0)</f>
        <v/>
      </c>
      <c r="Q104" s="34">
        <f>IF(AND(ISNUMBER($C104),ISNUMBER($D104)),IF($D104&lt;$C104,0,IF(MAX($C104,DATE(Setup!$B$5,8,1))&gt;MIN($D104,EOMONTH(DATE(Setup!$B$5,8,1),0)),0,MAX(0,NETWORKDAYS.INTL(MAX($C104,DATE(Setup!$B$5,8,1)),MIN($D104,EOMONTH(DATE(Setup!$B$5,8,1),0)),Setup!$C$6,Setup!$F$12:$F$61)-IF(AND($E104="Half day",YEAR($D104)=Setup!$B$5,MONTH($D104)=8),1-Setup!$B$7,0)))),0)</f>
        <v/>
      </c>
      <c r="R104" s="34">
        <f>IF(AND(ISNUMBER($C104),ISNUMBER($D104)),IF($D104&lt;$C104,0,IF(MAX($C104,DATE(Setup!$B$5,9,1))&gt;MIN($D104,EOMONTH(DATE(Setup!$B$5,9,1),0)),0,MAX(0,NETWORKDAYS.INTL(MAX($C104,DATE(Setup!$B$5,9,1)),MIN($D104,EOMONTH(DATE(Setup!$B$5,9,1),0)),Setup!$C$6,Setup!$F$12:$F$61)-IF(AND($E104="Half day",YEAR($D104)=Setup!$B$5,MONTH($D104)=9),1-Setup!$B$7,0)))),0)</f>
        <v/>
      </c>
      <c r="S104" s="34">
        <f>IF(AND(ISNUMBER($C104),ISNUMBER($D104)),IF($D104&lt;$C104,0,IF(MAX($C104,DATE(Setup!$B$5,10,1))&gt;MIN($D104,EOMONTH(DATE(Setup!$B$5,10,1),0)),0,MAX(0,NETWORKDAYS.INTL(MAX($C104,DATE(Setup!$B$5,10,1)),MIN($D104,EOMONTH(DATE(Setup!$B$5,10,1),0)),Setup!$C$6,Setup!$F$12:$F$61)-IF(AND($E104="Half day",YEAR($D104)=Setup!$B$5,MONTH($D104)=10),1-Setup!$B$7,0)))),0)</f>
        <v/>
      </c>
      <c r="T104" s="34">
        <f>IF(AND(ISNUMBER($C104),ISNUMBER($D104)),IF($D104&lt;$C104,0,IF(MAX($C104,DATE(Setup!$B$5,11,1))&gt;MIN($D104,EOMONTH(DATE(Setup!$B$5,11,1),0)),0,MAX(0,NETWORKDAYS.INTL(MAX($C104,DATE(Setup!$B$5,11,1)),MIN($D104,EOMONTH(DATE(Setup!$B$5,11,1),0)),Setup!$C$6,Setup!$F$12:$F$61)-IF(AND($E104="Half day",YEAR($D104)=Setup!$B$5,MONTH($D104)=11),1-Setup!$B$7,0)))),0)</f>
        <v/>
      </c>
      <c r="U104" s="34">
        <f>IF(AND(ISNUMBER($C104),ISNUMBER($D104)),IF($D104&lt;$C104,0,IF(MAX($C104,DATE(Setup!$B$5,12,1))&gt;MIN($D104,EOMONTH(DATE(Setup!$B$5,12,1),0)),0,MAX(0,NETWORKDAYS.INTL(MAX($C104,DATE(Setup!$B$5,12,1)),MIN($D104,EOMONTH(DATE(Setup!$B$5,12,1),0)),Setup!$C$6,Setup!$F$12:$F$61)-IF(AND($E104="Half day",YEAR($D104)=Setup!$B$5,MONTH($D104)=12),1-Setup!$B$7,0)))),0)</f>
        <v/>
      </c>
    </row>
    <row r="105">
      <c r="A105" s="7" t="n"/>
      <c r="B105" s="7" t="n"/>
      <c r="C105" s="28" t="n"/>
      <c r="D105" s="28" t="n"/>
      <c r="E105" s="23" t="n"/>
      <c r="F105" s="32">
        <f>IF(OR($C105="",$D105=""),"",IF(NOT(AND(ISNUMBER($C105),ISNUMBER($D105))),"Check dates",IF($D105&lt;$C105,"Check dates",SUM($J105:$U105))))</f>
        <v/>
      </c>
      <c r="G105" s="7" t="n"/>
      <c r="H105" s="33">
        <f>IF(AND($A105="",$B105="",$C105="",$D105=""),"",IF(COUNTIF(Employees!$A$5:$A$34,$A105)=0,"Pick the employee from the list",IF(COUNTIF(Setup!$A$12:$A$17,$B105)=0,"Pick the leave type",IF($F105="Check dates","Check the dates","OK"))))</f>
        <v/>
      </c>
      <c r="J105" s="34">
        <f>IF(AND(ISNUMBER($C105),ISNUMBER($D105)),IF($D105&lt;$C105,0,IF(MAX($C105,DATE(Setup!$B$5,1,1))&gt;MIN($D105,EOMONTH(DATE(Setup!$B$5,1,1),0)),0,MAX(0,NETWORKDAYS.INTL(MAX($C105,DATE(Setup!$B$5,1,1)),MIN($D105,EOMONTH(DATE(Setup!$B$5,1,1),0)),Setup!$C$6,Setup!$F$12:$F$61)-IF(AND($E105="Half day",YEAR($D105)=Setup!$B$5,MONTH($D105)=1),1-Setup!$B$7,0)))),0)</f>
        <v/>
      </c>
      <c r="K105" s="34">
        <f>IF(AND(ISNUMBER($C105),ISNUMBER($D105)),IF($D105&lt;$C105,0,IF(MAX($C105,DATE(Setup!$B$5,2,1))&gt;MIN($D105,EOMONTH(DATE(Setup!$B$5,2,1),0)),0,MAX(0,NETWORKDAYS.INTL(MAX($C105,DATE(Setup!$B$5,2,1)),MIN($D105,EOMONTH(DATE(Setup!$B$5,2,1),0)),Setup!$C$6,Setup!$F$12:$F$61)-IF(AND($E105="Half day",YEAR($D105)=Setup!$B$5,MONTH($D105)=2),1-Setup!$B$7,0)))),0)</f>
        <v/>
      </c>
      <c r="L105" s="34">
        <f>IF(AND(ISNUMBER($C105),ISNUMBER($D105)),IF($D105&lt;$C105,0,IF(MAX($C105,DATE(Setup!$B$5,3,1))&gt;MIN($D105,EOMONTH(DATE(Setup!$B$5,3,1),0)),0,MAX(0,NETWORKDAYS.INTL(MAX($C105,DATE(Setup!$B$5,3,1)),MIN($D105,EOMONTH(DATE(Setup!$B$5,3,1),0)),Setup!$C$6,Setup!$F$12:$F$61)-IF(AND($E105="Half day",YEAR($D105)=Setup!$B$5,MONTH($D105)=3),1-Setup!$B$7,0)))),0)</f>
        <v/>
      </c>
      <c r="M105" s="34">
        <f>IF(AND(ISNUMBER($C105),ISNUMBER($D105)),IF($D105&lt;$C105,0,IF(MAX($C105,DATE(Setup!$B$5,4,1))&gt;MIN($D105,EOMONTH(DATE(Setup!$B$5,4,1),0)),0,MAX(0,NETWORKDAYS.INTL(MAX($C105,DATE(Setup!$B$5,4,1)),MIN($D105,EOMONTH(DATE(Setup!$B$5,4,1),0)),Setup!$C$6,Setup!$F$12:$F$61)-IF(AND($E105="Half day",YEAR($D105)=Setup!$B$5,MONTH($D105)=4),1-Setup!$B$7,0)))),0)</f>
        <v/>
      </c>
      <c r="N105" s="34">
        <f>IF(AND(ISNUMBER($C105),ISNUMBER($D105)),IF($D105&lt;$C105,0,IF(MAX($C105,DATE(Setup!$B$5,5,1))&gt;MIN($D105,EOMONTH(DATE(Setup!$B$5,5,1),0)),0,MAX(0,NETWORKDAYS.INTL(MAX($C105,DATE(Setup!$B$5,5,1)),MIN($D105,EOMONTH(DATE(Setup!$B$5,5,1),0)),Setup!$C$6,Setup!$F$12:$F$61)-IF(AND($E105="Half day",YEAR($D105)=Setup!$B$5,MONTH($D105)=5),1-Setup!$B$7,0)))),0)</f>
        <v/>
      </c>
      <c r="O105" s="34">
        <f>IF(AND(ISNUMBER($C105),ISNUMBER($D105)),IF($D105&lt;$C105,0,IF(MAX($C105,DATE(Setup!$B$5,6,1))&gt;MIN($D105,EOMONTH(DATE(Setup!$B$5,6,1),0)),0,MAX(0,NETWORKDAYS.INTL(MAX($C105,DATE(Setup!$B$5,6,1)),MIN($D105,EOMONTH(DATE(Setup!$B$5,6,1),0)),Setup!$C$6,Setup!$F$12:$F$61)-IF(AND($E105="Half day",YEAR($D105)=Setup!$B$5,MONTH($D105)=6),1-Setup!$B$7,0)))),0)</f>
        <v/>
      </c>
      <c r="P105" s="34">
        <f>IF(AND(ISNUMBER($C105),ISNUMBER($D105)),IF($D105&lt;$C105,0,IF(MAX($C105,DATE(Setup!$B$5,7,1))&gt;MIN($D105,EOMONTH(DATE(Setup!$B$5,7,1),0)),0,MAX(0,NETWORKDAYS.INTL(MAX($C105,DATE(Setup!$B$5,7,1)),MIN($D105,EOMONTH(DATE(Setup!$B$5,7,1),0)),Setup!$C$6,Setup!$F$12:$F$61)-IF(AND($E105="Half day",YEAR($D105)=Setup!$B$5,MONTH($D105)=7),1-Setup!$B$7,0)))),0)</f>
        <v/>
      </c>
      <c r="Q105" s="34">
        <f>IF(AND(ISNUMBER($C105),ISNUMBER($D105)),IF($D105&lt;$C105,0,IF(MAX($C105,DATE(Setup!$B$5,8,1))&gt;MIN($D105,EOMONTH(DATE(Setup!$B$5,8,1),0)),0,MAX(0,NETWORKDAYS.INTL(MAX($C105,DATE(Setup!$B$5,8,1)),MIN($D105,EOMONTH(DATE(Setup!$B$5,8,1),0)),Setup!$C$6,Setup!$F$12:$F$61)-IF(AND($E105="Half day",YEAR($D105)=Setup!$B$5,MONTH($D105)=8),1-Setup!$B$7,0)))),0)</f>
        <v/>
      </c>
      <c r="R105" s="34">
        <f>IF(AND(ISNUMBER($C105),ISNUMBER($D105)),IF($D105&lt;$C105,0,IF(MAX($C105,DATE(Setup!$B$5,9,1))&gt;MIN($D105,EOMONTH(DATE(Setup!$B$5,9,1),0)),0,MAX(0,NETWORKDAYS.INTL(MAX($C105,DATE(Setup!$B$5,9,1)),MIN($D105,EOMONTH(DATE(Setup!$B$5,9,1),0)),Setup!$C$6,Setup!$F$12:$F$61)-IF(AND($E105="Half day",YEAR($D105)=Setup!$B$5,MONTH($D105)=9),1-Setup!$B$7,0)))),0)</f>
        <v/>
      </c>
      <c r="S105" s="34">
        <f>IF(AND(ISNUMBER($C105),ISNUMBER($D105)),IF($D105&lt;$C105,0,IF(MAX($C105,DATE(Setup!$B$5,10,1))&gt;MIN($D105,EOMONTH(DATE(Setup!$B$5,10,1),0)),0,MAX(0,NETWORKDAYS.INTL(MAX($C105,DATE(Setup!$B$5,10,1)),MIN($D105,EOMONTH(DATE(Setup!$B$5,10,1),0)),Setup!$C$6,Setup!$F$12:$F$61)-IF(AND($E105="Half day",YEAR($D105)=Setup!$B$5,MONTH($D105)=10),1-Setup!$B$7,0)))),0)</f>
        <v/>
      </c>
      <c r="T105" s="34">
        <f>IF(AND(ISNUMBER($C105),ISNUMBER($D105)),IF($D105&lt;$C105,0,IF(MAX($C105,DATE(Setup!$B$5,11,1))&gt;MIN($D105,EOMONTH(DATE(Setup!$B$5,11,1),0)),0,MAX(0,NETWORKDAYS.INTL(MAX($C105,DATE(Setup!$B$5,11,1)),MIN($D105,EOMONTH(DATE(Setup!$B$5,11,1),0)),Setup!$C$6,Setup!$F$12:$F$61)-IF(AND($E105="Half day",YEAR($D105)=Setup!$B$5,MONTH($D105)=11),1-Setup!$B$7,0)))),0)</f>
        <v/>
      </c>
      <c r="U105" s="34">
        <f>IF(AND(ISNUMBER($C105),ISNUMBER($D105)),IF($D105&lt;$C105,0,IF(MAX($C105,DATE(Setup!$B$5,12,1))&gt;MIN($D105,EOMONTH(DATE(Setup!$B$5,12,1),0)),0,MAX(0,NETWORKDAYS.INTL(MAX($C105,DATE(Setup!$B$5,12,1)),MIN($D105,EOMONTH(DATE(Setup!$B$5,12,1),0)),Setup!$C$6,Setup!$F$12:$F$61)-IF(AND($E105="Half day",YEAR($D105)=Setup!$B$5,MONTH($D105)=12),1-Setup!$B$7,0)))),0)</f>
        <v/>
      </c>
    </row>
    <row r="106">
      <c r="A106" s="7" t="n"/>
      <c r="B106" s="7" t="n"/>
      <c r="C106" s="28" t="n"/>
      <c r="D106" s="28" t="n"/>
      <c r="E106" s="23" t="n"/>
      <c r="F106" s="32">
        <f>IF(OR($C106="",$D106=""),"",IF(NOT(AND(ISNUMBER($C106),ISNUMBER($D106))),"Check dates",IF($D106&lt;$C106,"Check dates",SUM($J106:$U106))))</f>
        <v/>
      </c>
      <c r="G106" s="7" t="n"/>
      <c r="H106" s="33">
        <f>IF(AND($A106="",$B106="",$C106="",$D106=""),"",IF(COUNTIF(Employees!$A$5:$A$34,$A106)=0,"Pick the employee from the list",IF(COUNTIF(Setup!$A$12:$A$17,$B106)=0,"Pick the leave type",IF($F106="Check dates","Check the dates","OK"))))</f>
        <v/>
      </c>
      <c r="J106" s="34">
        <f>IF(AND(ISNUMBER($C106),ISNUMBER($D106)),IF($D106&lt;$C106,0,IF(MAX($C106,DATE(Setup!$B$5,1,1))&gt;MIN($D106,EOMONTH(DATE(Setup!$B$5,1,1),0)),0,MAX(0,NETWORKDAYS.INTL(MAX($C106,DATE(Setup!$B$5,1,1)),MIN($D106,EOMONTH(DATE(Setup!$B$5,1,1),0)),Setup!$C$6,Setup!$F$12:$F$61)-IF(AND($E106="Half day",YEAR($D106)=Setup!$B$5,MONTH($D106)=1),1-Setup!$B$7,0)))),0)</f>
        <v/>
      </c>
      <c r="K106" s="34">
        <f>IF(AND(ISNUMBER($C106),ISNUMBER($D106)),IF($D106&lt;$C106,0,IF(MAX($C106,DATE(Setup!$B$5,2,1))&gt;MIN($D106,EOMONTH(DATE(Setup!$B$5,2,1),0)),0,MAX(0,NETWORKDAYS.INTL(MAX($C106,DATE(Setup!$B$5,2,1)),MIN($D106,EOMONTH(DATE(Setup!$B$5,2,1),0)),Setup!$C$6,Setup!$F$12:$F$61)-IF(AND($E106="Half day",YEAR($D106)=Setup!$B$5,MONTH($D106)=2),1-Setup!$B$7,0)))),0)</f>
        <v/>
      </c>
      <c r="L106" s="34">
        <f>IF(AND(ISNUMBER($C106),ISNUMBER($D106)),IF($D106&lt;$C106,0,IF(MAX($C106,DATE(Setup!$B$5,3,1))&gt;MIN($D106,EOMONTH(DATE(Setup!$B$5,3,1),0)),0,MAX(0,NETWORKDAYS.INTL(MAX($C106,DATE(Setup!$B$5,3,1)),MIN($D106,EOMONTH(DATE(Setup!$B$5,3,1),0)),Setup!$C$6,Setup!$F$12:$F$61)-IF(AND($E106="Half day",YEAR($D106)=Setup!$B$5,MONTH($D106)=3),1-Setup!$B$7,0)))),0)</f>
        <v/>
      </c>
      <c r="M106" s="34">
        <f>IF(AND(ISNUMBER($C106),ISNUMBER($D106)),IF($D106&lt;$C106,0,IF(MAX($C106,DATE(Setup!$B$5,4,1))&gt;MIN($D106,EOMONTH(DATE(Setup!$B$5,4,1),0)),0,MAX(0,NETWORKDAYS.INTL(MAX($C106,DATE(Setup!$B$5,4,1)),MIN($D106,EOMONTH(DATE(Setup!$B$5,4,1),0)),Setup!$C$6,Setup!$F$12:$F$61)-IF(AND($E106="Half day",YEAR($D106)=Setup!$B$5,MONTH($D106)=4),1-Setup!$B$7,0)))),0)</f>
        <v/>
      </c>
      <c r="N106" s="34">
        <f>IF(AND(ISNUMBER($C106),ISNUMBER($D106)),IF($D106&lt;$C106,0,IF(MAX($C106,DATE(Setup!$B$5,5,1))&gt;MIN($D106,EOMONTH(DATE(Setup!$B$5,5,1),0)),0,MAX(0,NETWORKDAYS.INTL(MAX($C106,DATE(Setup!$B$5,5,1)),MIN($D106,EOMONTH(DATE(Setup!$B$5,5,1),0)),Setup!$C$6,Setup!$F$12:$F$61)-IF(AND($E106="Half day",YEAR($D106)=Setup!$B$5,MONTH($D106)=5),1-Setup!$B$7,0)))),0)</f>
        <v/>
      </c>
      <c r="O106" s="34">
        <f>IF(AND(ISNUMBER($C106),ISNUMBER($D106)),IF($D106&lt;$C106,0,IF(MAX($C106,DATE(Setup!$B$5,6,1))&gt;MIN($D106,EOMONTH(DATE(Setup!$B$5,6,1),0)),0,MAX(0,NETWORKDAYS.INTL(MAX($C106,DATE(Setup!$B$5,6,1)),MIN($D106,EOMONTH(DATE(Setup!$B$5,6,1),0)),Setup!$C$6,Setup!$F$12:$F$61)-IF(AND($E106="Half day",YEAR($D106)=Setup!$B$5,MONTH($D106)=6),1-Setup!$B$7,0)))),0)</f>
        <v/>
      </c>
      <c r="P106" s="34">
        <f>IF(AND(ISNUMBER($C106),ISNUMBER($D106)),IF($D106&lt;$C106,0,IF(MAX($C106,DATE(Setup!$B$5,7,1))&gt;MIN($D106,EOMONTH(DATE(Setup!$B$5,7,1),0)),0,MAX(0,NETWORKDAYS.INTL(MAX($C106,DATE(Setup!$B$5,7,1)),MIN($D106,EOMONTH(DATE(Setup!$B$5,7,1),0)),Setup!$C$6,Setup!$F$12:$F$61)-IF(AND($E106="Half day",YEAR($D106)=Setup!$B$5,MONTH($D106)=7),1-Setup!$B$7,0)))),0)</f>
        <v/>
      </c>
      <c r="Q106" s="34">
        <f>IF(AND(ISNUMBER($C106),ISNUMBER($D106)),IF($D106&lt;$C106,0,IF(MAX($C106,DATE(Setup!$B$5,8,1))&gt;MIN($D106,EOMONTH(DATE(Setup!$B$5,8,1),0)),0,MAX(0,NETWORKDAYS.INTL(MAX($C106,DATE(Setup!$B$5,8,1)),MIN($D106,EOMONTH(DATE(Setup!$B$5,8,1),0)),Setup!$C$6,Setup!$F$12:$F$61)-IF(AND($E106="Half day",YEAR($D106)=Setup!$B$5,MONTH($D106)=8),1-Setup!$B$7,0)))),0)</f>
        <v/>
      </c>
      <c r="R106" s="34">
        <f>IF(AND(ISNUMBER($C106),ISNUMBER($D106)),IF($D106&lt;$C106,0,IF(MAX($C106,DATE(Setup!$B$5,9,1))&gt;MIN($D106,EOMONTH(DATE(Setup!$B$5,9,1),0)),0,MAX(0,NETWORKDAYS.INTL(MAX($C106,DATE(Setup!$B$5,9,1)),MIN($D106,EOMONTH(DATE(Setup!$B$5,9,1),0)),Setup!$C$6,Setup!$F$12:$F$61)-IF(AND($E106="Half day",YEAR($D106)=Setup!$B$5,MONTH($D106)=9),1-Setup!$B$7,0)))),0)</f>
        <v/>
      </c>
      <c r="S106" s="34">
        <f>IF(AND(ISNUMBER($C106),ISNUMBER($D106)),IF($D106&lt;$C106,0,IF(MAX($C106,DATE(Setup!$B$5,10,1))&gt;MIN($D106,EOMONTH(DATE(Setup!$B$5,10,1),0)),0,MAX(0,NETWORKDAYS.INTL(MAX($C106,DATE(Setup!$B$5,10,1)),MIN($D106,EOMONTH(DATE(Setup!$B$5,10,1),0)),Setup!$C$6,Setup!$F$12:$F$61)-IF(AND($E106="Half day",YEAR($D106)=Setup!$B$5,MONTH($D106)=10),1-Setup!$B$7,0)))),0)</f>
        <v/>
      </c>
      <c r="T106" s="34">
        <f>IF(AND(ISNUMBER($C106),ISNUMBER($D106)),IF($D106&lt;$C106,0,IF(MAX($C106,DATE(Setup!$B$5,11,1))&gt;MIN($D106,EOMONTH(DATE(Setup!$B$5,11,1),0)),0,MAX(0,NETWORKDAYS.INTL(MAX($C106,DATE(Setup!$B$5,11,1)),MIN($D106,EOMONTH(DATE(Setup!$B$5,11,1),0)),Setup!$C$6,Setup!$F$12:$F$61)-IF(AND($E106="Half day",YEAR($D106)=Setup!$B$5,MONTH($D106)=11),1-Setup!$B$7,0)))),0)</f>
        <v/>
      </c>
      <c r="U106" s="34">
        <f>IF(AND(ISNUMBER($C106),ISNUMBER($D106)),IF($D106&lt;$C106,0,IF(MAX($C106,DATE(Setup!$B$5,12,1))&gt;MIN($D106,EOMONTH(DATE(Setup!$B$5,12,1),0)),0,MAX(0,NETWORKDAYS.INTL(MAX($C106,DATE(Setup!$B$5,12,1)),MIN($D106,EOMONTH(DATE(Setup!$B$5,12,1),0)),Setup!$C$6,Setup!$F$12:$F$61)-IF(AND($E106="Half day",YEAR($D106)=Setup!$B$5,MONTH($D106)=12),1-Setup!$B$7,0)))),0)</f>
        <v/>
      </c>
    </row>
    <row r="107">
      <c r="A107" s="7" t="n"/>
      <c r="B107" s="7" t="n"/>
      <c r="C107" s="28" t="n"/>
      <c r="D107" s="28" t="n"/>
      <c r="E107" s="23" t="n"/>
      <c r="F107" s="32">
        <f>IF(OR($C107="",$D107=""),"",IF(NOT(AND(ISNUMBER($C107),ISNUMBER($D107))),"Check dates",IF($D107&lt;$C107,"Check dates",SUM($J107:$U107))))</f>
        <v/>
      </c>
      <c r="G107" s="7" t="n"/>
      <c r="H107" s="33">
        <f>IF(AND($A107="",$B107="",$C107="",$D107=""),"",IF(COUNTIF(Employees!$A$5:$A$34,$A107)=0,"Pick the employee from the list",IF(COUNTIF(Setup!$A$12:$A$17,$B107)=0,"Pick the leave type",IF($F107="Check dates","Check the dates","OK"))))</f>
        <v/>
      </c>
      <c r="J107" s="34">
        <f>IF(AND(ISNUMBER($C107),ISNUMBER($D107)),IF($D107&lt;$C107,0,IF(MAX($C107,DATE(Setup!$B$5,1,1))&gt;MIN($D107,EOMONTH(DATE(Setup!$B$5,1,1),0)),0,MAX(0,NETWORKDAYS.INTL(MAX($C107,DATE(Setup!$B$5,1,1)),MIN($D107,EOMONTH(DATE(Setup!$B$5,1,1),0)),Setup!$C$6,Setup!$F$12:$F$61)-IF(AND($E107="Half day",YEAR($D107)=Setup!$B$5,MONTH($D107)=1),1-Setup!$B$7,0)))),0)</f>
        <v/>
      </c>
      <c r="K107" s="34">
        <f>IF(AND(ISNUMBER($C107),ISNUMBER($D107)),IF($D107&lt;$C107,0,IF(MAX($C107,DATE(Setup!$B$5,2,1))&gt;MIN($D107,EOMONTH(DATE(Setup!$B$5,2,1),0)),0,MAX(0,NETWORKDAYS.INTL(MAX($C107,DATE(Setup!$B$5,2,1)),MIN($D107,EOMONTH(DATE(Setup!$B$5,2,1),0)),Setup!$C$6,Setup!$F$12:$F$61)-IF(AND($E107="Half day",YEAR($D107)=Setup!$B$5,MONTH($D107)=2),1-Setup!$B$7,0)))),0)</f>
        <v/>
      </c>
      <c r="L107" s="34">
        <f>IF(AND(ISNUMBER($C107),ISNUMBER($D107)),IF($D107&lt;$C107,0,IF(MAX($C107,DATE(Setup!$B$5,3,1))&gt;MIN($D107,EOMONTH(DATE(Setup!$B$5,3,1),0)),0,MAX(0,NETWORKDAYS.INTL(MAX($C107,DATE(Setup!$B$5,3,1)),MIN($D107,EOMONTH(DATE(Setup!$B$5,3,1),0)),Setup!$C$6,Setup!$F$12:$F$61)-IF(AND($E107="Half day",YEAR($D107)=Setup!$B$5,MONTH($D107)=3),1-Setup!$B$7,0)))),0)</f>
        <v/>
      </c>
      <c r="M107" s="34">
        <f>IF(AND(ISNUMBER($C107),ISNUMBER($D107)),IF($D107&lt;$C107,0,IF(MAX($C107,DATE(Setup!$B$5,4,1))&gt;MIN($D107,EOMONTH(DATE(Setup!$B$5,4,1),0)),0,MAX(0,NETWORKDAYS.INTL(MAX($C107,DATE(Setup!$B$5,4,1)),MIN($D107,EOMONTH(DATE(Setup!$B$5,4,1),0)),Setup!$C$6,Setup!$F$12:$F$61)-IF(AND($E107="Half day",YEAR($D107)=Setup!$B$5,MONTH($D107)=4),1-Setup!$B$7,0)))),0)</f>
        <v/>
      </c>
      <c r="N107" s="34">
        <f>IF(AND(ISNUMBER($C107),ISNUMBER($D107)),IF($D107&lt;$C107,0,IF(MAX($C107,DATE(Setup!$B$5,5,1))&gt;MIN($D107,EOMONTH(DATE(Setup!$B$5,5,1),0)),0,MAX(0,NETWORKDAYS.INTL(MAX($C107,DATE(Setup!$B$5,5,1)),MIN($D107,EOMONTH(DATE(Setup!$B$5,5,1),0)),Setup!$C$6,Setup!$F$12:$F$61)-IF(AND($E107="Half day",YEAR($D107)=Setup!$B$5,MONTH($D107)=5),1-Setup!$B$7,0)))),0)</f>
        <v/>
      </c>
      <c r="O107" s="34">
        <f>IF(AND(ISNUMBER($C107),ISNUMBER($D107)),IF($D107&lt;$C107,0,IF(MAX($C107,DATE(Setup!$B$5,6,1))&gt;MIN($D107,EOMONTH(DATE(Setup!$B$5,6,1),0)),0,MAX(0,NETWORKDAYS.INTL(MAX($C107,DATE(Setup!$B$5,6,1)),MIN($D107,EOMONTH(DATE(Setup!$B$5,6,1),0)),Setup!$C$6,Setup!$F$12:$F$61)-IF(AND($E107="Half day",YEAR($D107)=Setup!$B$5,MONTH($D107)=6),1-Setup!$B$7,0)))),0)</f>
        <v/>
      </c>
      <c r="P107" s="34">
        <f>IF(AND(ISNUMBER($C107),ISNUMBER($D107)),IF($D107&lt;$C107,0,IF(MAX($C107,DATE(Setup!$B$5,7,1))&gt;MIN($D107,EOMONTH(DATE(Setup!$B$5,7,1),0)),0,MAX(0,NETWORKDAYS.INTL(MAX($C107,DATE(Setup!$B$5,7,1)),MIN($D107,EOMONTH(DATE(Setup!$B$5,7,1),0)),Setup!$C$6,Setup!$F$12:$F$61)-IF(AND($E107="Half day",YEAR($D107)=Setup!$B$5,MONTH($D107)=7),1-Setup!$B$7,0)))),0)</f>
        <v/>
      </c>
      <c r="Q107" s="34">
        <f>IF(AND(ISNUMBER($C107),ISNUMBER($D107)),IF($D107&lt;$C107,0,IF(MAX($C107,DATE(Setup!$B$5,8,1))&gt;MIN($D107,EOMONTH(DATE(Setup!$B$5,8,1),0)),0,MAX(0,NETWORKDAYS.INTL(MAX($C107,DATE(Setup!$B$5,8,1)),MIN($D107,EOMONTH(DATE(Setup!$B$5,8,1),0)),Setup!$C$6,Setup!$F$12:$F$61)-IF(AND($E107="Half day",YEAR($D107)=Setup!$B$5,MONTH($D107)=8),1-Setup!$B$7,0)))),0)</f>
        <v/>
      </c>
      <c r="R107" s="34">
        <f>IF(AND(ISNUMBER($C107),ISNUMBER($D107)),IF($D107&lt;$C107,0,IF(MAX($C107,DATE(Setup!$B$5,9,1))&gt;MIN($D107,EOMONTH(DATE(Setup!$B$5,9,1),0)),0,MAX(0,NETWORKDAYS.INTL(MAX($C107,DATE(Setup!$B$5,9,1)),MIN($D107,EOMONTH(DATE(Setup!$B$5,9,1),0)),Setup!$C$6,Setup!$F$12:$F$61)-IF(AND($E107="Half day",YEAR($D107)=Setup!$B$5,MONTH($D107)=9),1-Setup!$B$7,0)))),0)</f>
        <v/>
      </c>
      <c r="S107" s="34">
        <f>IF(AND(ISNUMBER($C107),ISNUMBER($D107)),IF($D107&lt;$C107,0,IF(MAX($C107,DATE(Setup!$B$5,10,1))&gt;MIN($D107,EOMONTH(DATE(Setup!$B$5,10,1),0)),0,MAX(0,NETWORKDAYS.INTL(MAX($C107,DATE(Setup!$B$5,10,1)),MIN($D107,EOMONTH(DATE(Setup!$B$5,10,1),0)),Setup!$C$6,Setup!$F$12:$F$61)-IF(AND($E107="Half day",YEAR($D107)=Setup!$B$5,MONTH($D107)=10),1-Setup!$B$7,0)))),0)</f>
        <v/>
      </c>
      <c r="T107" s="34">
        <f>IF(AND(ISNUMBER($C107),ISNUMBER($D107)),IF($D107&lt;$C107,0,IF(MAX($C107,DATE(Setup!$B$5,11,1))&gt;MIN($D107,EOMONTH(DATE(Setup!$B$5,11,1),0)),0,MAX(0,NETWORKDAYS.INTL(MAX($C107,DATE(Setup!$B$5,11,1)),MIN($D107,EOMONTH(DATE(Setup!$B$5,11,1),0)),Setup!$C$6,Setup!$F$12:$F$61)-IF(AND($E107="Half day",YEAR($D107)=Setup!$B$5,MONTH($D107)=11),1-Setup!$B$7,0)))),0)</f>
        <v/>
      </c>
      <c r="U107" s="34">
        <f>IF(AND(ISNUMBER($C107),ISNUMBER($D107)),IF($D107&lt;$C107,0,IF(MAX($C107,DATE(Setup!$B$5,12,1))&gt;MIN($D107,EOMONTH(DATE(Setup!$B$5,12,1),0)),0,MAX(0,NETWORKDAYS.INTL(MAX($C107,DATE(Setup!$B$5,12,1)),MIN($D107,EOMONTH(DATE(Setup!$B$5,12,1),0)),Setup!$C$6,Setup!$F$12:$F$61)-IF(AND($E107="Half day",YEAR($D107)=Setup!$B$5,MONTH($D107)=12),1-Setup!$B$7,0)))),0)</f>
        <v/>
      </c>
    </row>
    <row r="108">
      <c r="A108" s="7" t="n"/>
      <c r="B108" s="7" t="n"/>
      <c r="C108" s="28" t="n"/>
      <c r="D108" s="28" t="n"/>
      <c r="E108" s="23" t="n"/>
      <c r="F108" s="32">
        <f>IF(OR($C108="",$D108=""),"",IF(NOT(AND(ISNUMBER($C108),ISNUMBER($D108))),"Check dates",IF($D108&lt;$C108,"Check dates",SUM($J108:$U108))))</f>
        <v/>
      </c>
      <c r="G108" s="7" t="n"/>
      <c r="H108" s="33">
        <f>IF(AND($A108="",$B108="",$C108="",$D108=""),"",IF(COUNTIF(Employees!$A$5:$A$34,$A108)=0,"Pick the employee from the list",IF(COUNTIF(Setup!$A$12:$A$17,$B108)=0,"Pick the leave type",IF($F108="Check dates","Check the dates","OK"))))</f>
        <v/>
      </c>
      <c r="J108" s="34">
        <f>IF(AND(ISNUMBER($C108),ISNUMBER($D108)),IF($D108&lt;$C108,0,IF(MAX($C108,DATE(Setup!$B$5,1,1))&gt;MIN($D108,EOMONTH(DATE(Setup!$B$5,1,1),0)),0,MAX(0,NETWORKDAYS.INTL(MAX($C108,DATE(Setup!$B$5,1,1)),MIN($D108,EOMONTH(DATE(Setup!$B$5,1,1),0)),Setup!$C$6,Setup!$F$12:$F$61)-IF(AND($E108="Half day",YEAR($D108)=Setup!$B$5,MONTH($D108)=1),1-Setup!$B$7,0)))),0)</f>
        <v/>
      </c>
      <c r="K108" s="34">
        <f>IF(AND(ISNUMBER($C108),ISNUMBER($D108)),IF($D108&lt;$C108,0,IF(MAX($C108,DATE(Setup!$B$5,2,1))&gt;MIN($D108,EOMONTH(DATE(Setup!$B$5,2,1),0)),0,MAX(0,NETWORKDAYS.INTL(MAX($C108,DATE(Setup!$B$5,2,1)),MIN($D108,EOMONTH(DATE(Setup!$B$5,2,1),0)),Setup!$C$6,Setup!$F$12:$F$61)-IF(AND($E108="Half day",YEAR($D108)=Setup!$B$5,MONTH($D108)=2),1-Setup!$B$7,0)))),0)</f>
        <v/>
      </c>
      <c r="L108" s="34">
        <f>IF(AND(ISNUMBER($C108),ISNUMBER($D108)),IF($D108&lt;$C108,0,IF(MAX($C108,DATE(Setup!$B$5,3,1))&gt;MIN($D108,EOMONTH(DATE(Setup!$B$5,3,1),0)),0,MAX(0,NETWORKDAYS.INTL(MAX($C108,DATE(Setup!$B$5,3,1)),MIN($D108,EOMONTH(DATE(Setup!$B$5,3,1),0)),Setup!$C$6,Setup!$F$12:$F$61)-IF(AND($E108="Half day",YEAR($D108)=Setup!$B$5,MONTH($D108)=3),1-Setup!$B$7,0)))),0)</f>
        <v/>
      </c>
      <c r="M108" s="34">
        <f>IF(AND(ISNUMBER($C108),ISNUMBER($D108)),IF($D108&lt;$C108,0,IF(MAX($C108,DATE(Setup!$B$5,4,1))&gt;MIN($D108,EOMONTH(DATE(Setup!$B$5,4,1),0)),0,MAX(0,NETWORKDAYS.INTL(MAX($C108,DATE(Setup!$B$5,4,1)),MIN($D108,EOMONTH(DATE(Setup!$B$5,4,1),0)),Setup!$C$6,Setup!$F$12:$F$61)-IF(AND($E108="Half day",YEAR($D108)=Setup!$B$5,MONTH($D108)=4),1-Setup!$B$7,0)))),0)</f>
        <v/>
      </c>
      <c r="N108" s="34">
        <f>IF(AND(ISNUMBER($C108),ISNUMBER($D108)),IF($D108&lt;$C108,0,IF(MAX($C108,DATE(Setup!$B$5,5,1))&gt;MIN($D108,EOMONTH(DATE(Setup!$B$5,5,1),0)),0,MAX(0,NETWORKDAYS.INTL(MAX($C108,DATE(Setup!$B$5,5,1)),MIN($D108,EOMONTH(DATE(Setup!$B$5,5,1),0)),Setup!$C$6,Setup!$F$12:$F$61)-IF(AND($E108="Half day",YEAR($D108)=Setup!$B$5,MONTH($D108)=5),1-Setup!$B$7,0)))),0)</f>
        <v/>
      </c>
      <c r="O108" s="34">
        <f>IF(AND(ISNUMBER($C108),ISNUMBER($D108)),IF($D108&lt;$C108,0,IF(MAX($C108,DATE(Setup!$B$5,6,1))&gt;MIN($D108,EOMONTH(DATE(Setup!$B$5,6,1),0)),0,MAX(0,NETWORKDAYS.INTL(MAX($C108,DATE(Setup!$B$5,6,1)),MIN($D108,EOMONTH(DATE(Setup!$B$5,6,1),0)),Setup!$C$6,Setup!$F$12:$F$61)-IF(AND($E108="Half day",YEAR($D108)=Setup!$B$5,MONTH($D108)=6),1-Setup!$B$7,0)))),0)</f>
        <v/>
      </c>
      <c r="P108" s="34">
        <f>IF(AND(ISNUMBER($C108),ISNUMBER($D108)),IF($D108&lt;$C108,0,IF(MAX($C108,DATE(Setup!$B$5,7,1))&gt;MIN($D108,EOMONTH(DATE(Setup!$B$5,7,1),0)),0,MAX(0,NETWORKDAYS.INTL(MAX($C108,DATE(Setup!$B$5,7,1)),MIN($D108,EOMONTH(DATE(Setup!$B$5,7,1),0)),Setup!$C$6,Setup!$F$12:$F$61)-IF(AND($E108="Half day",YEAR($D108)=Setup!$B$5,MONTH($D108)=7),1-Setup!$B$7,0)))),0)</f>
        <v/>
      </c>
      <c r="Q108" s="34">
        <f>IF(AND(ISNUMBER($C108),ISNUMBER($D108)),IF($D108&lt;$C108,0,IF(MAX($C108,DATE(Setup!$B$5,8,1))&gt;MIN($D108,EOMONTH(DATE(Setup!$B$5,8,1),0)),0,MAX(0,NETWORKDAYS.INTL(MAX($C108,DATE(Setup!$B$5,8,1)),MIN($D108,EOMONTH(DATE(Setup!$B$5,8,1),0)),Setup!$C$6,Setup!$F$12:$F$61)-IF(AND($E108="Half day",YEAR($D108)=Setup!$B$5,MONTH($D108)=8),1-Setup!$B$7,0)))),0)</f>
        <v/>
      </c>
      <c r="R108" s="34">
        <f>IF(AND(ISNUMBER($C108),ISNUMBER($D108)),IF($D108&lt;$C108,0,IF(MAX($C108,DATE(Setup!$B$5,9,1))&gt;MIN($D108,EOMONTH(DATE(Setup!$B$5,9,1),0)),0,MAX(0,NETWORKDAYS.INTL(MAX($C108,DATE(Setup!$B$5,9,1)),MIN($D108,EOMONTH(DATE(Setup!$B$5,9,1),0)),Setup!$C$6,Setup!$F$12:$F$61)-IF(AND($E108="Half day",YEAR($D108)=Setup!$B$5,MONTH($D108)=9),1-Setup!$B$7,0)))),0)</f>
        <v/>
      </c>
      <c r="S108" s="34">
        <f>IF(AND(ISNUMBER($C108),ISNUMBER($D108)),IF($D108&lt;$C108,0,IF(MAX($C108,DATE(Setup!$B$5,10,1))&gt;MIN($D108,EOMONTH(DATE(Setup!$B$5,10,1),0)),0,MAX(0,NETWORKDAYS.INTL(MAX($C108,DATE(Setup!$B$5,10,1)),MIN($D108,EOMONTH(DATE(Setup!$B$5,10,1),0)),Setup!$C$6,Setup!$F$12:$F$61)-IF(AND($E108="Half day",YEAR($D108)=Setup!$B$5,MONTH($D108)=10),1-Setup!$B$7,0)))),0)</f>
        <v/>
      </c>
      <c r="T108" s="34">
        <f>IF(AND(ISNUMBER($C108),ISNUMBER($D108)),IF($D108&lt;$C108,0,IF(MAX($C108,DATE(Setup!$B$5,11,1))&gt;MIN($D108,EOMONTH(DATE(Setup!$B$5,11,1),0)),0,MAX(0,NETWORKDAYS.INTL(MAX($C108,DATE(Setup!$B$5,11,1)),MIN($D108,EOMONTH(DATE(Setup!$B$5,11,1),0)),Setup!$C$6,Setup!$F$12:$F$61)-IF(AND($E108="Half day",YEAR($D108)=Setup!$B$5,MONTH($D108)=11),1-Setup!$B$7,0)))),0)</f>
        <v/>
      </c>
      <c r="U108" s="34">
        <f>IF(AND(ISNUMBER($C108),ISNUMBER($D108)),IF($D108&lt;$C108,0,IF(MAX($C108,DATE(Setup!$B$5,12,1))&gt;MIN($D108,EOMONTH(DATE(Setup!$B$5,12,1),0)),0,MAX(0,NETWORKDAYS.INTL(MAX($C108,DATE(Setup!$B$5,12,1)),MIN($D108,EOMONTH(DATE(Setup!$B$5,12,1),0)),Setup!$C$6,Setup!$F$12:$F$61)-IF(AND($E108="Half day",YEAR($D108)=Setup!$B$5,MONTH($D108)=12),1-Setup!$B$7,0)))),0)</f>
        <v/>
      </c>
    </row>
    <row r="109">
      <c r="A109" s="7" t="n"/>
      <c r="B109" s="7" t="n"/>
      <c r="C109" s="28" t="n"/>
      <c r="D109" s="28" t="n"/>
      <c r="E109" s="23" t="n"/>
      <c r="F109" s="32">
        <f>IF(OR($C109="",$D109=""),"",IF(NOT(AND(ISNUMBER($C109),ISNUMBER($D109))),"Check dates",IF($D109&lt;$C109,"Check dates",SUM($J109:$U109))))</f>
        <v/>
      </c>
      <c r="G109" s="7" t="n"/>
      <c r="H109" s="33">
        <f>IF(AND($A109="",$B109="",$C109="",$D109=""),"",IF(COUNTIF(Employees!$A$5:$A$34,$A109)=0,"Pick the employee from the list",IF(COUNTIF(Setup!$A$12:$A$17,$B109)=0,"Pick the leave type",IF($F109="Check dates","Check the dates","OK"))))</f>
        <v/>
      </c>
      <c r="J109" s="34">
        <f>IF(AND(ISNUMBER($C109),ISNUMBER($D109)),IF($D109&lt;$C109,0,IF(MAX($C109,DATE(Setup!$B$5,1,1))&gt;MIN($D109,EOMONTH(DATE(Setup!$B$5,1,1),0)),0,MAX(0,NETWORKDAYS.INTL(MAX($C109,DATE(Setup!$B$5,1,1)),MIN($D109,EOMONTH(DATE(Setup!$B$5,1,1),0)),Setup!$C$6,Setup!$F$12:$F$61)-IF(AND($E109="Half day",YEAR($D109)=Setup!$B$5,MONTH($D109)=1),1-Setup!$B$7,0)))),0)</f>
        <v/>
      </c>
      <c r="K109" s="34">
        <f>IF(AND(ISNUMBER($C109),ISNUMBER($D109)),IF($D109&lt;$C109,0,IF(MAX($C109,DATE(Setup!$B$5,2,1))&gt;MIN($D109,EOMONTH(DATE(Setup!$B$5,2,1),0)),0,MAX(0,NETWORKDAYS.INTL(MAX($C109,DATE(Setup!$B$5,2,1)),MIN($D109,EOMONTH(DATE(Setup!$B$5,2,1),0)),Setup!$C$6,Setup!$F$12:$F$61)-IF(AND($E109="Half day",YEAR($D109)=Setup!$B$5,MONTH($D109)=2),1-Setup!$B$7,0)))),0)</f>
        <v/>
      </c>
      <c r="L109" s="34">
        <f>IF(AND(ISNUMBER($C109),ISNUMBER($D109)),IF($D109&lt;$C109,0,IF(MAX($C109,DATE(Setup!$B$5,3,1))&gt;MIN($D109,EOMONTH(DATE(Setup!$B$5,3,1),0)),0,MAX(0,NETWORKDAYS.INTL(MAX($C109,DATE(Setup!$B$5,3,1)),MIN($D109,EOMONTH(DATE(Setup!$B$5,3,1),0)),Setup!$C$6,Setup!$F$12:$F$61)-IF(AND($E109="Half day",YEAR($D109)=Setup!$B$5,MONTH($D109)=3),1-Setup!$B$7,0)))),0)</f>
        <v/>
      </c>
      <c r="M109" s="34">
        <f>IF(AND(ISNUMBER($C109),ISNUMBER($D109)),IF($D109&lt;$C109,0,IF(MAX($C109,DATE(Setup!$B$5,4,1))&gt;MIN($D109,EOMONTH(DATE(Setup!$B$5,4,1),0)),0,MAX(0,NETWORKDAYS.INTL(MAX($C109,DATE(Setup!$B$5,4,1)),MIN($D109,EOMONTH(DATE(Setup!$B$5,4,1),0)),Setup!$C$6,Setup!$F$12:$F$61)-IF(AND($E109="Half day",YEAR($D109)=Setup!$B$5,MONTH($D109)=4),1-Setup!$B$7,0)))),0)</f>
        <v/>
      </c>
      <c r="N109" s="34">
        <f>IF(AND(ISNUMBER($C109),ISNUMBER($D109)),IF($D109&lt;$C109,0,IF(MAX($C109,DATE(Setup!$B$5,5,1))&gt;MIN($D109,EOMONTH(DATE(Setup!$B$5,5,1),0)),0,MAX(0,NETWORKDAYS.INTL(MAX($C109,DATE(Setup!$B$5,5,1)),MIN($D109,EOMONTH(DATE(Setup!$B$5,5,1),0)),Setup!$C$6,Setup!$F$12:$F$61)-IF(AND($E109="Half day",YEAR($D109)=Setup!$B$5,MONTH($D109)=5),1-Setup!$B$7,0)))),0)</f>
        <v/>
      </c>
      <c r="O109" s="34">
        <f>IF(AND(ISNUMBER($C109),ISNUMBER($D109)),IF($D109&lt;$C109,0,IF(MAX($C109,DATE(Setup!$B$5,6,1))&gt;MIN($D109,EOMONTH(DATE(Setup!$B$5,6,1),0)),0,MAX(0,NETWORKDAYS.INTL(MAX($C109,DATE(Setup!$B$5,6,1)),MIN($D109,EOMONTH(DATE(Setup!$B$5,6,1),0)),Setup!$C$6,Setup!$F$12:$F$61)-IF(AND($E109="Half day",YEAR($D109)=Setup!$B$5,MONTH($D109)=6),1-Setup!$B$7,0)))),0)</f>
        <v/>
      </c>
      <c r="P109" s="34">
        <f>IF(AND(ISNUMBER($C109),ISNUMBER($D109)),IF($D109&lt;$C109,0,IF(MAX($C109,DATE(Setup!$B$5,7,1))&gt;MIN($D109,EOMONTH(DATE(Setup!$B$5,7,1),0)),0,MAX(0,NETWORKDAYS.INTL(MAX($C109,DATE(Setup!$B$5,7,1)),MIN($D109,EOMONTH(DATE(Setup!$B$5,7,1),0)),Setup!$C$6,Setup!$F$12:$F$61)-IF(AND($E109="Half day",YEAR($D109)=Setup!$B$5,MONTH($D109)=7),1-Setup!$B$7,0)))),0)</f>
        <v/>
      </c>
      <c r="Q109" s="34">
        <f>IF(AND(ISNUMBER($C109),ISNUMBER($D109)),IF($D109&lt;$C109,0,IF(MAX($C109,DATE(Setup!$B$5,8,1))&gt;MIN($D109,EOMONTH(DATE(Setup!$B$5,8,1),0)),0,MAX(0,NETWORKDAYS.INTL(MAX($C109,DATE(Setup!$B$5,8,1)),MIN($D109,EOMONTH(DATE(Setup!$B$5,8,1),0)),Setup!$C$6,Setup!$F$12:$F$61)-IF(AND($E109="Half day",YEAR($D109)=Setup!$B$5,MONTH($D109)=8),1-Setup!$B$7,0)))),0)</f>
        <v/>
      </c>
      <c r="R109" s="34">
        <f>IF(AND(ISNUMBER($C109),ISNUMBER($D109)),IF($D109&lt;$C109,0,IF(MAX($C109,DATE(Setup!$B$5,9,1))&gt;MIN($D109,EOMONTH(DATE(Setup!$B$5,9,1),0)),0,MAX(0,NETWORKDAYS.INTL(MAX($C109,DATE(Setup!$B$5,9,1)),MIN($D109,EOMONTH(DATE(Setup!$B$5,9,1),0)),Setup!$C$6,Setup!$F$12:$F$61)-IF(AND($E109="Half day",YEAR($D109)=Setup!$B$5,MONTH($D109)=9),1-Setup!$B$7,0)))),0)</f>
        <v/>
      </c>
      <c r="S109" s="34">
        <f>IF(AND(ISNUMBER($C109),ISNUMBER($D109)),IF($D109&lt;$C109,0,IF(MAX($C109,DATE(Setup!$B$5,10,1))&gt;MIN($D109,EOMONTH(DATE(Setup!$B$5,10,1),0)),0,MAX(0,NETWORKDAYS.INTL(MAX($C109,DATE(Setup!$B$5,10,1)),MIN($D109,EOMONTH(DATE(Setup!$B$5,10,1),0)),Setup!$C$6,Setup!$F$12:$F$61)-IF(AND($E109="Half day",YEAR($D109)=Setup!$B$5,MONTH($D109)=10),1-Setup!$B$7,0)))),0)</f>
        <v/>
      </c>
      <c r="T109" s="34">
        <f>IF(AND(ISNUMBER($C109),ISNUMBER($D109)),IF($D109&lt;$C109,0,IF(MAX($C109,DATE(Setup!$B$5,11,1))&gt;MIN($D109,EOMONTH(DATE(Setup!$B$5,11,1),0)),0,MAX(0,NETWORKDAYS.INTL(MAX($C109,DATE(Setup!$B$5,11,1)),MIN($D109,EOMONTH(DATE(Setup!$B$5,11,1),0)),Setup!$C$6,Setup!$F$12:$F$61)-IF(AND($E109="Half day",YEAR($D109)=Setup!$B$5,MONTH($D109)=11),1-Setup!$B$7,0)))),0)</f>
        <v/>
      </c>
      <c r="U109" s="34">
        <f>IF(AND(ISNUMBER($C109),ISNUMBER($D109)),IF($D109&lt;$C109,0,IF(MAX($C109,DATE(Setup!$B$5,12,1))&gt;MIN($D109,EOMONTH(DATE(Setup!$B$5,12,1),0)),0,MAX(0,NETWORKDAYS.INTL(MAX($C109,DATE(Setup!$B$5,12,1)),MIN($D109,EOMONTH(DATE(Setup!$B$5,12,1),0)),Setup!$C$6,Setup!$F$12:$F$61)-IF(AND($E109="Half day",YEAR($D109)=Setup!$B$5,MONTH($D109)=12),1-Setup!$B$7,0)))),0)</f>
        <v/>
      </c>
    </row>
    <row r="110">
      <c r="A110" s="7" t="n"/>
      <c r="B110" s="7" t="n"/>
      <c r="C110" s="28" t="n"/>
      <c r="D110" s="28" t="n"/>
      <c r="E110" s="23" t="n"/>
      <c r="F110" s="32">
        <f>IF(OR($C110="",$D110=""),"",IF(NOT(AND(ISNUMBER($C110),ISNUMBER($D110))),"Check dates",IF($D110&lt;$C110,"Check dates",SUM($J110:$U110))))</f>
        <v/>
      </c>
      <c r="G110" s="7" t="n"/>
      <c r="H110" s="33">
        <f>IF(AND($A110="",$B110="",$C110="",$D110=""),"",IF(COUNTIF(Employees!$A$5:$A$34,$A110)=0,"Pick the employee from the list",IF(COUNTIF(Setup!$A$12:$A$17,$B110)=0,"Pick the leave type",IF($F110="Check dates","Check the dates","OK"))))</f>
        <v/>
      </c>
      <c r="J110" s="34">
        <f>IF(AND(ISNUMBER($C110),ISNUMBER($D110)),IF($D110&lt;$C110,0,IF(MAX($C110,DATE(Setup!$B$5,1,1))&gt;MIN($D110,EOMONTH(DATE(Setup!$B$5,1,1),0)),0,MAX(0,NETWORKDAYS.INTL(MAX($C110,DATE(Setup!$B$5,1,1)),MIN($D110,EOMONTH(DATE(Setup!$B$5,1,1),0)),Setup!$C$6,Setup!$F$12:$F$61)-IF(AND($E110="Half day",YEAR($D110)=Setup!$B$5,MONTH($D110)=1),1-Setup!$B$7,0)))),0)</f>
        <v/>
      </c>
      <c r="K110" s="34">
        <f>IF(AND(ISNUMBER($C110),ISNUMBER($D110)),IF($D110&lt;$C110,0,IF(MAX($C110,DATE(Setup!$B$5,2,1))&gt;MIN($D110,EOMONTH(DATE(Setup!$B$5,2,1),0)),0,MAX(0,NETWORKDAYS.INTL(MAX($C110,DATE(Setup!$B$5,2,1)),MIN($D110,EOMONTH(DATE(Setup!$B$5,2,1),0)),Setup!$C$6,Setup!$F$12:$F$61)-IF(AND($E110="Half day",YEAR($D110)=Setup!$B$5,MONTH($D110)=2),1-Setup!$B$7,0)))),0)</f>
        <v/>
      </c>
      <c r="L110" s="34">
        <f>IF(AND(ISNUMBER($C110),ISNUMBER($D110)),IF($D110&lt;$C110,0,IF(MAX($C110,DATE(Setup!$B$5,3,1))&gt;MIN($D110,EOMONTH(DATE(Setup!$B$5,3,1),0)),0,MAX(0,NETWORKDAYS.INTL(MAX($C110,DATE(Setup!$B$5,3,1)),MIN($D110,EOMONTH(DATE(Setup!$B$5,3,1),0)),Setup!$C$6,Setup!$F$12:$F$61)-IF(AND($E110="Half day",YEAR($D110)=Setup!$B$5,MONTH($D110)=3),1-Setup!$B$7,0)))),0)</f>
        <v/>
      </c>
      <c r="M110" s="34">
        <f>IF(AND(ISNUMBER($C110),ISNUMBER($D110)),IF($D110&lt;$C110,0,IF(MAX($C110,DATE(Setup!$B$5,4,1))&gt;MIN($D110,EOMONTH(DATE(Setup!$B$5,4,1),0)),0,MAX(0,NETWORKDAYS.INTL(MAX($C110,DATE(Setup!$B$5,4,1)),MIN($D110,EOMONTH(DATE(Setup!$B$5,4,1),0)),Setup!$C$6,Setup!$F$12:$F$61)-IF(AND($E110="Half day",YEAR($D110)=Setup!$B$5,MONTH($D110)=4),1-Setup!$B$7,0)))),0)</f>
        <v/>
      </c>
      <c r="N110" s="34">
        <f>IF(AND(ISNUMBER($C110),ISNUMBER($D110)),IF($D110&lt;$C110,0,IF(MAX($C110,DATE(Setup!$B$5,5,1))&gt;MIN($D110,EOMONTH(DATE(Setup!$B$5,5,1),0)),0,MAX(0,NETWORKDAYS.INTL(MAX($C110,DATE(Setup!$B$5,5,1)),MIN($D110,EOMONTH(DATE(Setup!$B$5,5,1),0)),Setup!$C$6,Setup!$F$12:$F$61)-IF(AND($E110="Half day",YEAR($D110)=Setup!$B$5,MONTH($D110)=5),1-Setup!$B$7,0)))),0)</f>
        <v/>
      </c>
      <c r="O110" s="34">
        <f>IF(AND(ISNUMBER($C110),ISNUMBER($D110)),IF($D110&lt;$C110,0,IF(MAX($C110,DATE(Setup!$B$5,6,1))&gt;MIN($D110,EOMONTH(DATE(Setup!$B$5,6,1),0)),0,MAX(0,NETWORKDAYS.INTL(MAX($C110,DATE(Setup!$B$5,6,1)),MIN($D110,EOMONTH(DATE(Setup!$B$5,6,1),0)),Setup!$C$6,Setup!$F$12:$F$61)-IF(AND($E110="Half day",YEAR($D110)=Setup!$B$5,MONTH($D110)=6),1-Setup!$B$7,0)))),0)</f>
        <v/>
      </c>
      <c r="P110" s="34">
        <f>IF(AND(ISNUMBER($C110),ISNUMBER($D110)),IF($D110&lt;$C110,0,IF(MAX($C110,DATE(Setup!$B$5,7,1))&gt;MIN($D110,EOMONTH(DATE(Setup!$B$5,7,1),0)),0,MAX(0,NETWORKDAYS.INTL(MAX($C110,DATE(Setup!$B$5,7,1)),MIN($D110,EOMONTH(DATE(Setup!$B$5,7,1),0)),Setup!$C$6,Setup!$F$12:$F$61)-IF(AND($E110="Half day",YEAR($D110)=Setup!$B$5,MONTH($D110)=7),1-Setup!$B$7,0)))),0)</f>
        <v/>
      </c>
      <c r="Q110" s="34">
        <f>IF(AND(ISNUMBER($C110),ISNUMBER($D110)),IF($D110&lt;$C110,0,IF(MAX($C110,DATE(Setup!$B$5,8,1))&gt;MIN($D110,EOMONTH(DATE(Setup!$B$5,8,1),0)),0,MAX(0,NETWORKDAYS.INTL(MAX($C110,DATE(Setup!$B$5,8,1)),MIN($D110,EOMONTH(DATE(Setup!$B$5,8,1),0)),Setup!$C$6,Setup!$F$12:$F$61)-IF(AND($E110="Half day",YEAR($D110)=Setup!$B$5,MONTH($D110)=8),1-Setup!$B$7,0)))),0)</f>
        <v/>
      </c>
      <c r="R110" s="34">
        <f>IF(AND(ISNUMBER($C110),ISNUMBER($D110)),IF($D110&lt;$C110,0,IF(MAX($C110,DATE(Setup!$B$5,9,1))&gt;MIN($D110,EOMONTH(DATE(Setup!$B$5,9,1),0)),0,MAX(0,NETWORKDAYS.INTL(MAX($C110,DATE(Setup!$B$5,9,1)),MIN($D110,EOMONTH(DATE(Setup!$B$5,9,1),0)),Setup!$C$6,Setup!$F$12:$F$61)-IF(AND($E110="Half day",YEAR($D110)=Setup!$B$5,MONTH($D110)=9),1-Setup!$B$7,0)))),0)</f>
        <v/>
      </c>
      <c r="S110" s="34">
        <f>IF(AND(ISNUMBER($C110),ISNUMBER($D110)),IF($D110&lt;$C110,0,IF(MAX($C110,DATE(Setup!$B$5,10,1))&gt;MIN($D110,EOMONTH(DATE(Setup!$B$5,10,1),0)),0,MAX(0,NETWORKDAYS.INTL(MAX($C110,DATE(Setup!$B$5,10,1)),MIN($D110,EOMONTH(DATE(Setup!$B$5,10,1),0)),Setup!$C$6,Setup!$F$12:$F$61)-IF(AND($E110="Half day",YEAR($D110)=Setup!$B$5,MONTH($D110)=10),1-Setup!$B$7,0)))),0)</f>
        <v/>
      </c>
      <c r="T110" s="34">
        <f>IF(AND(ISNUMBER($C110),ISNUMBER($D110)),IF($D110&lt;$C110,0,IF(MAX($C110,DATE(Setup!$B$5,11,1))&gt;MIN($D110,EOMONTH(DATE(Setup!$B$5,11,1),0)),0,MAX(0,NETWORKDAYS.INTL(MAX($C110,DATE(Setup!$B$5,11,1)),MIN($D110,EOMONTH(DATE(Setup!$B$5,11,1),0)),Setup!$C$6,Setup!$F$12:$F$61)-IF(AND($E110="Half day",YEAR($D110)=Setup!$B$5,MONTH($D110)=11),1-Setup!$B$7,0)))),0)</f>
        <v/>
      </c>
      <c r="U110" s="34">
        <f>IF(AND(ISNUMBER($C110),ISNUMBER($D110)),IF($D110&lt;$C110,0,IF(MAX($C110,DATE(Setup!$B$5,12,1))&gt;MIN($D110,EOMONTH(DATE(Setup!$B$5,12,1),0)),0,MAX(0,NETWORKDAYS.INTL(MAX($C110,DATE(Setup!$B$5,12,1)),MIN($D110,EOMONTH(DATE(Setup!$B$5,12,1),0)),Setup!$C$6,Setup!$F$12:$F$61)-IF(AND($E110="Half day",YEAR($D110)=Setup!$B$5,MONTH($D110)=12),1-Setup!$B$7,0)))),0)</f>
        <v/>
      </c>
    </row>
    <row r="111">
      <c r="A111" s="7" t="n"/>
      <c r="B111" s="7" t="n"/>
      <c r="C111" s="28" t="n"/>
      <c r="D111" s="28" t="n"/>
      <c r="E111" s="23" t="n"/>
      <c r="F111" s="32">
        <f>IF(OR($C111="",$D111=""),"",IF(NOT(AND(ISNUMBER($C111),ISNUMBER($D111))),"Check dates",IF($D111&lt;$C111,"Check dates",SUM($J111:$U111))))</f>
        <v/>
      </c>
      <c r="G111" s="7" t="n"/>
      <c r="H111" s="33">
        <f>IF(AND($A111="",$B111="",$C111="",$D111=""),"",IF(COUNTIF(Employees!$A$5:$A$34,$A111)=0,"Pick the employee from the list",IF(COUNTIF(Setup!$A$12:$A$17,$B111)=0,"Pick the leave type",IF($F111="Check dates","Check the dates","OK"))))</f>
        <v/>
      </c>
      <c r="J111" s="34">
        <f>IF(AND(ISNUMBER($C111),ISNUMBER($D111)),IF($D111&lt;$C111,0,IF(MAX($C111,DATE(Setup!$B$5,1,1))&gt;MIN($D111,EOMONTH(DATE(Setup!$B$5,1,1),0)),0,MAX(0,NETWORKDAYS.INTL(MAX($C111,DATE(Setup!$B$5,1,1)),MIN($D111,EOMONTH(DATE(Setup!$B$5,1,1),0)),Setup!$C$6,Setup!$F$12:$F$61)-IF(AND($E111="Half day",YEAR($D111)=Setup!$B$5,MONTH($D111)=1),1-Setup!$B$7,0)))),0)</f>
        <v/>
      </c>
      <c r="K111" s="34">
        <f>IF(AND(ISNUMBER($C111),ISNUMBER($D111)),IF($D111&lt;$C111,0,IF(MAX($C111,DATE(Setup!$B$5,2,1))&gt;MIN($D111,EOMONTH(DATE(Setup!$B$5,2,1),0)),0,MAX(0,NETWORKDAYS.INTL(MAX($C111,DATE(Setup!$B$5,2,1)),MIN($D111,EOMONTH(DATE(Setup!$B$5,2,1),0)),Setup!$C$6,Setup!$F$12:$F$61)-IF(AND($E111="Half day",YEAR($D111)=Setup!$B$5,MONTH($D111)=2),1-Setup!$B$7,0)))),0)</f>
        <v/>
      </c>
      <c r="L111" s="34">
        <f>IF(AND(ISNUMBER($C111),ISNUMBER($D111)),IF($D111&lt;$C111,0,IF(MAX($C111,DATE(Setup!$B$5,3,1))&gt;MIN($D111,EOMONTH(DATE(Setup!$B$5,3,1),0)),0,MAX(0,NETWORKDAYS.INTL(MAX($C111,DATE(Setup!$B$5,3,1)),MIN($D111,EOMONTH(DATE(Setup!$B$5,3,1),0)),Setup!$C$6,Setup!$F$12:$F$61)-IF(AND($E111="Half day",YEAR($D111)=Setup!$B$5,MONTH($D111)=3),1-Setup!$B$7,0)))),0)</f>
        <v/>
      </c>
      <c r="M111" s="34">
        <f>IF(AND(ISNUMBER($C111),ISNUMBER($D111)),IF($D111&lt;$C111,0,IF(MAX($C111,DATE(Setup!$B$5,4,1))&gt;MIN($D111,EOMONTH(DATE(Setup!$B$5,4,1),0)),0,MAX(0,NETWORKDAYS.INTL(MAX($C111,DATE(Setup!$B$5,4,1)),MIN($D111,EOMONTH(DATE(Setup!$B$5,4,1),0)),Setup!$C$6,Setup!$F$12:$F$61)-IF(AND($E111="Half day",YEAR($D111)=Setup!$B$5,MONTH($D111)=4),1-Setup!$B$7,0)))),0)</f>
        <v/>
      </c>
      <c r="N111" s="34">
        <f>IF(AND(ISNUMBER($C111),ISNUMBER($D111)),IF($D111&lt;$C111,0,IF(MAX($C111,DATE(Setup!$B$5,5,1))&gt;MIN($D111,EOMONTH(DATE(Setup!$B$5,5,1),0)),0,MAX(0,NETWORKDAYS.INTL(MAX($C111,DATE(Setup!$B$5,5,1)),MIN($D111,EOMONTH(DATE(Setup!$B$5,5,1),0)),Setup!$C$6,Setup!$F$12:$F$61)-IF(AND($E111="Half day",YEAR($D111)=Setup!$B$5,MONTH($D111)=5),1-Setup!$B$7,0)))),0)</f>
        <v/>
      </c>
      <c r="O111" s="34">
        <f>IF(AND(ISNUMBER($C111),ISNUMBER($D111)),IF($D111&lt;$C111,0,IF(MAX($C111,DATE(Setup!$B$5,6,1))&gt;MIN($D111,EOMONTH(DATE(Setup!$B$5,6,1),0)),0,MAX(0,NETWORKDAYS.INTL(MAX($C111,DATE(Setup!$B$5,6,1)),MIN($D111,EOMONTH(DATE(Setup!$B$5,6,1),0)),Setup!$C$6,Setup!$F$12:$F$61)-IF(AND($E111="Half day",YEAR($D111)=Setup!$B$5,MONTH($D111)=6),1-Setup!$B$7,0)))),0)</f>
        <v/>
      </c>
      <c r="P111" s="34">
        <f>IF(AND(ISNUMBER($C111),ISNUMBER($D111)),IF($D111&lt;$C111,0,IF(MAX($C111,DATE(Setup!$B$5,7,1))&gt;MIN($D111,EOMONTH(DATE(Setup!$B$5,7,1),0)),0,MAX(0,NETWORKDAYS.INTL(MAX($C111,DATE(Setup!$B$5,7,1)),MIN($D111,EOMONTH(DATE(Setup!$B$5,7,1),0)),Setup!$C$6,Setup!$F$12:$F$61)-IF(AND($E111="Half day",YEAR($D111)=Setup!$B$5,MONTH($D111)=7),1-Setup!$B$7,0)))),0)</f>
        <v/>
      </c>
      <c r="Q111" s="34">
        <f>IF(AND(ISNUMBER($C111),ISNUMBER($D111)),IF($D111&lt;$C111,0,IF(MAX($C111,DATE(Setup!$B$5,8,1))&gt;MIN($D111,EOMONTH(DATE(Setup!$B$5,8,1),0)),0,MAX(0,NETWORKDAYS.INTL(MAX($C111,DATE(Setup!$B$5,8,1)),MIN($D111,EOMONTH(DATE(Setup!$B$5,8,1),0)),Setup!$C$6,Setup!$F$12:$F$61)-IF(AND($E111="Half day",YEAR($D111)=Setup!$B$5,MONTH($D111)=8),1-Setup!$B$7,0)))),0)</f>
        <v/>
      </c>
      <c r="R111" s="34">
        <f>IF(AND(ISNUMBER($C111),ISNUMBER($D111)),IF($D111&lt;$C111,0,IF(MAX($C111,DATE(Setup!$B$5,9,1))&gt;MIN($D111,EOMONTH(DATE(Setup!$B$5,9,1),0)),0,MAX(0,NETWORKDAYS.INTL(MAX($C111,DATE(Setup!$B$5,9,1)),MIN($D111,EOMONTH(DATE(Setup!$B$5,9,1),0)),Setup!$C$6,Setup!$F$12:$F$61)-IF(AND($E111="Half day",YEAR($D111)=Setup!$B$5,MONTH($D111)=9),1-Setup!$B$7,0)))),0)</f>
        <v/>
      </c>
      <c r="S111" s="34">
        <f>IF(AND(ISNUMBER($C111),ISNUMBER($D111)),IF($D111&lt;$C111,0,IF(MAX($C111,DATE(Setup!$B$5,10,1))&gt;MIN($D111,EOMONTH(DATE(Setup!$B$5,10,1),0)),0,MAX(0,NETWORKDAYS.INTL(MAX($C111,DATE(Setup!$B$5,10,1)),MIN($D111,EOMONTH(DATE(Setup!$B$5,10,1),0)),Setup!$C$6,Setup!$F$12:$F$61)-IF(AND($E111="Half day",YEAR($D111)=Setup!$B$5,MONTH($D111)=10),1-Setup!$B$7,0)))),0)</f>
        <v/>
      </c>
      <c r="T111" s="34">
        <f>IF(AND(ISNUMBER($C111),ISNUMBER($D111)),IF($D111&lt;$C111,0,IF(MAX($C111,DATE(Setup!$B$5,11,1))&gt;MIN($D111,EOMONTH(DATE(Setup!$B$5,11,1),0)),0,MAX(0,NETWORKDAYS.INTL(MAX($C111,DATE(Setup!$B$5,11,1)),MIN($D111,EOMONTH(DATE(Setup!$B$5,11,1),0)),Setup!$C$6,Setup!$F$12:$F$61)-IF(AND($E111="Half day",YEAR($D111)=Setup!$B$5,MONTH($D111)=11),1-Setup!$B$7,0)))),0)</f>
        <v/>
      </c>
      <c r="U111" s="34">
        <f>IF(AND(ISNUMBER($C111),ISNUMBER($D111)),IF($D111&lt;$C111,0,IF(MAX($C111,DATE(Setup!$B$5,12,1))&gt;MIN($D111,EOMONTH(DATE(Setup!$B$5,12,1),0)),0,MAX(0,NETWORKDAYS.INTL(MAX($C111,DATE(Setup!$B$5,12,1)),MIN($D111,EOMONTH(DATE(Setup!$B$5,12,1),0)),Setup!$C$6,Setup!$F$12:$F$61)-IF(AND($E111="Half day",YEAR($D111)=Setup!$B$5,MONTH($D111)=12),1-Setup!$B$7,0)))),0)</f>
        <v/>
      </c>
    </row>
    <row r="112">
      <c r="A112" s="7" t="n"/>
      <c r="B112" s="7" t="n"/>
      <c r="C112" s="28" t="n"/>
      <c r="D112" s="28" t="n"/>
      <c r="E112" s="23" t="n"/>
      <c r="F112" s="32">
        <f>IF(OR($C112="",$D112=""),"",IF(NOT(AND(ISNUMBER($C112),ISNUMBER($D112))),"Check dates",IF($D112&lt;$C112,"Check dates",SUM($J112:$U112))))</f>
        <v/>
      </c>
      <c r="G112" s="7" t="n"/>
      <c r="H112" s="33">
        <f>IF(AND($A112="",$B112="",$C112="",$D112=""),"",IF(COUNTIF(Employees!$A$5:$A$34,$A112)=0,"Pick the employee from the list",IF(COUNTIF(Setup!$A$12:$A$17,$B112)=0,"Pick the leave type",IF($F112="Check dates","Check the dates","OK"))))</f>
        <v/>
      </c>
      <c r="J112" s="34">
        <f>IF(AND(ISNUMBER($C112),ISNUMBER($D112)),IF($D112&lt;$C112,0,IF(MAX($C112,DATE(Setup!$B$5,1,1))&gt;MIN($D112,EOMONTH(DATE(Setup!$B$5,1,1),0)),0,MAX(0,NETWORKDAYS.INTL(MAX($C112,DATE(Setup!$B$5,1,1)),MIN($D112,EOMONTH(DATE(Setup!$B$5,1,1),0)),Setup!$C$6,Setup!$F$12:$F$61)-IF(AND($E112="Half day",YEAR($D112)=Setup!$B$5,MONTH($D112)=1),1-Setup!$B$7,0)))),0)</f>
        <v/>
      </c>
      <c r="K112" s="34">
        <f>IF(AND(ISNUMBER($C112),ISNUMBER($D112)),IF($D112&lt;$C112,0,IF(MAX($C112,DATE(Setup!$B$5,2,1))&gt;MIN($D112,EOMONTH(DATE(Setup!$B$5,2,1),0)),0,MAX(0,NETWORKDAYS.INTL(MAX($C112,DATE(Setup!$B$5,2,1)),MIN($D112,EOMONTH(DATE(Setup!$B$5,2,1),0)),Setup!$C$6,Setup!$F$12:$F$61)-IF(AND($E112="Half day",YEAR($D112)=Setup!$B$5,MONTH($D112)=2),1-Setup!$B$7,0)))),0)</f>
        <v/>
      </c>
      <c r="L112" s="34">
        <f>IF(AND(ISNUMBER($C112),ISNUMBER($D112)),IF($D112&lt;$C112,0,IF(MAX($C112,DATE(Setup!$B$5,3,1))&gt;MIN($D112,EOMONTH(DATE(Setup!$B$5,3,1),0)),0,MAX(0,NETWORKDAYS.INTL(MAX($C112,DATE(Setup!$B$5,3,1)),MIN($D112,EOMONTH(DATE(Setup!$B$5,3,1),0)),Setup!$C$6,Setup!$F$12:$F$61)-IF(AND($E112="Half day",YEAR($D112)=Setup!$B$5,MONTH($D112)=3),1-Setup!$B$7,0)))),0)</f>
        <v/>
      </c>
      <c r="M112" s="34">
        <f>IF(AND(ISNUMBER($C112),ISNUMBER($D112)),IF($D112&lt;$C112,0,IF(MAX($C112,DATE(Setup!$B$5,4,1))&gt;MIN($D112,EOMONTH(DATE(Setup!$B$5,4,1),0)),0,MAX(0,NETWORKDAYS.INTL(MAX($C112,DATE(Setup!$B$5,4,1)),MIN($D112,EOMONTH(DATE(Setup!$B$5,4,1),0)),Setup!$C$6,Setup!$F$12:$F$61)-IF(AND($E112="Half day",YEAR($D112)=Setup!$B$5,MONTH($D112)=4),1-Setup!$B$7,0)))),0)</f>
        <v/>
      </c>
      <c r="N112" s="34">
        <f>IF(AND(ISNUMBER($C112),ISNUMBER($D112)),IF($D112&lt;$C112,0,IF(MAX($C112,DATE(Setup!$B$5,5,1))&gt;MIN($D112,EOMONTH(DATE(Setup!$B$5,5,1),0)),0,MAX(0,NETWORKDAYS.INTL(MAX($C112,DATE(Setup!$B$5,5,1)),MIN($D112,EOMONTH(DATE(Setup!$B$5,5,1),0)),Setup!$C$6,Setup!$F$12:$F$61)-IF(AND($E112="Half day",YEAR($D112)=Setup!$B$5,MONTH($D112)=5),1-Setup!$B$7,0)))),0)</f>
        <v/>
      </c>
      <c r="O112" s="34">
        <f>IF(AND(ISNUMBER($C112),ISNUMBER($D112)),IF($D112&lt;$C112,0,IF(MAX($C112,DATE(Setup!$B$5,6,1))&gt;MIN($D112,EOMONTH(DATE(Setup!$B$5,6,1),0)),0,MAX(0,NETWORKDAYS.INTL(MAX($C112,DATE(Setup!$B$5,6,1)),MIN($D112,EOMONTH(DATE(Setup!$B$5,6,1),0)),Setup!$C$6,Setup!$F$12:$F$61)-IF(AND($E112="Half day",YEAR($D112)=Setup!$B$5,MONTH($D112)=6),1-Setup!$B$7,0)))),0)</f>
        <v/>
      </c>
      <c r="P112" s="34">
        <f>IF(AND(ISNUMBER($C112),ISNUMBER($D112)),IF($D112&lt;$C112,0,IF(MAX($C112,DATE(Setup!$B$5,7,1))&gt;MIN($D112,EOMONTH(DATE(Setup!$B$5,7,1),0)),0,MAX(0,NETWORKDAYS.INTL(MAX($C112,DATE(Setup!$B$5,7,1)),MIN($D112,EOMONTH(DATE(Setup!$B$5,7,1),0)),Setup!$C$6,Setup!$F$12:$F$61)-IF(AND($E112="Half day",YEAR($D112)=Setup!$B$5,MONTH($D112)=7),1-Setup!$B$7,0)))),0)</f>
        <v/>
      </c>
      <c r="Q112" s="34">
        <f>IF(AND(ISNUMBER($C112),ISNUMBER($D112)),IF($D112&lt;$C112,0,IF(MAX($C112,DATE(Setup!$B$5,8,1))&gt;MIN($D112,EOMONTH(DATE(Setup!$B$5,8,1),0)),0,MAX(0,NETWORKDAYS.INTL(MAX($C112,DATE(Setup!$B$5,8,1)),MIN($D112,EOMONTH(DATE(Setup!$B$5,8,1),0)),Setup!$C$6,Setup!$F$12:$F$61)-IF(AND($E112="Half day",YEAR($D112)=Setup!$B$5,MONTH($D112)=8),1-Setup!$B$7,0)))),0)</f>
        <v/>
      </c>
      <c r="R112" s="34">
        <f>IF(AND(ISNUMBER($C112),ISNUMBER($D112)),IF($D112&lt;$C112,0,IF(MAX($C112,DATE(Setup!$B$5,9,1))&gt;MIN($D112,EOMONTH(DATE(Setup!$B$5,9,1),0)),0,MAX(0,NETWORKDAYS.INTL(MAX($C112,DATE(Setup!$B$5,9,1)),MIN($D112,EOMONTH(DATE(Setup!$B$5,9,1),0)),Setup!$C$6,Setup!$F$12:$F$61)-IF(AND($E112="Half day",YEAR($D112)=Setup!$B$5,MONTH($D112)=9),1-Setup!$B$7,0)))),0)</f>
        <v/>
      </c>
      <c r="S112" s="34">
        <f>IF(AND(ISNUMBER($C112),ISNUMBER($D112)),IF($D112&lt;$C112,0,IF(MAX($C112,DATE(Setup!$B$5,10,1))&gt;MIN($D112,EOMONTH(DATE(Setup!$B$5,10,1),0)),0,MAX(0,NETWORKDAYS.INTL(MAX($C112,DATE(Setup!$B$5,10,1)),MIN($D112,EOMONTH(DATE(Setup!$B$5,10,1),0)),Setup!$C$6,Setup!$F$12:$F$61)-IF(AND($E112="Half day",YEAR($D112)=Setup!$B$5,MONTH($D112)=10),1-Setup!$B$7,0)))),0)</f>
        <v/>
      </c>
      <c r="T112" s="34">
        <f>IF(AND(ISNUMBER($C112),ISNUMBER($D112)),IF($D112&lt;$C112,0,IF(MAX($C112,DATE(Setup!$B$5,11,1))&gt;MIN($D112,EOMONTH(DATE(Setup!$B$5,11,1),0)),0,MAX(0,NETWORKDAYS.INTL(MAX($C112,DATE(Setup!$B$5,11,1)),MIN($D112,EOMONTH(DATE(Setup!$B$5,11,1),0)),Setup!$C$6,Setup!$F$12:$F$61)-IF(AND($E112="Half day",YEAR($D112)=Setup!$B$5,MONTH($D112)=11),1-Setup!$B$7,0)))),0)</f>
        <v/>
      </c>
      <c r="U112" s="34">
        <f>IF(AND(ISNUMBER($C112),ISNUMBER($D112)),IF($D112&lt;$C112,0,IF(MAX($C112,DATE(Setup!$B$5,12,1))&gt;MIN($D112,EOMONTH(DATE(Setup!$B$5,12,1),0)),0,MAX(0,NETWORKDAYS.INTL(MAX($C112,DATE(Setup!$B$5,12,1)),MIN($D112,EOMONTH(DATE(Setup!$B$5,12,1),0)),Setup!$C$6,Setup!$F$12:$F$61)-IF(AND($E112="Half day",YEAR($D112)=Setup!$B$5,MONTH($D112)=12),1-Setup!$B$7,0)))),0)</f>
        <v/>
      </c>
    </row>
    <row r="113">
      <c r="A113" s="7" t="n"/>
      <c r="B113" s="7" t="n"/>
      <c r="C113" s="28" t="n"/>
      <c r="D113" s="28" t="n"/>
      <c r="E113" s="23" t="n"/>
      <c r="F113" s="32">
        <f>IF(OR($C113="",$D113=""),"",IF(NOT(AND(ISNUMBER($C113),ISNUMBER($D113))),"Check dates",IF($D113&lt;$C113,"Check dates",SUM($J113:$U113))))</f>
        <v/>
      </c>
      <c r="G113" s="7" t="n"/>
      <c r="H113" s="33">
        <f>IF(AND($A113="",$B113="",$C113="",$D113=""),"",IF(COUNTIF(Employees!$A$5:$A$34,$A113)=0,"Pick the employee from the list",IF(COUNTIF(Setup!$A$12:$A$17,$B113)=0,"Pick the leave type",IF($F113="Check dates","Check the dates","OK"))))</f>
        <v/>
      </c>
      <c r="J113" s="34">
        <f>IF(AND(ISNUMBER($C113),ISNUMBER($D113)),IF($D113&lt;$C113,0,IF(MAX($C113,DATE(Setup!$B$5,1,1))&gt;MIN($D113,EOMONTH(DATE(Setup!$B$5,1,1),0)),0,MAX(0,NETWORKDAYS.INTL(MAX($C113,DATE(Setup!$B$5,1,1)),MIN($D113,EOMONTH(DATE(Setup!$B$5,1,1),0)),Setup!$C$6,Setup!$F$12:$F$61)-IF(AND($E113="Half day",YEAR($D113)=Setup!$B$5,MONTH($D113)=1),1-Setup!$B$7,0)))),0)</f>
        <v/>
      </c>
      <c r="K113" s="34">
        <f>IF(AND(ISNUMBER($C113),ISNUMBER($D113)),IF($D113&lt;$C113,0,IF(MAX($C113,DATE(Setup!$B$5,2,1))&gt;MIN($D113,EOMONTH(DATE(Setup!$B$5,2,1),0)),0,MAX(0,NETWORKDAYS.INTL(MAX($C113,DATE(Setup!$B$5,2,1)),MIN($D113,EOMONTH(DATE(Setup!$B$5,2,1),0)),Setup!$C$6,Setup!$F$12:$F$61)-IF(AND($E113="Half day",YEAR($D113)=Setup!$B$5,MONTH($D113)=2),1-Setup!$B$7,0)))),0)</f>
        <v/>
      </c>
      <c r="L113" s="34">
        <f>IF(AND(ISNUMBER($C113),ISNUMBER($D113)),IF($D113&lt;$C113,0,IF(MAX($C113,DATE(Setup!$B$5,3,1))&gt;MIN($D113,EOMONTH(DATE(Setup!$B$5,3,1),0)),0,MAX(0,NETWORKDAYS.INTL(MAX($C113,DATE(Setup!$B$5,3,1)),MIN($D113,EOMONTH(DATE(Setup!$B$5,3,1),0)),Setup!$C$6,Setup!$F$12:$F$61)-IF(AND($E113="Half day",YEAR($D113)=Setup!$B$5,MONTH($D113)=3),1-Setup!$B$7,0)))),0)</f>
        <v/>
      </c>
      <c r="M113" s="34">
        <f>IF(AND(ISNUMBER($C113),ISNUMBER($D113)),IF($D113&lt;$C113,0,IF(MAX($C113,DATE(Setup!$B$5,4,1))&gt;MIN($D113,EOMONTH(DATE(Setup!$B$5,4,1),0)),0,MAX(0,NETWORKDAYS.INTL(MAX($C113,DATE(Setup!$B$5,4,1)),MIN($D113,EOMONTH(DATE(Setup!$B$5,4,1),0)),Setup!$C$6,Setup!$F$12:$F$61)-IF(AND($E113="Half day",YEAR($D113)=Setup!$B$5,MONTH($D113)=4),1-Setup!$B$7,0)))),0)</f>
        <v/>
      </c>
      <c r="N113" s="34">
        <f>IF(AND(ISNUMBER($C113),ISNUMBER($D113)),IF($D113&lt;$C113,0,IF(MAX($C113,DATE(Setup!$B$5,5,1))&gt;MIN($D113,EOMONTH(DATE(Setup!$B$5,5,1),0)),0,MAX(0,NETWORKDAYS.INTL(MAX($C113,DATE(Setup!$B$5,5,1)),MIN($D113,EOMONTH(DATE(Setup!$B$5,5,1),0)),Setup!$C$6,Setup!$F$12:$F$61)-IF(AND($E113="Half day",YEAR($D113)=Setup!$B$5,MONTH($D113)=5),1-Setup!$B$7,0)))),0)</f>
        <v/>
      </c>
      <c r="O113" s="34">
        <f>IF(AND(ISNUMBER($C113),ISNUMBER($D113)),IF($D113&lt;$C113,0,IF(MAX($C113,DATE(Setup!$B$5,6,1))&gt;MIN($D113,EOMONTH(DATE(Setup!$B$5,6,1),0)),0,MAX(0,NETWORKDAYS.INTL(MAX($C113,DATE(Setup!$B$5,6,1)),MIN($D113,EOMONTH(DATE(Setup!$B$5,6,1),0)),Setup!$C$6,Setup!$F$12:$F$61)-IF(AND($E113="Half day",YEAR($D113)=Setup!$B$5,MONTH($D113)=6),1-Setup!$B$7,0)))),0)</f>
        <v/>
      </c>
      <c r="P113" s="34">
        <f>IF(AND(ISNUMBER($C113),ISNUMBER($D113)),IF($D113&lt;$C113,0,IF(MAX($C113,DATE(Setup!$B$5,7,1))&gt;MIN($D113,EOMONTH(DATE(Setup!$B$5,7,1),0)),0,MAX(0,NETWORKDAYS.INTL(MAX($C113,DATE(Setup!$B$5,7,1)),MIN($D113,EOMONTH(DATE(Setup!$B$5,7,1),0)),Setup!$C$6,Setup!$F$12:$F$61)-IF(AND($E113="Half day",YEAR($D113)=Setup!$B$5,MONTH($D113)=7),1-Setup!$B$7,0)))),0)</f>
        <v/>
      </c>
      <c r="Q113" s="34">
        <f>IF(AND(ISNUMBER($C113),ISNUMBER($D113)),IF($D113&lt;$C113,0,IF(MAX($C113,DATE(Setup!$B$5,8,1))&gt;MIN($D113,EOMONTH(DATE(Setup!$B$5,8,1),0)),0,MAX(0,NETWORKDAYS.INTL(MAX($C113,DATE(Setup!$B$5,8,1)),MIN($D113,EOMONTH(DATE(Setup!$B$5,8,1),0)),Setup!$C$6,Setup!$F$12:$F$61)-IF(AND($E113="Half day",YEAR($D113)=Setup!$B$5,MONTH($D113)=8),1-Setup!$B$7,0)))),0)</f>
        <v/>
      </c>
      <c r="R113" s="34">
        <f>IF(AND(ISNUMBER($C113),ISNUMBER($D113)),IF($D113&lt;$C113,0,IF(MAX($C113,DATE(Setup!$B$5,9,1))&gt;MIN($D113,EOMONTH(DATE(Setup!$B$5,9,1),0)),0,MAX(0,NETWORKDAYS.INTL(MAX($C113,DATE(Setup!$B$5,9,1)),MIN($D113,EOMONTH(DATE(Setup!$B$5,9,1),0)),Setup!$C$6,Setup!$F$12:$F$61)-IF(AND($E113="Half day",YEAR($D113)=Setup!$B$5,MONTH($D113)=9),1-Setup!$B$7,0)))),0)</f>
        <v/>
      </c>
      <c r="S113" s="34">
        <f>IF(AND(ISNUMBER($C113),ISNUMBER($D113)),IF($D113&lt;$C113,0,IF(MAX($C113,DATE(Setup!$B$5,10,1))&gt;MIN($D113,EOMONTH(DATE(Setup!$B$5,10,1),0)),0,MAX(0,NETWORKDAYS.INTL(MAX($C113,DATE(Setup!$B$5,10,1)),MIN($D113,EOMONTH(DATE(Setup!$B$5,10,1),0)),Setup!$C$6,Setup!$F$12:$F$61)-IF(AND($E113="Half day",YEAR($D113)=Setup!$B$5,MONTH($D113)=10),1-Setup!$B$7,0)))),0)</f>
        <v/>
      </c>
      <c r="T113" s="34">
        <f>IF(AND(ISNUMBER($C113),ISNUMBER($D113)),IF($D113&lt;$C113,0,IF(MAX($C113,DATE(Setup!$B$5,11,1))&gt;MIN($D113,EOMONTH(DATE(Setup!$B$5,11,1),0)),0,MAX(0,NETWORKDAYS.INTL(MAX($C113,DATE(Setup!$B$5,11,1)),MIN($D113,EOMONTH(DATE(Setup!$B$5,11,1),0)),Setup!$C$6,Setup!$F$12:$F$61)-IF(AND($E113="Half day",YEAR($D113)=Setup!$B$5,MONTH($D113)=11),1-Setup!$B$7,0)))),0)</f>
        <v/>
      </c>
      <c r="U113" s="34">
        <f>IF(AND(ISNUMBER($C113),ISNUMBER($D113)),IF($D113&lt;$C113,0,IF(MAX($C113,DATE(Setup!$B$5,12,1))&gt;MIN($D113,EOMONTH(DATE(Setup!$B$5,12,1),0)),0,MAX(0,NETWORKDAYS.INTL(MAX($C113,DATE(Setup!$B$5,12,1)),MIN($D113,EOMONTH(DATE(Setup!$B$5,12,1),0)),Setup!$C$6,Setup!$F$12:$F$61)-IF(AND($E113="Half day",YEAR($D113)=Setup!$B$5,MONTH($D113)=12),1-Setup!$B$7,0)))),0)</f>
        <v/>
      </c>
    </row>
    <row r="114">
      <c r="A114" s="7" t="n"/>
      <c r="B114" s="7" t="n"/>
      <c r="C114" s="28" t="n"/>
      <c r="D114" s="28" t="n"/>
      <c r="E114" s="23" t="n"/>
      <c r="F114" s="32">
        <f>IF(OR($C114="",$D114=""),"",IF(NOT(AND(ISNUMBER($C114),ISNUMBER($D114))),"Check dates",IF($D114&lt;$C114,"Check dates",SUM($J114:$U114))))</f>
        <v/>
      </c>
      <c r="G114" s="7" t="n"/>
      <c r="H114" s="33">
        <f>IF(AND($A114="",$B114="",$C114="",$D114=""),"",IF(COUNTIF(Employees!$A$5:$A$34,$A114)=0,"Pick the employee from the list",IF(COUNTIF(Setup!$A$12:$A$17,$B114)=0,"Pick the leave type",IF($F114="Check dates","Check the dates","OK"))))</f>
        <v/>
      </c>
      <c r="J114" s="34">
        <f>IF(AND(ISNUMBER($C114),ISNUMBER($D114)),IF($D114&lt;$C114,0,IF(MAX($C114,DATE(Setup!$B$5,1,1))&gt;MIN($D114,EOMONTH(DATE(Setup!$B$5,1,1),0)),0,MAX(0,NETWORKDAYS.INTL(MAX($C114,DATE(Setup!$B$5,1,1)),MIN($D114,EOMONTH(DATE(Setup!$B$5,1,1),0)),Setup!$C$6,Setup!$F$12:$F$61)-IF(AND($E114="Half day",YEAR($D114)=Setup!$B$5,MONTH($D114)=1),1-Setup!$B$7,0)))),0)</f>
        <v/>
      </c>
      <c r="K114" s="34">
        <f>IF(AND(ISNUMBER($C114),ISNUMBER($D114)),IF($D114&lt;$C114,0,IF(MAX($C114,DATE(Setup!$B$5,2,1))&gt;MIN($D114,EOMONTH(DATE(Setup!$B$5,2,1),0)),0,MAX(0,NETWORKDAYS.INTL(MAX($C114,DATE(Setup!$B$5,2,1)),MIN($D114,EOMONTH(DATE(Setup!$B$5,2,1),0)),Setup!$C$6,Setup!$F$12:$F$61)-IF(AND($E114="Half day",YEAR($D114)=Setup!$B$5,MONTH($D114)=2),1-Setup!$B$7,0)))),0)</f>
        <v/>
      </c>
      <c r="L114" s="34">
        <f>IF(AND(ISNUMBER($C114),ISNUMBER($D114)),IF($D114&lt;$C114,0,IF(MAX($C114,DATE(Setup!$B$5,3,1))&gt;MIN($D114,EOMONTH(DATE(Setup!$B$5,3,1),0)),0,MAX(0,NETWORKDAYS.INTL(MAX($C114,DATE(Setup!$B$5,3,1)),MIN($D114,EOMONTH(DATE(Setup!$B$5,3,1),0)),Setup!$C$6,Setup!$F$12:$F$61)-IF(AND($E114="Half day",YEAR($D114)=Setup!$B$5,MONTH($D114)=3),1-Setup!$B$7,0)))),0)</f>
        <v/>
      </c>
      <c r="M114" s="34">
        <f>IF(AND(ISNUMBER($C114),ISNUMBER($D114)),IF($D114&lt;$C114,0,IF(MAX($C114,DATE(Setup!$B$5,4,1))&gt;MIN($D114,EOMONTH(DATE(Setup!$B$5,4,1),0)),0,MAX(0,NETWORKDAYS.INTL(MAX($C114,DATE(Setup!$B$5,4,1)),MIN($D114,EOMONTH(DATE(Setup!$B$5,4,1),0)),Setup!$C$6,Setup!$F$12:$F$61)-IF(AND($E114="Half day",YEAR($D114)=Setup!$B$5,MONTH($D114)=4),1-Setup!$B$7,0)))),0)</f>
        <v/>
      </c>
      <c r="N114" s="34">
        <f>IF(AND(ISNUMBER($C114),ISNUMBER($D114)),IF($D114&lt;$C114,0,IF(MAX($C114,DATE(Setup!$B$5,5,1))&gt;MIN($D114,EOMONTH(DATE(Setup!$B$5,5,1),0)),0,MAX(0,NETWORKDAYS.INTL(MAX($C114,DATE(Setup!$B$5,5,1)),MIN($D114,EOMONTH(DATE(Setup!$B$5,5,1),0)),Setup!$C$6,Setup!$F$12:$F$61)-IF(AND($E114="Half day",YEAR($D114)=Setup!$B$5,MONTH($D114)=5),1-Setup!$B$7,0)))),0)</f>
        <v/>
      </c>
      <c r="O114" s="34">
        <f>IF(AND(ISNUMBER($C114),ISNUMBER($D114)),IF($D114&lt;$C114,0,IF(MAX($C114,DATE(Setup!$B$5,6,1))&gt;MIN($D114,EOMONTH(DATE(Setup!$B$5,6,1),0)),0,MAX(0,NETWORKDAYS.INTL(MAX($C114,DATE(Setup!$B$5,6,1)),MIN($D114,EOMONTH(DATE(Setup!$B$5,6,1),0)),Setup!$C$6,Setup!$F$12:$F$61)-IF(AND($E114="Half day",YEAR($D114)=Setup!$B$5,MONTH($D114)=6),1-Setup!$B$7,0)))),0)</f>
        <v/>
      </c>
      <c r="P114" s="34">
        <f>IF(AND(ISNUMBER($C114),ISNUMBER($D114)),IF($D114&lt;$C114,0,IF(MAX($C114,DATE(Setup!$B$5,7,1))&gt;MIN($D114,EOMONTH(DATE(Setup!$B$5,7,1),0)),0,MAX(0,NETWORKDAYS.INTL(MAX($C114,DATE(Setup!$B$5,7,1)),MIN($D114,EOMONTH(DATE(Setup!$B$5,7,1),0)),Setup!$C$6,Setup!$F$12:$F$61)-IF(AND($E114="Half day",YEAR($D114)=Setup!$B$5,MONTH($D114)=7),1-Setup!$B$7,0)))),0)</f>
        <v/>
      </c>
      <c r="Q114" s="34">
        <f>IF(AND(ISNUMBER($C114),ISNUMBER($D114)),IF($D114&lt;$C114,0,IF(MAX($C114,DATE(Setup!$B$5,8,1))&gt;MIN($D114,EOMONTH(DATE(Setup!$B$5,8,1),0)),0,MAX(0,NETWORKDAYS.INTL(MAX($C114,DATE(Setup!$B$5,8,1)),MIN($D114,EOMONTH(DATE(Setup!$B$5,8,1),0)),Setup!$C$6,Setup!$F$12:$F$61)-IF(AND($E114="Half day",YEAR($D114)=Setup!$B$5,MONTH($D114)=8),1-Setup!$B$7,0)))),0)</f>
        <v/>
      </c>
      <c r="R114" s="34">
        <f>IF(AND(ISNUMBER($C114),ISNUMBER($D114)),IF($D114&lt;$C114,0,IF(MAX($C114,DATE(Setup!$B$5,9,1))&gt;MIN($D114,EOMONTH(DATE(Setup!$B$5,9,1),0)),0,MAX(0,NETWORKDAYS.INTL(MAX($C114,DATE(Setup!$B$5,9,1)),MIN($D114,EOMONTH(DATE(Setup!$B$5,9,1),0)),Setup!$C$6,Setup!$F$12:$F$61)-IF(AND($E114="Half day",YEAR($D114)=Setup!$B$5,MONTH($D114)=9),1-Setup!$B$7,0)))),0)</f>
        <v/>
      </c>
      <c r="S114" s="34">
        <f>IF(AND(ISNUMBER($C114),ISNUMBER($D114)),IF($D114&lt;$C114,0,IF(MAX($C114,DATE(Setup!$B$5,10,1))&gt;MIN($D114,EOMONTH(DATE(Setup!$B$5,10,1),0)),0,MAX(0,NETWORKDAYS.INTL(MAX($C114,DATE(Setup!$B$5,10,1)),MIN($D114,EOMONTH(DATE(Setup!$B$5,10,1),0)),Setup!$C$6,Setup!$F$12:$F$61)-IF(AND($E114="Half day",YEAR($D114)=Setup!$B$5,MONTH($D114)=10),1-Setup!$B$7,0)))),0)</f>
        <v/>
      </c>
      <c r="T114" s="34">
        <f>IF(AND(ISNUMBER($C114),ISNUMBER($D114)),IF($D114&lt;$C114,0,IF(MAX($C114,DATE(Setup!$B$5,11,1))&gt;MIN($D114,EOMONTH(DATE(Setup!$B$5,11,1),0)),0,MAX(0,NETWORKDAYS.INTL(MAX($C114,DATE(Setup!$B$5,11,1)),MIN($D114,EOMONTH(DATE(Setup!$B$5,11,1),0)),Setup!$C$6,Setup!$F$12:$F$61)-IF(AND($E114="Half day",YEAR($D114)=Setup!$B$5,MONTH($D114)=11),1-Setup!$B$7,0)))),0)</f>
        <v/>
      </c>
      <c r="U114" s="34">
        <f>IF(AND(ISNUMBER($C114),ISNUMBER($D114)),IF($D114&lt;$C114,0,IF(MAX($C114,DATE(Setup!$B$5,12,1))&gt;MIN($D114,EOMONTH(DATE(Setup!$B$5,12,1),0)),0,MAX(0,NETWORKDAYS.INTL(MAX($C114,DATE(Setup!$B$5,12,1)),MIN($D114,EOMONTH(DATE(Setup!$B$5,12,1),0)),Setup!$C$6,Setup!$F$12:$F$61)-IF(AND($E114="Half day",YEAR($D114)=Setup!$B$5,MONTH($D114)=12),1-Setup!$B$7,0)))),0)</f>
        <v/>
      </c>
    </row>
    <row r="115">
      <c r="A115" s="7" t="n"/>
      <c r="B115" s="7" t="n"/>
      <c r="C115" s="28" t="n"/>
      <c r="D115" s="28" t="n"/>
      <c r="E115" s="23" t="n"/>
      <c r="F115" s="32">
        <f>IF(OR($C115="",$D115=""),"",IF(NOT(AND(ISNUMBER($C115),ISNUMBER($D115))),"Check dates",IF($D115&lt;$C115,"Check dates",SUM($J115:$U115))))</f>
        <v/>
      </c>
      <c r="G115" s="7" t="n"/>
      <c r="H115" s="33">
        <f>IF(AND($A115="",$B115="",$C115="",$D115=""),"",IF(COUNTIF(Employees!$A$5:$A$34,$A115)=0,"Pick the employee from the list",IF(COUNTIF(Setup!$A$12:$A$17,$B115)=0,"Pick the leave type",IF($F115="Check dates","Check the dates","OK"))))</f>
        <v/>
      </c>
      <c r="J115" s="34">
        <f>IF(AND(ISNUMBER($C115),ISNUMBER($D115)),IF($D115&lt;$C115,0,IF(MAX($C115,DATE(Setup!$B$5,1,1))&gt;MIN($D115,EOMONTH(DATE(Setup!$B$5,1,1),0)),0,MAX(0,NETWORKDAYS.INTL(MAX($C115,DATE(Setup!$B$5,1,1)),MIN($D115,EOMONTH(DATE(Setup!$B$5,1,1),0)),Setup!$C$6,Setup!$F$12:$F$61)-IF(AND($E115="Half day",YEAR($D115)=Setup!$B$5,MONTH($D115)=1),1-Setup!$B$7,0)))),0)</f>
        <v/>
      </c>
      <c r="K115" s="34">
        <f>IF(AND(ISNUMBER($C115),ISNUMBER($D115)),IF($D115&lt;$C115,0,IF(MAX($C115,DATE(Setup!$B$5,2,1))&gt;MIN($D115,EOMONTH(DATE(Setup!$B$5,2,1),0)),0,MAX(0,NETWORKDAYS.INTL(MAX($C115,DATE(Setup!$B$5,2,1)),MIN($D115,EOMONTH(DATE(Setup!$B$5,2,1),0)),Setup!$C$6,Setup!$F$12:$F$61)-IF(AND($E115="Half day",YEAR($D115)=Setup!$B$5,MONTH($D115)=2),1-Setup!$B$7,0)))),0)</f>
        <v/>
      </c>
      <c r="L115" s="34">
        <f>IF(AND(ISNUMBER($C115),ISNUMBER($D115)),IF($D115&lt;$C115,0,IF(MAX($C115,DATE(Setup!$B$5,3,1))&gt;MIN($D115,EOMONTH(DATE(Setup!$B$5,3,1),0)),0,MAX(0,NETWORKDAYS.INTL(MAX($C115,DATE(Setup!$B$5,3,1)),MIN($D115,EOMONTH(DATE(Setup!$B$5,3,1),0)),Setup!$C$6,Setup!$F$12:$F$61)-IF(AND($E115="Half day",YEAR($D115)=Setup!$B$5,MONTH($D115)=3),1-Setup!$B$7,0)))),0)</f>
        <v/>
      </c>
      <c r="M115" s="34">
        <f>IF(AND(ISNUMBER($C115),ISNUMBER($D115)),IF($D115&lt;$C115,0,IF(MAX($C115,DATE(Setup!$B$5,4,1))&gt;MIN($D115,EOMONTH(DATE(Setup!$B$5,4,1),0)),0,MAX(0,NETWORKDAYS.INTL(MAX($C115,DATE(Setup!$B$5,4,1)),MIN($D115,EOMONTH(DATE(Setup!$B$5,4,1),0)),Setup!$C$6,Setup!$F$12:$F$61)-IF(AND($E115="Half day",YEAR($D115)=Setup!$B$5,MONTH($D115)=4),1-Setup!$B$7,0)))),0)</f>
        <v/>
      </c>
      <c r="N115" s="34">
        <f>IF(AND(ISNUMBER($C115),ISNUMBER($D115)),IF($D115&lt;$C115,0,IF(MAX($C115,DATE(Setup!$B$5,5,1))&gt;MIN($D115,EOMONTH(DATE(Setup!$B$5,5,1),0)),0,MAX(0,NETWORKDAYS.INTL(MAX($C115,DATE(Setup!$B$5,5,1)),MIN($D115,EOMONTH(DATE(Setup!$B$5,5,1),0)),Setup!$C$6,Setup!$F$12:$F$61)-IF(AND($E115="Half day",YEAR($D115)=Setup!$B$5,MONTH($D115)=5),1-Setup!$B$7,0)))),0)</f>
        <v/>
      </c>
      <c r="O115" s="34">
        <f>IF(AND(ISNUMBER($C115),ISNUMBER($D115)),IF($D115&lt;$C115,0,IF(MAX($C115,DATE(Setup!$B$5,6,1))&gt;MIN($D115,EOMONTH(DATE(Setup!$B$5,6,1),0)),0,MAX(0,NETWORKDAYS.INTL(MAX($C115,DATE(Setup!$B$5,6,1)),MIN($D115,EOMONTH(DATE(Setup!$B$5,6,1),0)),Setup!$C$6,Setup!$F$12:$F$61)-IF(AND($E115="Half day",YEAR($D115)=Setup!$B$5,MONTH($D115)=6),1-Setup!$B$7,0)))),0)</f>
        <v/>
      </c>
      <c r="P115" s="34">
        <f>IF(AND(ISNUMBER($C115),ISNUMBER($D115)),IF($D115&lt;$C115,0,IF(MAX($C115,DATE(Setup!$B$5,7,1))&gt;MIN($D115,EOMONTH(DATE(Setup!$B$5,7,1),0)),0,MAX(0,NETWORKDAYS.INTL(MAX($C115,DATE(Setup!$B$5,7,1)),MIN($D115,EOMONTH(DATE(Setup!$B$5,7,1),0)),Setup!$C$6,Setup!$F$12:$F$61)-IF(AND($E115="Half day",YEAR($D115)=Setup!$B$5,MONTH($D115)=7),1-Setup!$B$7,0)))),0)</f>
        <v/>
      </c>
      <c r="Q115" s="34">
        <f>IF(AND(ISNUMBER($C115),ISNUMBER($D115)),IF($D115&lt;$C115,0,IF(MAX($C115,DATE(Setup!$B$5,8,1))&gt;MIN($D115,EOMONTH(DATE(Setup!$B$5,8,1),0)),0,MAX(0,NETWORKDAYS.INTL(MAX($C115,DATE(Setup!$B$5,8,1)),MIN($D115,EOMONTH(DATE(Setup!$B$5,8,1),0)),Setup!$C$6,Setup!$F$12:$F$61)-IF(AND($E115="Half day",YEAR($D115)=Setup!$B$5,MONTH($D115)=8),1-Setup!$B$7,0)))),0)</f>
        <v/>
      </c>
      <c r="R115" s="34">
        <f>IF(AND(ISNUMBER($C115),ISNUMBER($D115)),IF($D115&lt;$C115,0,IF(MAX($C115,DATE(Setup!$B$5,9,1))&gt;MIN($D115,EOMONTH(DATE(Setup!$B$5,9,1),0)),0,MAX(0,NETWORKDAYS.INTL(MAX($C115,DATE(Setup!$B$5,9,1)),MIN($D115,EOMONTH(DATE(Setup!$B$5,9,1),0)),Setup!$C$6,Setup!$F$12:$F$61)-IF(AND($E115="Half day",YEAR($D115)=Setup!$B$5,MONTH($D115)=9),1-Setup!$B$7,0)))),0)</f>
        <v/>
      </c>
      <c r="S115" s="34">
        <f>IF(AND(ISNUMBER($C115),ISNUMBER($D115)),IF($D115&lt;$C115,0,IF(MAX($C115,DATE(Setup!$B$5,10,1))&gt;MIN($D115,EOMONTH(DATE(Setup!$B$5,10,1),0)),0,MAX(0,NETWORKDAYS.INTL(MAX($C115,DATE(Setup!$B$5,10,1)),MIN($D115,EOMONTH(DATE(Setup!$B$5,10,1),0)),Setup!$C$6,Setup!$F$12:$F$61)-IF(AND($E115="Half day",YEAR($D115)=Setup!$B$5,MONTH($D115)=10),1-Setup!$B$7,0)))),0)</f>
        <v/>
      </c>
      <c r="T115" s="34">
        <f>IF(AND(ISNUMBER($C115),ISNUMBER($D115)),IF($D115&lt;$C115,0,IF(MAX($C115,DATE(Setup!$B$5,11,1))&gt;MIN($D115,EOMONTH(DATE(Setup!$B$5,11,1),0)),0,MAX(0,NETWORKDAYS.INTL(MAX($C115,DATE(Setup!$B$5,11,1)),MIN($D115,EOMONTH(DATE(Setup!$B$5,11,1),0)),Setup!$C$6,Setup!$F$12:$F$61)-IF(AND($E115="Half day",YEAR($D115)=Setup!$B$5,MONTH($D115)=11),1-Setup!$B$7,0)))),0)</f>
        <v/>
      </c>
      <c r="U115" s="34">
        <f>IF(AND(ISNUMBER($C115),ISNUMBER($D115)),IF($D115&lt;$C115,0,IF(MAX($C115,DATE(Setup!$B$5,12,1))&gt;MIN($D115,EOMONTH(DATE(Setup!$B$5,12,1),0)),0,MAX(0,NETWORKDAYS.INTL(MAX($C115,DATE(Setup!$B$5,12,1)),MIN($D115,EOMONTH(DATE(Setup!$B$5,12,1),0)),Setup!$C$6,Setup!$F$12:$F$61)-IF(AND($E115="Half day",YEAR($D115)=Setup!$B$5,MONTH($D115)=12),1-Setup!$B$7,0)))),0)</f>
        <v/>
      </c>
    </row>
    <row r="116">
      <c r="A116" s="7" t="n"/>
      <c r="B116" s="7" t="n"/>
      <c r="C116" s="28" t="n"/>
      <c r="D116" s="28" t="n"/>
      <c r="E116" s="23" t="n"/>
      <c r="F116" s="32">
        <f>IF(OR($C116="",$D116=""),"",IF(NOT(AND(ISNUMBER($C116),ISNUMBER($D116))),"Check dates",IF($D116&lt;$C116,"Check dates",SUM($J116:$U116))))</f>
        <v/>
      </c>
      <c r="G116" s="7" t="n"/>
      <c r="H116" s="33">
        <f>IF(AND($A116="",$B116="",$C116="",$D116=""),"",IF(COUNTIF(Employees!$A$5:$A$34,$A116)=0,"Pick the employee from the list",IF(COUNTIF(Setup!$A$12:$A$17,$B116)=0,"Pick the leave type",IF($F116="Check dates","Check the dates","OK"))))</f>
        <v/>
      </c>
      <c r="J116" s="34">
        <f>IF(AND(ISNUMBER($C116),ISNUMBER($D116)),IF($D116&lt;$C116,0,IF(MAX($C116,DATE(Setup!$B$5,1,1))&gt;MIN($D116,EOMONTH(DATE(Setup!$B$5,1,1),0)),0,MAX(0,NETWORKDAYS.INTL(MAX($C116,DATE(Setup!$B$5,1,1)),MIN($D116,EOMONTH(DATE(Setup!$B$5,1,1),0)),Setup!$C$6,Setup!$F$12:$F$61)-IF(AND($E116="Half day",YEAR($D116)=Setup!$B$5,MONTH($D116)=1),1-Setup!$B$7,0)))),0)</f>
        <v/>
      </c>
      <c r="K116" s="34">
        <f>IF(AND(ISNUMBER($C116),ISNUMBER($D116)),IF($D116&lt;$C116,0,IF(MAX($C116,DATE(Setup!$B$5,2,1))&gt;MIN($D116,EOMONTH(DATE(Setup!$B$5,2,1),0)),0,MAX(0,NETWORKDAYS.INTL(MAX($C116,DATE(Setup!$B$5,2,1)),MIN($D116,EOMONTH(DATE(Setup!$B$5,2,1),0)),Setup!$C$6,Setup!$F$12:$F$61)-IF(AND($E116="Half day",YEAR($D116)=Setup!$B$5,MONTH($D116)=2),1-Setup!$B$7,0)))),0)</f>
        <v/>
      </c>
      <c r="L116" s="34">
        <f>IF(AND(ISNUMBER($C116),ISNUMBER($D116)),IF($D116&lt;$C116,0,IF(MAX($C116,DATE(Setup!$B$5,3,1))&gt;MIN($D116,EOMONTH(DATE(Setup!$B$5,3,1),0)),0,MAX(0,NETWORKDAYS.INTL(MAX($C116,DATE(Setup!$B$5,3,1)),MIN($D116,EOMONTH(DATE(Setup!$B$5,3,1),0)),Setup!$C$6,Setup!$F$12:$F$61)-IF(AND($E116="Half day",YEAR($D116)=Setup!$B$5,MONTH($D116)=3),1-Setup!$B$7,0)))),0)</f>
        <v/>
      </c>
      <c r="M116" s="34">
        <f>IF(AND(ISNUMBER($C116),ISNUMBER($D116)),IF($D116&lt;$C116,0,IF(MAX($C116,DATE(Setup!$B$5,4,1))&gt;MIN($D116,EOMONTH(DATE(Setup!$B$5,4,1),0)),0,MAX(0,NETWORKDAYS.INTL(MAX($C116,DATE(Setup!$B$5,4,1)),MIN($D116,EOMONTH(DATE(Setup!$B$5,4,1),0)),Setup!$C$6,Setup!$F$12:$F$61)-IF(AND($E116="Half day",YEAR($D116)=Setup!$B$5,MONTH($D116)=4),1-Setup!$B$7,0)))),0)</f>
        <v/>
      </c>
      <c r="N116" s="34">
        <f>IF(AND(ISNUMBER($C116),ISNUMBER($D116)),IF($D116&lt;$C116,0,IF(MAX($C116,DATE(Setup!$B$5,5,1))&gt;MIN($D116,EOMONTH(DATE(Setup!$B$5,5,1),0)),0,MAX(0,NETWORKDAYS.INTL(MAX($C116,DATE(Setup!$B$5,5,1)),MIN($D116,EOMONTH(DATE(Setup!$B$5,5,1),0)),Setup!$C$6,Setup!$F$12:$F$61)-IF(AND($E116="Half day",YEAR($D116)=Setup!$B$5,MONTH($D116)=5),1-Setup!$B$7,0)))),0)</f>
        <v/>
      </c>
      <c r="O116" s="34">
        <f>IF(AND(ISNUMBER($C116),ISNUMBER($D116)),IF($D116&lt;$C116,0,IF(MAX($C116,DATE(Setup!$B$5,6,1))&gt;MIN($D116,EOMONTH(DATE(Setup!$B$5,6,1),0)),0,MAX(0,NETWORKDAYS.INTL(MAX($C116,DATE(Setup!$B$5,6,1)),MIN($D116,EOMONTH(DATE(Setup!$B$5,6,1),0)),Setup!$C$6,Setup!$F$12:$F$61)-IF(AND($E116="Half day",YEAR($D116)=Setup!$B$5,MONTH($D116)=6),1-Setup!$B$7,0)))),0)</f>
        <v/>
      </c>
      <c r="P116" s="34">
        <f>IF(AND(ISNUMBER($C116),ISNUMBER($D116)),IF($D116&lt;$C116,0,IF(MAX($C116,DATE(Setup!$B$5,7,1))&gt;MIN($D116,EOMONTH(DATE(Setup!$B$5,7,1),0)),0,MAX(0,NETWORKDAYS.INTL(MAX($C116,DATE(Setup!$B$5,7,1)),MIN($D116,EOMONTH(DATE(Setup!$B$5,7,1),0)),Setup!$C$6,Setup!$F$12:$F$61)-IF(AND($E116="Half day",YEAR($D116)=Setup!$B$5,MONTH($D116)=7),1-Setup!$B$7,0)))),0)</f>
        <v/>
      </c>
      <c r="Q116" s="34">
        <f>IF(AND(ISNUMBER($C116),ISNUMBER($D116)),IF($D116&lt;$C116,0,IF(MAX($C116,DATE(Setup!$B$5,8,1))&gt;MIN($D116,EOMONTH(DATE(Setup!$B$5,8,1),0)),0,MAX(0,NETWORKDAYS.INTL(MAX($C116,DATE(Setup!$B$5,8,1)),MIN($D116,EOMONTH(DATE(Setup!$B$5,8,1),0)),Setup!$C$6,Setup!$F$12:$F$61)-IF(AND($E116="Half day",YEAR($D116)=Setup!$B$5,MONTH($D116)=8),1-Setup!$B$7,0)))),0)</f>
        <v/>
      </c>
      <c r="R116" s="34">
        <f>IF(AND(ISNUMBER($C116),ISNUMBER($D116)),IF($D116&lt;$C116,0,IF(MAX($C116,DATE(Setup!$B$5,9,1))&gt;MIN($D116,EOMONTH(DATE(Setup!$B$5,9,1),0)),0,MAX(0,NETWORKDAYS.INTL(MAX($C116,DATE(Setup!$B$5,9,1)),MIN($D116,EOMONTH(DATE(Setup!$B$5,9,1),0)),Setup!$C$6,Setup!$F$12:$F$61)-IF(AND($E116="Half day",YEAR($D116)=Setup!$B$5,MONTH($D116)=9),1-Setup!$B$7,0)))),0)</f>
        <v/>
      </c>
      <c r="S116" s="34">
        <f>IF(AND(ISNUMBER($C116),ISNUMBER($D116)),IF($D116&lt;$C116,0,IF(MAX($C116,DATE(Setup!$B$5,10,1))&gt;MIN($D116,EOMONTH(DATE(Setup!$B$5,10,1),0)),0,MAX(0,NETWORKDAYS.INTL(MAX($C116,DATE(Setup!$B$5,10,1)),MIN($D116,EOMONTH(DATE(Setup!$B$5,10,1),0)),Setup!$C$6,Setup!$F$12:$F$61)-IF(AND($E116="Half day",YEAR($D116)=Setup!$B$5,MONTH($D116)=10),1-Setup!$B$7,0)))),0)</f>
        <v/>
      </c>
      <c r="T116" s="34">
        <f>IF(AND(ISNUMBER($C116),ISNUMBER($D116)),IF($D116&lt;$C116,0,IF(MAX($C116,DATE(Setup!$B$5,11,1))&gt;MIN($D116,EOMONTH(DATE(Setup!$B$5,11,1),0)),0,MAX(0,NETWORKDAYS.INTL(MAX($C116,DATE(Setup!$B$5,11,1)),MIN($D116,EOMONTH(DATE(Setup!$B$5,11,1),0)),Setup!$C$6,Setup!$F$12:$F$61)-IF(AND($E116="Half day",YEAR($D116)=Setup!$B$5,MONTH($D116)=11),1-Setup!$B$7,0)))),0)</f>
        <v/>
      </c>
      <c r="U116" s="34">
        <f>IF(AND(ISNUMBER($C116),ISNUMBER($D116)),IF($D116&lt;$C116,0,IF(MAX($C116,DATE(Setup!$B$5,12,1))&gt;MIN($D116,EOMONTH(DATE(Setup!$B$5,12,1),0)),0,MAX(0,NETWORKDAYS.INTL(MAX($C116,DATE(Setup!$B$5,12,1)),MIN($D116,EOMONTH(DATE(Setup!$B$5,12,1),0)),Setup!$C$6,Setup!$F$12:$F$61)-IF(AND($E116="Half day",YEAR($D116)=Setup!$B$5,MONTH($D116)=12),1-Setup!$B$7,0)))),0)</f>
        <v/>
      </c>
    </row>
    <row r="117">
      <c r="A117" s="7" t="n"/>
      <c r="B117" s="7" t="n"/>
      <c r="C117" s="28" t="n"/>
      <c r="D117" s="28" t="n"/>
      <c r="E117" s="23" t="n"/>
      <c r="F117" s="32">
        <f>IF(OR($C117="",$D117=""),"",IF(NOT(AND(ISNUMBER($C117),ISNUMBER($D117))),"Check dates",IF($D117&lt;$C117,"Check dates",SUM($J117:$U117))))</f>
        <v/>
      </c>
      <c r="G117" s="7" t="n"/>
      <c r="H117" s="33">
        <f>IF(AND($A117="",$B117="",$C117="",$D117=""),"",IF(COUNTIF(Employees!$A$5:$A$34,$A117)=0,"Pick the employee from the list",IF(COUNTIF(Setup!$A$12:$A$17,$B117)=0,"Pick the leave type",IF($F117="Check dates","Check the dates","OK"))))</f>
        <v/>
      </c>
      <c r="J117" s="34">
        <f>IF(AND(ISNUMBER($C117),ISNUMBER($D117)),IF($D117&lt;$C117,0,IF(MAX($C117,DATE(Setup!$B$5,1,1))&gt;MIN($D117,EOMONTH(DATE(Setup!$B$5,1,1),0)),0,MAX(0,NETWORKDAYS.INTL(MAX($C117,DATE(Setup!$B$5,1,1)),MIN($D117,EOMONTH(DATE(Setup!$B$5,1,1),0)),Setup!$C$6,Setup!$F$12:$F$61)-IF(AND($E117="Half day",YEAR($D117)=Setup!$B$5,MONTH($D117)=1),1-Setup!$B$7,0)))),0)</f>
        <v/>
      </c>
      <c r="K117" s="34">
        <f>IF(AND(ISNUMBER($C117),ISNUMBER($D117)),IF($D117&lt;$C117,0,IF(MAX($C117,DATE(Setup!$B$5,2,1))&gt;MIN($D117,EOMONTH(DATE(Setup!$B$5,2,1),0)),0,MAX(0,NETWORKDAYS.INTL(MAX($C117,DATE(Setup!$B$5,2,1)),MIN($D117,EOMONTH(DATE(Setup!$B$5,2,1),0)),Setup!$C$6,Setup!$F$12:$F$61)-IF(AND($E117="Half day",YEAR($D117)=Setup!$B$5,MONTH($D117)=2),1-Setup!$B$7,0)))),0)</f>
        <v/>
      </c>
      <c r="L117" s="34">
        <f>IF(AND(ISNUMBER($C117),ISNUMBER($D117)),IF($D117&lt;$C117,0,IF(MAX($C117,DATE(Setup!$B$5,3,1))&gt;MIN($D117,EOMONTH(DATE(Setup!$B$5,3,1),0)),0,MAX(0,NETWORKDAYS.INTL(MAX($C117,DATE(Setup!$B$5,3,1)),MIN($D117,EOMONTH(DATE(Setup!$B$5,3,1),0)),Setup!$C$6,Setup!$F$12:$F$61)-IF(AND($E117="Half day",YEAR($D117)=Setup!$B$5,MONTH($D117)=3),1-Setup!$B$7,0)))),0)</f>
        <v/>
      </c>
      <c r="M117" s="34">
        <f>IF(AND(ISNUMBER($C117),ISNUMBER($D117)),IF($D117&lt;$C117,0,IF(MAX($C117,DATE(Setup!$B$5,4,1))&gt;MIN($D117,EOMONTH(DATE(Setup!$B$5,4,1),0)),0,MAX(0,NETWORKDAYS.INTL(MAX($C117,DATE(Setup!$B$5,4,1)),MIN($D117,EOMONTH(DATE(Setup!$B$5,4,1),0)),Setup!$C$6,Setup!$F$12:$F$61)-IF(AND($E117="Half day",YEAR($D117)=Setup!$B$5,MONTH($D117)=4),1-Setup!$B$7,0)))),0)</f>
        <v/>
      </c>
      <c r="N117" s="34">
        <f>IF(AND(ISNUMBER($C117),ISNUMBER($D117)),IF($D117&lt;$C117,0,IF(MAX($C117,DATE(Setup!$B$5,5,1))&gt;MIN($D117,EOMONTH(DATE(Setup!$B$5,5,1),0)),0,MAX(0,NETWORKDAYS.INTL(MAX($C117,DATE(Setup!$B$5,5,1)),MIN($D117,EOMONTH(DATE(Setup!$B$5,5,1),0)),Setup!$C$6,Setup!$F$12:$F$61)-IF(AND($E117="Half day",YEAR($D117)=Setup!$B$5,MONTH($D117)=5),1-Setup!$B$7,0)))),0)</f>
        <v/>
      </c>
      <c r="O117" s="34">
        <f>IF(AND(ISNUMBER($C117),ISNUMBER($D117)),IF($D117&lt;$C117,0,IF(MAX($C117,DATE(Setup!$B$5,6,1))&gt;MIN($D117,EOMONTH(DATE(Setup!$B$5,6,1),0)),0,MAX(0,NETWORKDAYS.INTL(MAX($C117,DATE(Setup!$B$5,6,1)),MIN($D117,EOMONTH(DATE(Setup!$B$5,6,1),0)),Setup!$C$6,Setup!$F$12:$F$61)-IF(AND($E117="Half day",YEAR($D117)=Setup!$B$5,MONTH($D117)=6),1-Setup!$B$7,0)))),0)</f>
        <v/>
      </c>
      <c r="P117" s="34">
        <f>IF(AND(ISNUMBER($C117),ISNUMBER($D117)),IF($D117&lt;$C117,0,IF(MAX($C117,DATE(Setup!$B$5,7,1))&gt;MIN($D117,EOMONTH(DATE(Setup!$B$5,7,1),0)),0,MAX(0,NETWORKDAYS.INTL(MAX($C117,DATE(Setup!$B$5,7,1)),MIN($D117,EOMONTH(DATE(Setup!$B$5,7,1),0)),Setup!$C$6,Setup!$F$12:$F$61)-IF(AND($E117="Half day",YEAR($D117)=Setup!$B$5,MONTH($D117)=7),1-Setup!$B$7,0)))),0)</f>
        <v/>
      </c>
      <c r="Q117" s="34">
        <f>IF(AND(ISNUMBER($C117),ISNUMBER($D117)),IF($D117&lt;$C117,0,IF(MAX($C117,DATE(Setup!$B$5,8,1))&gt;MIN($D117,EOMONTH(DATE(Setup!$B$5,8,1),0)),0,MAX(0,NETWORKDAYS.INTL(MAX($C117,DATE(Setup!$B$5,8,1)),MIN($D117,EOMONTH(DATE(Setup!$B$5,8,1),0)),Setup!$C$6,Setup!$F$12:$F$61)-IF(AND($E117="Half day",YEAR($D117)=Setup!$B$5,MONTH($D117)=8),1-Setup!$B$7,0)))),0)</f>
        <v/>
      </c>
      <c r="R117" s="34">
        <f>IF(AND(ISNUMBER($C117),ISNUMBER($D117)),IF($D117&lt;$C117,0,IF(MAX($C117,DATE(Setup!$B$5,9,1))&gt;MIN($D117,EOMONTH(DATE(Setup!$B$5,9,1),0)),0,MAX(0,NETWORKDAYS.INTL(MAX($C117,DATE(Setup!$B$5,9,1)),MIN($D117,EOMONTH(DATE(Setup!$B$5,9,1),0)),Setup!$C$6,Setup!$F$12:$F$61)-IF(AND($E117="Half day",YEAR($D117)=Setup!$B$5,MONTH($D117)=9),1-Setup!$B$7,0)))),0)</f>
        <v/>
      </c>
      <c r="S117" s="34">
        <f>IF(AND(ISNUMBER($C117),ISNUMBER($D117)),IF($D117&lt;$C117,0,IF(MAX($C117,DATE(Setup!$B$5,10,1))&gt;MIN($D117,EOMONTH(DATE(Setup!$B$5,10,1),0)),0,MAX(0,NETWORKDAYS.INTL(MAX($C117,DATE(Setup!$B$5,10,1)),MIN($D117,EOMONTH(DATE(Setup!$B$5,10,1),0)),Setup!$C$6,Setup!$F$12:$F$61)-IF(AND($E117="Half day",YEAR($D117)=Setup!$B$5,MONTH($D117)=10),1-Setup!$B$7,0)))),0)</f>
        <v/>
      </c>
      <c r="T117" s="34">
        <f>IF(AND(ISNUMBER($C117),ISNUMBER($D117)),IF($D117&lt;$C117,0,IF(MAX($C117,DATE(Setup!$B$5,11,1))&gt;MIN($D117,EOMONTH(DATE(Setup!$B$5,11,1),0)),0,MAX(0,NETWORKDAYS.INTL(MAX($C117,DATE(Setup!$B$5,11,1)),MIN($D117,EOMONTH(DATE(Setup!$B$5,11,1),0)),Setup!$C$6,Setup!$F$12:$F$61)-IF(AND($E117="Half day",YEAR($D117)=Setup!$B$5,MONTH($D117)=11),1-Setup!$B$7,0)))),0)</f>
        <v/>
      </c>
      <c r="U117" s="34">
        <f>IF(AND(ISNUMBER($C117),ISNUMBER($D117)),IF($D117&lt;$C117,0,IF(MAX($C117,DATE(Setup!$B$5,12,1))&gt;MIN($D117,EOMONTH(DATE(Setup!$B$5,12,1),0)),0,MAX(0,NETWORKDAYS.INTL(MAX($C117,DATE(Setup!$B$5,12,1)),MIN($D117,EOMONTH(DATE(Setup!$B$5,12,1),0)),Setup!$C$6,Setup!$F$12:$F$61)-IF(AND($E117="Half day",YEAR($D117)=Setup!$B$5,MONTH($D117)=12),1-Setup!$B$7,0)))),0)</f>
        <v/>
      </c>
    </row>
    <row r="118">
      <c r="A118" s="7" t="n"/>
      <c r="B118" s="7" t="n"/>
      <c r="C118" s="28" t="n"/>
      <c r="D118" s="28" t="n"/>
      <c r="E118" s="23" t="n"/>
      <c r="F118" s="32">
        <f>IF(OR($C118="",$D118=""),"",IF(NOT(AND(ISNUMBER($C118),ISNUMBER($D118))),"Check dates",IF($D118&lt;$C118,"Check dates",SUM($J118:$U118))))</f>
        <v/>
      </c>
      <c r="G118" s="7" t="n"/>
      <c r="H118" s="33">
        <f>IF(AND($A118="",$B118="",$C118="",$D118=""),"",IF(COUNTIF(Employees!$A$5:$A$34,$A118)=0,"Pick the employee from the list",IF(COUNTIF(Setup!$A$12:$A$17,$B118)=0,"Pick the leave type",IF($F118="Check dates","Check the dates","OK"))))</f>
        <v/>
      </c>
      <c r="J118" s="34">
        <f>IF(AND(ISNUMBER($C118),ISNUMBER($D118)),IF($D118&lt;$C118,0,IF(MAX($C118,DATE(Setup!$B$5,1,1))&gt;MIN($D118,EOMONTH(DATE(Setup!$B$5,1,1),0)),0,MAX(0,NETWORKDAYS.INTL(MAX($C118,DATE(Setup!$B$5,1,1)),MIN($D118,EOMONTH(DATE(Setup!$B$5,1,1),0)),Setup!$C$6,Setup!$F$12:$F$61)-IF(AND($E118="Half day",YEAR($D118)=Setup!$B$5,MONTH($D118)=1),1-Setup!$B$7,0)))),0)</f>
        <v/>
      </c>
      <c r="K118" s="34">
        <f>IF(AND(ISNUMBER($C118),ISNUMBER($D118)),IF($D118&lt;$C118,0,IF(MAX($C118,DATE(Setup!$B$5,2,1))&gt;MIN($D118,EOMONTH(DATE(Setup!$B$5,2,1),0)),0,MAX(0,NETWORKDAYS.INTL(MAX($C118,DATE(Setup!$B$5,2,1)),MIN($D118,EOMONTH(DATE(Setup!$B$5,2,1),0)),Setup!$C$6,Setup!$F$12:$F$61)-IF(AND($E118="Half day",YEAR($D118)=Setup!$B$5,MONTH($D118)=2),1-Setup!$B$7,0)))),0)</f>
        <v/>
      </c>
      <c r="L118" s="34">
        <f>IF(AND(ISNUMBER($C118),ISNUMBER($D118)),IF($D118&lt;$C118,0,IF(MAX($C118,DATE(Setup!$B$5,3,1))&gt;MIN($D118,EOMONTH(DATE(Setup!$B$5,3,1),0)),0,MAX(0,NETWORKDAYS.INTL(MAX($C118,DATE(Setup!$B$5,3,1)),MIN($D118,EOMONTH(DATE(Setup!$B$5,3,1),0)),Setup!$C$6,Setup!$F$12:$F$61)-IF(AND($E118="Half day",YEAR($D118)=Setup!$B$5,MONTH($D118)=3),1-Setup!$B$7,0)))),0)</f>
        <v/>
      </c>
      <c r="M118" s="34">
        <f>IF(AND(ISNUMBER($C118),ISNUMBER($D118)),IF($D118&lt;$C118,0,IF(MAX($C118,DATE(Setup!$B$5,4,1))&gt;MIN($D118,EOMONTH(DATE(Setup!$B$5,4,1),0)),0,MAX(0,NETWORKDAYS.INTL(MAX($C118,DATE(Setup!$B$5,4,1)),MIN($D118,EOMONTH(DATE(Setup!$B$5,4,1),0)),Setup!$C$6,Setup!$F$12:$F$61)-IF(AND($E118="Half day",YEAR($D118)=Setup!$B$5,MONTH($D118)=4),1-Setup!$B$7,0)))),0)</f>
        <v/>
      </c>
      <c r="N118" s="34">
        <f>IF(AND(ISNUMBER($C118),ISNUMBER($D118)),IF($D118&lt;$C118,0,IF(MAX($C118,DATE(Setup!$B$5,5,1))&gt;MIN($D118,EOMONTH(DATE(Setup!$B$5,5,1),0)),0,MAX(0,NETWORKDAYS.INTL(MAX($C118,DATE(Setup!$B$5,5,1)),MIN($D118,EOMONTH(DATE(Setup!$B$5,5,1),0)),Setup!$C$6,Setup!$F$12:$F$61)-IF(AND($E118="Half day",YEAR($D118)=Setup!$B$5,MONTH($D118)=5),1-Setup!$B$7,0)))),0)</f>
        <v/>
      </c>
      <c r="O118" s="34">
        <f>IF(AND(ISNUMBER($C118),ISNUMBER($D118)),IF($D118&lt;$C118,0,IF(MAX($C118,DATE(Setup!$B$5,6,1))&gt;MIN($D118,EOMONTH(DATE(Setup!$B$5,6,1),0)),0,MAX(0,NETWORKDAYS.INTL(MAX($C118,DATE(Setup!$B$5,6,1)),MIN($D118,EOMONTH(DATE(Setup!$B$5,6,1),0)),Setup!$C$6,Setup!$F$12:$F$61)-IF(AND($E118="Half day",YEAR($D118)=Setup!$B$5,MONTH($D118)=6),1-Setup!$B$7,0)))),0)</f>
        <v/>
      </c>
      <c r="P118" s="34">
        <f>IF(AND(ISNUMBER($C118),ISNUMBER($D118)),IF($D118&lt;$C118,0,IF(MAX($C118,DATE(Setup!$B$5,7,1))&gt;MIN($D118,EOMONTH(DATE(Setup!$B$5,7,1),0)),0,MAX(0,NETWORKDAYS.INTL(MAX($C118,DATE(Setup!$B$5,7,1)),MIN($D118,EOMONTH(DATE(Setup!$B$5,7,1),0)),Setup!$C$6,Setup!$F$12:$F$61)-IF(AND($E118="Half day",YEAR($D118)=Setup!$B$5,MONTH($D118)=7),1-Setup!$B$7,0)))),0)</f>
        <v/>
      </c>
      <c r="Q118" s="34">
        <f>IF(AND(ISNUMBER($C118),ISNUMBER($D118)),IF($D118&lt;$C118,0,IF(MAX($C118,DATE(Setup!$B$5,8,1))&gt;MIN($D118,EOMONTH(DATE(Setup!$B$5,8,1),0)),0,MAX(0,NETWORKDAYS.INTL(MAX($C118,DATE(Setup!$B$5,8,1)),MIN($D118,EOMONTH(DATE(Setup!$B$5,8,1),0)),Setup!$C$6,Setup!$F$12:$F$61)-IF(AND($E118="Half day",YEAR($D118)=Setup!$B$5,MONTH($D118)=8),1-Setup!$B$7,0)))),0)</f>
        <v/>
      </c>
      <c r="R118" s="34">
        <f>IF(AND(ISNUMBER($C118),ISNUMBER($D118)),IF($D118&lt;$C118,0,IF(MAX($C118,DATE(Setup!$B$5,9,1))&gt;MIN($D118,EOMONTH(DATE(Setup!$B$5,9,1),0)),0,MAX(0,NETWORKDAYS.INTL(MAX($C118,DATE(Setup!$B$5,9,1)),MIN($D118,EOMONTH(DATE(Setup!$B$5,9,1),0)),Setup!$C$6,Setup!$F$12:$F$61)-IF(AND($E118="Half day",YEAR($D118)=Setup!$B$5,MONTH($D118)=9),1-Setup!$B$7,0)))),0)</f>
        <v/>
      </c>
      <c r="S118" s="34">
        <f>IF(AND(ISNUMBER($C118),ISNUMBER($D118)),IF($D118&lt;$C118,0,IF(MAX($C118,DATE(Setup!$B$5,10,1))&gt;MIN($D118,EOMONTH(DATE(Setup!$B$5,10,1),0)),0,MAX(0,NETWORKDAYS.INTL(MAX($C118,DATE(Setup!$B$5,10,1)),MIN($D118,EOMONTH(DATE(Setup!$B$5,10,1),0)),Setup!$C$6,Setup!$F$12:$F$61)-IF(AND($E118="Half day",YEAR($D118)=Setup!$B$5,MONTH($D118)=10),1-Setup!$B$7,0)))),0)</f>
        <v/>
      </c>
      <c r="T118" s="34">
        <f>IF(AND(ISNUMBER($C118),ISNUMBER($D118)),IF($D118&lt;$C118,0,IF(MAX($C118,DATE(Setup!$B$5,11,1))&gt;MIN($D118,EOMONTH(DATE(Setup!$B$5,11,1),0)),0,MAX(0,NETWORKDAYS.INTL(MAX($C118,DATE(Setup!$B$5,11,1)),MIN($D118,EOMONTH(DATE(Setup!$B$5,11,1),0)),Setup!$C$6,Setup!$F$12:$F$61)-IF(AND($E118="Half day",YEAR($D118)=Setup!$B$5,MONTH($D118)=11),1-Setup!$B$7,0)))),0)</f>
        <v/>
      </c>
      <c r="U118" s="34">
        <f>IF(AND(ISNUMBER($C118),ISNUMBER($D118)),IF($D118&lt;$C118,0,IF(MAX($C118,DATE(Setup!$B$5,12,1))&gt;MIN($D118,EOMONTH(DATE(Setup!$B$5,12,1),0)),0,MAX(0,NETWORKDAYS.INTL(MAX($C118,DATE(Setup!$B$5,12,1)),MIN($D118,EOMONTH(DATE(Setup!$B$5,12,1),0)),Setup!$C$6,Setup!$F$12:$F$61)-IF(AND($E118="Half day",YEAR($D118)=Setup!$B$5,MONTH($D118)=12),1-Setup!$B$7,0)))),0)</f>
        <v/>
      </c>
    </row>
    <row r="119">
      <c r="A119" s="7" t="n"/>
      <c r="B119" s="7" t="n"/>
      <c r="C119" s="28" t="n"/>
      <c r="D119" s="28" t="n"/>
      <c r="E119" s="23" t="n"/>
      <c r="F119" s="32">
        <f>IF(OR($C119="",$D119=""),"",IF(NOT(AND(ISNUMBER($C119),ISNUMBER($D119))),"Check dates",IF($D119&lt;$C119,"Check dates",SUM($J119:$U119))))</f>
        <v/>
      </c>
      <c r="G119" s="7" t="n"/>
      <c r="H119" s="33">
        <f>IF(AND($A119="",$B119="",$C119="",$D119=""),"",IF(COUNTIF(Employees!$A$5:$A$34,$A119)=0,"Pick the employee from the list",IF(COUNTIF(Setup!$A$12:$A$17,$B119)=0,"Pick the leave type",IF($F119="Check dates","Check the dates","OK"))))</f>
        <v/>
      </c>
      <c r="J119" s="34">
        <f>IF(AND(ISNUMBER($C119),ISNUMBER($D119)),IF($D119&lt;$C119,0,IF(MAX($C119,DATE(Setup!$B$5,1,1))&gt;MIN($D119,EOMONTH(DATE(Setup!$B$5,1,1),0)),0,MAX(0,NETWORKDAYS.INTL(MAX($C119,DATE(Setup!$B$5,1,1)),MIN($D119,EOMONTH(DATE(Setup!$B$5,1,1),0)),Setup!$C$6,Setup!$F$12:$F$61)-IF(AND($E119="Half day",YEAR($D119)=Setup!$B$5,MONTH($D119)=1),1-Setup!$B$7,0)))),0)</f>
        <v/>
      </c>
      <c r="K119" s="34">
        <f>IF(AND(ISNUMBER($C119),ISNUMBER($D119)),IF($D119&lt;$C119,0,IF(MAX($C119,DATE(Setup!$B$5,2,1))&gt;MIN($D119,EOMONTH(DATE(Setup!$B$5,2,1),0)),0,MAX(0,NETWORKDAYS.INTL(MAX($C119,DATE(Setup!$B$5,2,1)),MIN($D119,EOMONTH(DATE(Setup!$B$5,2,1),0)),Setup!$C$6,Setup!$F$12:$F$61)-IF(AND($E119="Half day",YEAR($D119)=Setup!$B$5,MONTH($D119)=2),1-Setup!$B$7,0)))),0)</f>
        <v/>
      </c>
      <c r="L119" s="34">
        <f>IF(AND(ISNUMBER($C119),ISNUMBER($D119)),IF($D119&lt;$C119,0,IF(MAX($C119,DATE(Setup!$B$5,3,1))&gt;MIN($D119,EOMONTH(DATE(Setup!$B$5,3,1),0)),0,MAX(0,NETWORKDAYS.INTL(MAX($C119,DATE(Setup!$B$5,3,1)),MIN($D119,EOMONTH(DATE(Setup!$B$5,3,1),0)),Setup!$C$6,Setup!$F$12:$F$61)-IF(AND($E119="Half day",YEAR($D119)=Setup!$B$5,MONTH($D119)=3),1-Setup!$B$7,0)))),0)</f>
        <v/>
      </c>
      <c r="M119" s="34">
        <f>IF(AND(ISNUMBER($C119),ISNUMBER($D119)),IF($D119&lt;$C119,0,IF(MAX($C119,DATE(Setup!$B$5,4,1))&gt;MIN($D119,EOMONTH(DATE(Setup!$B$5,4,1),0)),0,MAX(0,NETWORKDAYS.INTL(MAX($C119,DATE(Setup!$B$5,4,1)),MIN($D119,EOMONTH(DATE(Setup!$B$5,4,1),0)),Setup!$C$6,Setup!$F$12:$F$61)-IF(AND($E119="Half day",YEAR($D119)=Setup!$B$5,MONTH($D119)=4),1-Setup!$B$7,0)))),0)</f>
        <v/>
      </c>
      <c r="N119" s="34">
        <f>IF(AND(ISNUMBER($C119),ISNUMBER($D119)),IF($D119&lt;$C119,0,IF(MAX($C119,DATE(Setup!$B$5,5,1))&gt;MIN($D119,EOMONTH(DATE(Setup!$B$5,5,1),0)),0,MAX(0,NETWORKDAYS.INTL(MAX($C119,DATE(Setup!$B$5,5,1)),MIN($D119,EOMONTH(DATE(Setup!$B$5,5,1),0)),Setup!$C$6,Setup!$F$12:$F$61)-IF(AND($E119="Half day",YEAR($D119)=Setup!$B$5,MONTH($D119)=5),1-Setup!$B$7,0)))),0)</f>
        <v/>
      </c>
      <c r="O119" s="34">
        <f>IF(AND(ISNUMBER($C119),ISNUMBER($D119)),IF($D119&lt;$C119,0,IF(MAX($C119,DATE(Setup!$B$5,6,1))&gt;MIN($D119,EOMONTH(DATE(Setup!$B$5,6,1),0)),0,MAX(0,NETWORKDAYS.INTL(MAX($C119,DATE(Setup!$B$5,6,1)),MIN($D119,EOMONTH(DATE(Setup!$B$5,6,1),0)),Setup!$C$6,Setup!$F$12:$F$61)-IF(AND($E119="Half day",YEAR($D119)=Setup!$B$5,MONTH($D119)=6),1-Setup!$B$7,0)))),0)</f>
        <v/>
      </c>
      <c r="P119" s="34">
        <f>IF(AND(ISNUMBER($C119),ISNUMBER($D119)),IF($D119&lt;$C119,0,IF(MAX($C119,DATE(Setup!$B$5,7,1))&gt;MIN($D119,EOMONTH(DATE(Setup!$B$5,7,1),0)),0,MAX(0,NETWORKDAYS.INTL(MAX($C119,DATE(Setup!$B$5,7,1)),MIN($D119,EOMONTH(DATE(Setup!$B$5,7,1),0)),Setup!$C$6,Setup!$F$12:$F$61)-IF(AND($E119="Half day",YEAR($D119)=Setup!$B$5,MONTH($D119)=7),1-Setup!$B$7,0)))),0)</f>
        <v/>
      </c>
      <c r="Q119" s="34">
        <f>IF(AND(ISNUMBER($C119),ISNUMBER($D119)),IF($D119&lt;$C119,0,IF(MAX($C119,DATE(Setup!$B$5,8,1))&gt;MIN($D119,EOMONTH(DATE(Setup!$B$5,8,1),0)),0,MAX(0,NETWORKDAYS.INTL(MAX($C119,DATE(Setup!$B$5,8,1)),MIN($D119,EOMONTH(DATE(Setup!$B$5,8,1),0)),Setup!$C$6,Setup!$F$12:$F$61)-IF(AND($E119="Half day",YEAR($D119)=Setup!$B$5,MONTH($D119)=8),1-Setup!$B$7,0)))),0)</f>
        <v/>
      </c>
      <c r="R119" s="34">
        <f>IF(AND(ISNUMBER($C119),ISNUMBER($D119)),IF($D119&lt;$C119,0,IF(MAX($C119,DATE(Setup!$B$5,9,1))&gt;MIN($D119,EOMONTH(DATE(Setup!$B$5,9,1),0)),0,MAX(0,NETWORKDAYS.INTL(MAX($C119,DATE(Setup!$B$5,9,1)),MIN($D119,EOMONTH(DATE(Setup!$B$5,9,1),0)),Setup!$C$6,Setup!$F$12:$F$61)-IF(AND($E119="Half day",YEAR($D119)=Setup!$B$5,MONTH($D119)=9),1-Setup!$B$7,0)))),0)</f>
        <v/>
      </c>
      <c r="S119" s="34">
        <f>IF(AND(ISNUMBER($C119),ISNUMBER($D119)),IF($D119&lt;$C119,0,IF(MAX($C119,DATE(Setup!$B$5,10,1))&gt;MIN($D119,EOMONTH(DATE(Setup!$B$5,10,1),0)),0,MAX(0,NETWORKDAYS.INTL(MAX($C119,DATE(Setup!$B$5,10,1)),MIN($D119,EOMONTH(DATE(Setup!$B$5,10,1),0)),Setup!$C$6,Setup!$F$12:$F$61)-IF(AND($E119="Half day",YEAR($D119)=Setup!$B$5,MONTH($D119)=10),1-Setup!$B$7,0)))),0)</f>
        <v/>
      </c>
      <c r="T119" s="34">
        <f>IF(AND(ISNUMBER($C119),ISNUMBER($D119)),IF($D119&lt;$C119,0,IF(MAX($C119,DATE(Setup!$B$5,11,1))&gt;MIN($D119,EOMONTH(DATE(Setup!$B$5,11,1),0)),0,MAX(0,NETWORKDAYS.INTL(MAX($C119,DATE(Setup!$B$5,11,1)),MIN($D119,EOMONTH(DATE(Setup!$B$5,11,1),0)),Setup!$C$6,Setup!$F$12:$F$61)-IF(AND($E119="Half day",YEAR($D119)=Setup!$B$5,MONTH($D119)=11),1-Setup!$B$7,0)))),0)</f>
        <v/>
      </c>
      <c r="U119" s="34">
        <f>IF(AND(ISNUMBER($C119),ISNUMBER($D119)),IF($D119&lt;$C119,0,IF(MAX($C119,DATE(Setup!$B$5,12,1))&gt;MIN($D119,EOMONTH(DATE(Setup!$B$5,12,1),0)),0,MAX(0,NETWORKDAYS.INTL(MAX($C119,DATE(Setup!$B$5,12,1)),MIN($D119,EOMONTH(DATE(Setup!$B$5,12,1),0)),Setup!$C$6,Setup!$F$12:$F$61)-IF(AND($E119="Half day",YEAR($D119)=Setup!$B$5,MONTH($D119)=12),1-Setup!$B$7,0)))),0)</f>
        <v/>
      </c>
    </row>
    <row r="120">
      <c r="A120" s="7" t="n"/>
      <c r="B120" s="7" t="n"/>
      <c r="C120" s="28" t="n"/>
      <c r="D120" s="28" t="n"/>
      <c r="E120" s="23" t="n"/>
      <c r="F120" s="32">
        <f>IF(OR($C120="",$D120=""),"",IF(NOT(AND(ISNUMBER($C120),ISNUMBER($D120))),"Check dates",IF($D120&lt;$C120,"Check dates",SUM($J120:$U120))))</f>
        <v/>
      </c>
      <c r="G120" s="7" t="n"/>
      <c r="H120" s="33">
        <f>IF(AND($A120="",$B120="",$C120="",$D120=""),"",IF(COUNTIF(Employees!$A$5:$A$34,$A120)=0,"Pick the employee from the list",IF(COUNTIF(Setup!$A$12:$A$17,$B120)=0,"Pick the leave type",IF($F120="Check dates","Check the dates","OK"))))</f>
        <v/>
      </c>
      <c r="J120" s="34">
        <f>IF(AND(ISNUMBER($C120),ISNUMBER($D120)),IF($D120&lt;$C120,0,IF(MAX($C120,DATE(Setup!$B$5,1,1))&gt;MIN($D120,EOMONTH(DATE(Setup!$B$5,1,1),0)),0,MAX(0,NETWORKDAYS.INTL(MAX($C120,DATE(Setup!$B$5,1,1)),MIN($D120,EOMONTH(DATE(Setup!$B$5,1,1),0)),Setup!$C$6,Setup!$F$12:$F$61)-IF(AND($E120="Half day",YEAR($D120)=Setup!$B$5,MONTH($D120)=1),1-Setup!$B$7,0)))),0)</f>
        <v/>
      </c>
      <c r="K120" s="34">
        <f>IF(AND(ISNUMBER($C120),ISNUMBER($D120)),IF($D120&lt;$C120,0,IF(MAX($C120,DATE(Setup!$B$5,2,1))&gt;MIN($D120,EOMONTH(DATE(Setup!$B$5,2,1),0)),0,MAX(0,NETWORKDAYS.INTL(MAX($C120,DATE(Setup!$B$5,2,1)),MIN($D120,EOMONTH(DATE(Setup!$B$5,2,1),0)),Setup!$C$6,Setup!$F$12:$F$61)-IF(AND($E120="Half day",YEAR($D120)=Setup!$B$5,MONTH($D120)=2),1-Setup!$B$7,0)))),0)</f>
        <v/>
      </c>
      <c r="L120" s="34">
        <f>IF(AND(ISNUMBER($C120),ISNUMBER($D120)),IF($D120&lt;$C120,0,IF(MAX($C120,DATE(Setup!$B$5,3,1))&gt;MIN($D120,EOMONTH(DATE(Setup!$B$5,3,1),0)),0,MAX(0,NETWORKDAYS.INTL(MAX($C120,DATE(Setup!$B$5,3,1)),MIN($D120,EOMONTH(DATE(Setup!$B$5,3,1),0)),Setup!$C$6,Setup!$F$12:$F$61)-IF(AND($E120="Half day",YEAR($D120)=Setup!$B$5,MONTH($D120)=3),1-Setup!$B$7,0)))),0)</f>
        <v/>
      </c>
      <c r="M120" s="34">
        <f>IF(AND(ISNUMBER($C120),ISNUMBER($D120)),IF($D120&lt;$C120,0,IF(MAX($C120,DATE(Setup!$B$5,4,1))&gt;MIN($D120,EOMONTH(DATE(Setup!$B$5,4,1),0)),0,MAX(0,NETWORKDAYS.INTL(MAX($C120,DATE(Setup!$B$5,4,1)),MIN($D120,EOMONTH(DATE(Setup!$B$5,4,1),0)),Setup!$C$6,Setup!$F$12:$F$61)-IF(AND($E120="Half day",YEAR($D120)=Setup!$B$5,MONTH($D120)=4),1-Setup!$B$7,0)))),0)</f>
        <v/>
      </c>
      <c r="N120" s="34">
        <f>IF(AND(ISNUMBER($C120),ISNUMBER($D120)),IF($D120&lt;$C120,0,IF(MAX($C120,DATE(Setup!$B$5,5,1))&gt;MIN($D120,EOMONTH(DATE(Setup!$B$5,5,1),0)),0,MAX(0,NETWORKDAYS.INTL(MAX($C120,DATE(Setup!$B$5,5,1)),MIN($D120,EOMONTH(DATE(Setup!$B$5,5,1),0)),Setup!$C$6,Setup!$F$12:$F$61)-IF(AND($E120="Half day",YEAR($D120)=Setup!$B$5,MONTH($D120)=5),1-Setup!$B$7,0)))),0)</f>
        <v/>
      </c>
      <c r="O120" s="34">
        <f>IF(AND(ISNUMBER($C120),ISNUMBER($D120)),IF($D120&lt;$C120,0,IF(MAX($C120,DATE(Setup!$B$5,6,1))&gt;MIN($D120,EOMONTH(DATE(Setup!$B$5,6,1),0)),0,MAX(0,NETWORKDAYS.INTL(MAX($C120,DATE(Setup!$B$5,6,1)),MIN($D120,EOMONTH(DATE(Setup!$B$5,6,1),0)),Setup!$C$6,Setup!$F$12:$F$61)-IF(AND($E120="Half day",YEAR($D120)=Setup!$B$5,MONTH($D120)=6),1-Setup!$B$7,0)))),0)</f>
        <v/>
      </c>
      <c r="P120" s="34">
        <f>IF(AND(ISNUMBER($C120),ISNUMBER($D120)),IF($D120&lt;$C120,0,IF(MAX($C120,DATE(Setup!$B$5,7,1))&gt;MIN($D120,EOMONTH(DATE(Setup!$B$5,7,1),0)),0,MAX(0,NETWORKDAYS.INTL(MAX($C120,DATE(Setup!$B$5,7,1)),MIN($D120,EOMONTH(DATE(Setup!$B$5,7,1),0)),Setup!$C$6,Setup!$F$12:$F$61)-IF(AND($E120="Half day",YEAR($D120)=Setup!$B$5,MONTH($D120)=7),1-Setup!$B$7,0)))),0)</f>
        <v/>
      </c>
      <c r="Q120" s="34">
        <f>IF(AND(ISNUMBER($C120),ISNUMBER($D120)),IF($D120&lt;$C120,0,IF(MAX($C120,DATE(Setup!$B$5,8,1))&gt;MIN($D120,EOMONTH(DATE(Setup!$B$5,8,1),0)),0,MAX(0,NETWORKDAYS.INTL(MAX($C120,DATE(Setup!$B$5,8,1)),MIN($D120,EOMONTH(DATE(Setup!$B$5,8,1),0)),Setup!$C$6,Setup!$F$12:$F$61)-IF(AND($E120="Half day",YEAR($D120)=Setup!$B$5,MONTH($D120)=8),1-Setup!$B$7,0)))),0)</f>
        <v/>
      </c>
      <c r="R120" s="34">
        <f>IF(AND(ISNUMBER($C120),ISNUMBER($D120)),IF($D120&lt;$C120,0,IF(MAX($C120,DATE(Setup!$B$5,9,1))&gt;MIN($D120,EOMONTH(DATE(Setup!$B$5,9,1),0)),0,MAX(0,NETWORKDAYS.INTL(MAX($C120,DATE(Setup!$B$5,9,1)),MIN($D120,EOMONTH(DATE(Setup!$B$5,9,1),0)),Setup!$C$6,Setup!$F$12:$F$61)-IF(AND($E120="Half day",YEAR($D120)=Setup!$B$5,MONTH($D120)=9),1-Setup!$B$7,0)))),0)</f>
        <v/>
      </c>
      <c r="S120" s="34">
        <f>IF(AND(ISNUMBER($C120),ISNUMBER($D120)),IF($D120&lt;$C120,0,IF(MAX($C120,DATE(Setup!$B$5,10,1))&gt;MIN($D120,EOMONTH(DATE(Setup!$B$5,10,1),0)),0,MAX(0,NETWORKDAYS.INTL(MAX($C120,DATE(Setup!$B$5,10,1)),MIN($D120,EOMONTH(DATE(Setup!$B$5,10,1),0)),Setup!$C$6,Setup!$F$12:$F$61)-IF(AND($E120="Half day",YEAR($D120)=Setup!$B$5,MONTH($D120)=10),1-Setup!$B$7,0)))),0)</f>
        <v/>
      </c>
      <c r="T120" s="34">
        <f>IF(AND(ISNUMBER($C120),ISNUMBER($D120)),IF($D120&lt;$C120,0,IF(MAX($C120,DATE(Setup!$B$5,11,1))&gt;MIN($D120,EOMONTH(DATE(Setup!$B$5,11,1),0)),0,MAX(0,NETWORKDAYS.INTL(MAX($C120,DATE(Setup!$B$5,11,1)),MIN($D120,EOMONTH(DATE(Setup!$B$5,11,1),0)),Setup!$C$6,Setup!$F$12:$F$61)-IF(AND($E120="Half day",YEAR($D120)=Setup!$B$5,MONTH($D120)=11),1-Setup!$B$7,0)))),0)</f>
        <v/>
      </c>
      <c r="U120" s="34">
        <f>IF(AND(ISNUMBER($C120),ISNUMBER($D120)),IF($D120&lt;$C120,0,IF(MAX($C120,DATE(Setup!$B$5,12,1))&gt;MIN($D120,EOMONTH(DATE(Setup!$B$5,12,1),0)),0,MAX(0,NETWORKDAYS.INTL(MAX($C120,DATE(Setup!$B$5,12,1)),MIN($D120,EOMONTH(DATE(Setup!$B$5,12,1),0)),Setup!$C$6,Setup!$F$12:$F$61)-IF(AND($E120="Half day",YEAR($D120)=Setup!$B$5,MONTH($D120)=12),1-Setup!$B$7,0)))),0)</f>
        <v/>
      </c>
    </row>
    <row r="121">
      <c r="A121" s="7" t="n"/>
      <c r="B121" s="7" t="n"/>
      <c r="C121" s="28" t="n"/>
      <c r="D121" s="28" t="n"/>
      <c r="E121" s="23" t="n"/>
      <c r="F121" s="32">
        <f>IF(OR($C121="",$D121=""),"",IF(NOT(AND(ISNUMBER($C121),ISNUMBER($D121))),"Check dates",IF($D121&lt;$C121,"Check dates",SUM($J121:$U121))))</f>
        <v/>
      </c>
      <c r="G121" s="7" t="n"/>
      <c r="H121" s="33">
        <f>IF(AND($A121="",$B121="",$C121="",$D121=""),"",IF(COUNTIF(Employees!$A$5:$A$34,$A121)=0,"Pick the employee from the list",IF(COUNTIF(Setup!$A$12:$A$17,$B121)=0,"Pick the leave type",IF($F121="Check dates","Check the dates","OK"))))</f>
        <v/>
      </c>
      <c r="J121" s="34">
        <f>IF(AND(ISNUMBER($C121),ISNUMBER($D121)),IF($D121&lt;$C121,0,IF(MAX($C121,DATE(Setup!$B$5,1,1))&gt;MIN($D121,EOMONTH(DATE(Setup!$B$5,1,1),0)),0,MAX(0,NETWORKDAYS.INTL(MAX($C121,DATE(Setup!$B$5,1,1)),MIN($D121,EOMONTH(DATE(Setup!$B$5,1,1),0)),Setup!$C$6,Setup!$F$12:$F$61)-IF(AND($E121="Half day",YEAR($D121)=Setup!$B$5,MONTH($D121)=1),1-Setup!$B$7,0)))),0)</f>
        <v/>
      </c>
      <c r="K121" s="34">
        <f>IF(AND(ISNUMBER($C121),ISNUMBER($D121)),IF($D121&lt;$C121,0,IF(MAX($C121,DATE(Setup!$B$5,2,1))&gt;MIN($D121,EOMONTH(DATE(Setup!$B$5,2,1),0)),0,MAX(0,NETWORKDAYS.INTL(MAX($C121,DATE(Setup!$B$5,2,1)),MIN($D121,EOMONTH(DATE(Setup!$B$5,2,1),0)),Setup!$C$6,Setup!$F$12:$F$61)-IF(AND($E121="Half day",YEAR($D121)=Setup!$B$5,MONTH($D121)=2),1-Setup!$B$7,0)))),0)</f>
        <v/>
      </c>
      <c r="L121" s="34">
        <f>IF(AND(ISNUMBER($C121),ISNUMBER($D121)),IF($D121&lt;$C121,0,IF(MAX($C121,DATE(Setup!$B$5,3,1))&gt;MIN($D121,EOMONTH(DATE(Setup!$B$5,3,1),0)),0,MAX(0,NETWORKDAYS.INTL(MAX($C121,DATE(Setup!$B$5,3,1)),MIN($D121,EOMONTH(DATE(Setup!$B$5,3,1),0)),Setup!$C$6,Setup!$F$12:$F$61)-IF(AND($E121="Half day",YEAR($D121)=Setup!$B$5,MONTH($D121)=3),1-Setup!$B$7,0)))),0)</f>
        <v/>
      </c>
      <c r="M121" s="34">
        <f>IF(AND(ISNUMBER($C121),ISNUMBER($D121)),IF($D121&lt;$C121,0,IF(MAX($C121,DATE(Setup!$B$5,4,1))&gt;MIN($D121,EOMONTH(DATE(Setup!$B$5,4,1),0)),0,MAX(0,NETWORKDAYS.INTL(MAX($C121,DATE(Setup!$B$5,4,1)),MIN($D121,EOMONTH(DATE(Setup!$B$5,4,1),0)),Setup!$C$6,Setup!$F$12:$F$61)-IF(AND($E121="Half day",YEAR($D121)=Setup!$B$5,MONTH($D121)=4),1-Setup!$B$7,0)))),0)</f>
        <v/>
      </c>
      <c r="N121" s="34">
        <f>IF(AND(ISNUMBER($C121),ISNUMBER($D121)),IF($D121&lt;$C121,0,IF(MAX($C121,DATE(Setup!$B$5,5,1))&gt;MIN($D121,EOMONTH(DATE(Setup!$B$5,5,1),0)),0,MAX(0,NETWORKDAYS.INTL(MAX($C121,DATE(Setup!$B$5,5,1)),MIN($D121,EOMONTH(DATE(Setup!$B$5,5,1),0)),Setup!$C$6,Setup!$F$12:$F$61)-IF(AND($E121="Half day",YEAR($D121)=Setup!$B$5,MONTH($D121)=5),1-Setup!$B$7,0)))),0)</f>
        <v/>
      </c>
      <c r="O121" s="34">
        <f>IF(AND(ISNUMBER($C121),ISNUMBER($D121)),IF($D121&lt;$C121,0,IF(MAX($C121,DATE(Setup!$B$5,6,1))&gt;MIN($D121,EOMONTH(DATE(Setup!$B$5,6,1),0)),0,MAX(0,NETWORKDAYS.INTL(MAX($C121,DATE(Setup!$B$5,6,1)),MIN($D121,EOMONTH(DATE(Setup!$B$5,6,1),0)),Setup!$C$6,Setup!$F$12:$F$61)-IF(AND($E121="Half day",YEAR($D121)=Setup!$B$5,MONTH($D121)=6),1-Setup!$B$7,0)))),0)</f>
        <v/>
      </c>
      <c r="P121" s="34">
        <f>IF(AND(ISNUMBER($C121),ISNUMBER($D121)),IF($D121&lt;$C121,0,IF(MAX($C121,DATE(Setup!$B$5,7,1))&gt;MIN($D121,EOMONTH(DATE(Setup!$B$5,7,1),0)),0,MAX(0,NETWORKDAYS.INTL(MAX($C121,DATE(Setup!$B$5,7,1)),MIN($D121,EOMONTH(DATE(Setup!$B$5,7,1),0)),Setup!$C$6,Setup!$F$12:$F$61)-IF(AND($E121="Half day",YEAR($D121)=Setup!$B$5,MONTH($D121)=7),1-Setup!$B$7,0)))),0)</f>
        <v/>
      </c>
      <c r="Q121" s="34">
        <f>IF(AND(ISNUMBER($C121),ISNUMBER($D121)),IF($D121&lt;$C121,0,IF(MAX($C121,DATE(Setup!$B$5,8,1))&gt;MIN($D121,EOMONTH(DATE(Setup!$B$5,8,1),0)),0,MAX(0,NETWORKDAYS.INTL(MAX($C121,DATE(Setup!$B$5,8,1)),MIN($D121,EOMONTH(DATE(Setup!$B$5,8,1),0)),Setup!$C$6,Setup!$F$12:$F$61)-IF(AND($E121="Half day",YEAR($D121)=Setup!$B$5,MONTH($D121)=8),1-Setup!$B$7,0)))),0)</f>
        <v/>
      </c>
      <c r="R121" s="34">
        <f>IF(AND(ISNUMBER($C121),ISNUMBER($D121)),IF($D121&lt;$C121,0,IF(MAX($C121,DATE(Setup!$B$5,9,1))&gt;MIN($D121,EOMONTH(DATE(Setup!$B$5,9,1),0)),0,MAX(0,NETWORKDAYS.INTL(MAX($C121,DATE(Setup!$B$5,9,1)),MIN($D121,EOMONTH(DATE(Setup!$B$5,9,1),0)),Setup!$C$6,Setup!$F$12:$F$61)-IF(AND($E121="Half day",YEAR($D121)=Setup!$B$5,MONTH($D121)=9),1-Setup!$B$7,0)))),0)</f>
        <v/>
      </c>
      <c r="S121" s="34">
        <f>IF(AND(ISNUMBER($C121),ISNUMBER($D121)),IF($D121&lt;$C121,0,IF(MAX($C121,DATE(Setup!$B$5,10,1))&gt;MIN($D121,EOMONTH(DATE(Setup!$B$5,10,1),0)),0,MAX(0,NETWORKDAYS.INTL(MAX($C121,DATE(Setup!$B$5,10,1)),MIN($D121,EOMONTH(DATE(Setup!$B$5,10,1),0)),Setup!$C$6,Setup!$F$12:$F$61)-IF(AND($E121="Half day",YEAR($D121)=Setup!$B$5,MONTH($D121)=10),1-Setup!$B$7,0)))),0)</f>
        <v/>
      </c>
      <c r="T121" s="34">
        <f>IF(AND(ISNUMBER($C121),ISNUMBER($D121)),IF($D121&lt;$C121,0,IF(MAX($C121,DATE(Setup!$B$5,11,1))&gt;MIN($D121,EOMONTH(DATE(Setup!$B$5,11,1),0)),0,MAX(0,NETWORKDAYS.INTL(MAX($C121,DATE(Setup!$B$5,11,1)),MIN($D121,EOMONTH(DATE(Setup!$B$5,11,1),0)),Setup!$C$6,Setup!$F$12:$F$61)-IF(AND($E121="Half day",YEAR($D121)=Setup!$B$5,MONTH($D121)=11),1-Setup!$B$7,0)))),0)</f>
        <v/>
      </c>
      <c r="U121" s="34">
        <f>IF(AND(ISNUMBER($C121),ISNUMBER($D121)),IF($D121&lt;$C121,0,IF(MAX($C121,DATE(Setup!$B$5,12,1))&gt;MIN($D121,EOMONTH(DATE(Setup!$B$5,12,1),0)),0,MAX(0,NETWORKDAYS.INTL(MAX($C121,DATE(Setup!$B$5,12,1)),MIN($D121,EOMONTH(DATE(Setup!$B$5,12,1),0)),Setup!$C$6,Setup!$F$12:$F$61)-IF(AND($E121="Half day",YEAR($D121)=Setup!$B$5,MONTH($D121)=12),1-Setup!$B$7,0)))),0)</f>
        <v/>
      </c>
    </row>
    <row r="122">
      <c r="A122" s="7" t="n"/>
      <c r="B122" s="7" t="n"/>
      <c r="C122" s="28" t="n"/>
      <c r="D122" s="28" t="n"/>
      <c r="E122" s="23" t="n"/>
      <c r="F122" s="32">
        <f>IF(OR($C122="",$D122=""),"",IF(NOT(AND(ISNUMBER($C122),ISNUMBER($D122))),"Check dates",IF($D122&lt;$C122,"Check dates",SUM($J122:$U122))))</f>
        <v/>
      </c>
      <c r="G122" s="7" t="n"/>
      <c r="H122" s="33">
        <f>IF(AND($A122="",$B122="",$C122="",$D122=""),"",IF(COUNTIF(Employees!$A$5:$A$34,$A122)=0,"Pick the employee from the list",IF(COUNTIF(Setup!$A$12:$A$17,$B122)=0,"Pick the leave type",IF($F122="Check dates","Check the dates","OK"))))</f>
        <v/>
      </c>
      <c r="J122" s="34">
        <f>IF(AND(ISNUMBER($C122),ISNUMBER($D122)),IF($D122&lt;$C122,0,IF(MAX($C122,DATE(Setup!$B$5,1,1))&gt;MIN($D122,EOMONTH(DATE(Setup!$B$5,1,1),0)),0,MAX(0,NETWORKDAYS.INTL(MAX($C122,DATE(Setup!$B$5,1,1)),MIN($D122,EOMONTH(DATE(Setup!$B$5,1,1),0)),Setup!$C$6,Setup!$F$12:$F$61)-IF(AND($E122="Half day",YEAR($D122)=Setup!$B$5,MONTH($D122)=1),1-Setup!$B$7,0)))),0)</f>
        <v/>
      </c>
      <c r="K122" s="34">
        <f>IF(AND(ISNUMBER($C122),ISNUMBER($D122)),IF($D122&lt;$C122,0,IF(MAX($C122,DATE(Setup!$B$5,2,1))&gt;MIN($D122,EOMONTH(DATE(Setup!$B$5,2,1),0)),0,MAX(0,NETWORKDAYS.INTL(MAX($C122,DATE(Setup!$B$5,2,1)),MIN($D122,EOMONTH(DATE(Setup!$B$5,2,1),0)),Setup!$C$6,Setup!$F$12:$F$61)-IF(AND($E122="Half day",YEAR($D122)=Setup!$B$5,MONTH($D122)=2),1-Setup!$B$7,0)))),0)</f>
        <v/>
      </c>
      <c r="L122" s="34">
        <f>IF(AND(ISNUMBER($C122),ISNUMBER($D122)),IF($D122&lt;$C122,0,IF(MAX($C122,DATE(Setup!$B$5,3,1))&gt;MIN($D122,EOMONTH(DATE(Setup!$B$5,3,1),0)),0,MAX(0,NETWORKDAYS.INTL(MAX($C122,DATE(Setup!$B$5,3,1)),MIN($D122,EOMONTH(DATE(Setup!$B$5,3,1),0)),Setup!$C$6,Setup!$F$12:$F$61)-IF(AND($E122="Half day",YEAR($D122)=Setup!$B$5,MONTH($D122)=3),1-Setup!$B$7,0)))),0)</f>
        <v/>
      </c>
      <c r="M122" s="34">
        <f>IF(AND(ISNUMBER($C122),ISNUMBER($D122)),IF($D122&lt;$C122,0,IF(MAX($C122,DATE(Setup!$B$5,4,1))&gt;MIN($D122,EOMONTH(DATE(Setup!$B$5,4,1),0)),0,MAX(0,NETWORKDAYS.INTL(MAX($C122,DATE(Setup!$B$5,4,1)),MIN($D122,EOMONTH(DATE(Setup!$B$5,4,1),0)),Setup!$C$6,Setup!$F$12:$F$61)-IF(AND($E122="Half day",YEAR($D122)=Setup!$B$5,MONTH($D122)=4),1-Setup!$B$7,0)))),0)</f>
        <v/>
      </c>
      <c r="N122" s="34">
        <f>IF(AND(ISNUMBER($C122),ISNUMBER($D122)),IF($D122&lt;$C122,0,IF(MAX($C122,DATE(Setup!$B$5,5,1))&gt;MIN($D122,EOMONTH(DATE(Setup!$B$5,5,1),0)),0,MAX(0,NETWORKDAYS.INTL(MAX($C122,DATE(Setup!$B$5,5,1)),MIN($D122,EOMONTH(DATE(Setup!$B$5,5,1),0)),Setup!$C$6,Setup!$F$12:$F$61)-IF(AND($E122="Half day",YEAR($D122)=Setup!$B$5,MONTH($D122)=5),1-Setup!$B$7,0)))),0)</f>
        <v/>
      </c>
      <c r="O122" s="34">
        <f>IF(AND(ISNUMBER($C122),ISNUMBER($D122)),IF($D122&lt;$C122,0,IF(MAX($C122,DATE(Setup!$B$5,6,1))&gt;MIN($D122,EOMONTH(DATE(Setup!$B$5,6,1),0)),0,MAX(0,NETWORKDAYS.INTL(MAX($C122,DATE(Setup!$B$5,6,1)),MIN($D122,EOMONTH(DATE(Setup!$B$5,6,1),0)),Setup!$C$6,Setup!$F$12:$F$61)-IF(AND($E122="Half day",YEAR($D122)=Setup!$B$5,MONTH($D122)=6),1-Setup!$B$7,0)))),0)</f>
        <v/>
      </c>
      <c r="P122" s="34">
        <f>IF(AND(ISNUMBER($C122),ISNUMBER($D122)),IF($D122&lt;$C122,0,IF(MAX($C122,DATE(Setup!$B$5,7,1))&gt;MIN($D122,EOMONTH(DATE(Setup!$B$5,7,1),0)),0,MAX(0,NETWORKDAYS.INTL(MAX($C122,DATE(Setup!$B$5,7,1)),MIN($D122,EOMONTH(DATE(Setup!$B$5,7,1),0)),Setup!$C$6,Setup!$F$12:$F$61)-IF(AND($E122="Half day",YEAR($D122)=Setup!$B$5,MONTH($D122)=7),1-Setup!$B$7,0)))),0)</f>
        <v/>
      </c>
      <c r="Q122" s="34">
        <f>IF(AND(ISNUMBER($C122),ISNUMBER($D122)),IF($D122&lt;$C122,0,IF(MAX($C122,DATE(Setup!$B$5,8,1))&gt;MIN($D122,EOMONTH(DATE(Setup!$B$5,8,1),0)),0,MAX(0,NETWORKDAYS.INTL(MAX($C122,DATE(Setup!$B$5,8,1)),MIN($D122,EOMONTH(DATE(Setup!$B$5,8,1),0)),Setup!$C$6,Setup!$F$12:$F$61)-IF(AND($E122="Half day",YEAR($D122)=Setup!$B$5,MONTH($D122)=8),1-Setup!$B$7,0)))),0)</f>
        <v/>
      </c>
      <c r="R122" s="34">
        <f>IF(AND(ISNUMBER($C122),ISNUMBER($D122)),IF($D122&lt;$C122,0,IF(MAX($C122,DATE(Setup!$B$5,9,1))&gt;MIN($D122,EOMONTH(DATE(Setup!$B$5,9,1),0)),0,MAX(0,NETWORKDAYS.INTL(MAX($C122,DATE(Setup!$B$5,9,1)),MIN($D122,EOMONTH(DATE(Setup!$B$5,9,1),0)),Setup!$C$6,Setup!$F$12:$F$61)-IF(AND($E122="Half day",YEAR($D122)=Setup!$B$5,MONTH($D122)=9),1-Setup!$B$7,0)))),0)</f>
        <v/>
      </c>
      <c r="S122" s="34">
        <f>IF(AND(ISNUMBER($C122),ISNUMBER($D122)),IF($D122&lt;$C122,0,IF(MAX($C122,DATE(Setup!$B$5,10,1))&gt;MIN($D122,EOMONTH(DATE(Setup!$B$5,10,1),0)),0,MAX(0,NETWORKDAYS.INTL(MAX($C122,DATE(Setup!$B$5,10,1)),MIN($D122,EOMONTH(DATE(Setup!$B$5,10,1),0)),Setup!$C$6,Setup!$F$12:$F$61)-IF(AND($E122="Half day",YEAR($D122)=Setup!$B$5,MONTH($D122)=10),1-Setup!$B$7,0)))),0)</f>
        <v/>
      </c>
      <c r="T122" s="34">
        <f>IF(AND(ISNUMBER($C122),ISNUMBER($D122)),IF($D122&lt;$C122,0,IF(MAX($C122,DATE(Setup!$B$5,11,1))&gt;MIN($D122,EOMONTH(DATE(Setup!$B$5,11,1),0)),0,MAX(0,NETWORKDAYS.INTL(MAX($C122,DATE(Setup!$B$5,11,1)),MIN($D122,EOMONTH(DATE(Setup!$B$5,11,1),0)),Setup!$C$6,Setup!$F$12:$F$61)-IF(AND($E122="Half day",YEAR($D122)=Setup!$B$5,MONTH($D122)=11),1-Setup!$B$7,0)))),0)</f>
        <v/>
      </c>
      <c r="U122" s="34">
        <f>IF(AND(ISNUMBER($C122),ISNUMBER($D122)),IF($D122&lt;$C122,0,IF(MAX($C122,DATE(Setup!$B$5,12,1))&gt;MIN($D122,EOMONTH(DATE(Setup!$B$5,12,1),0)),0,MAX(0,NETWORKDAYS.INTL(MAX($C122,DATE(Setup!$B$5,12,1)),MIN($D122,EOMONTH(DATE(Setup!$B$5,12,1),0)),Setup!$C$6,Setup!$F$12:$F$61)-IF(AND($E122="Half day",YEAR($D122)=Setup!$B$5,MONTH($D122)=12),1-Setup!$B$7,0)))),0)</f>
        <v/>
      </c>
    </row>
    <row r="123">
      <c r="A123" s="7" t="n"/>
      <c r="B123" s="7" t="n"/>
      <c r="C123" s="28" t="n"/>
      <c r="D123" s="28" t="n"/>
      <c r="E123" s="23" t="n"/>
      <c r="F123" s="32">
        <f>IF(OR($C123="",$D123=""),"",IF(NOT(AND(ISNUMBER($C123),ISNUMBER($D123))),"Check dates",IF($D123&lt;$C123,"Check dates",SUM($J123:$U123))))</f>
        <v/>
      </c>
      <c r="G123" s="7" t="n"/>
      <c r="H123" s="33">
        <f>IF(AND($A123="",$B123="",$C123="",$D123=""),"",IF(COUNTIF(Employees!$A$5:$A$34,$A123)=0,"Pick the employee from the list",IF(COUNTIF(Setup!$A$12:$A$17,$B123)=0,"Pick the leave type",IF($F123="Check dates","Check the dates","OK"))))</f>
        <v/>
      </c>
      <c r="J123" s="34">
        <f>IF(AND(ISNUMBER($C123),ISNUMBER($D123)),IF($D123&lt;$C123,0,IF(MAX($C123,DATE(Setup!$B$5,1,1))&gt;MIN($D123,EOMONTH(DATE(Setup!$B$5,1,1),0)),0,MAX(0,NETWORKDAYS.INTL(MAX($C123,DATE(Setup!$B$5,1,1)),MIN($D123,EOMONTH(DATE(Setup!$B$5,1,1),0)),Setup!$C$6,Setup!$F$12:$F$61)-IF(AND($E123="Half day",YEAR($D123)=Setup!$B$5,MONTH($D123)=1),1-Setup!$B$7,0)))),0)</f>
        <v/>
      </c>
      <c r="K123" s="34">
        <f>IF(AND(ISNUMBER($C123),ISNUMBER($D123)),IF($D123&lt;$C123,0,IF(MAX($C123,DATE(Setup!$B$5,2,1))&gt;MIN($D123,EOMONTH(DATE(Setup!$B$5,2,1),0)),0,MAX(0,NETWORKDAYS.INTL(MAX($C123,DATE(Setup!$B$5,2,1)),MIN($D123,EOMONTH(DATE(Setup!$B$5,2,1),0)),Setup!$C$6,Setup!$F$12:$F$61)-IF(AND($E123="Half day",YEAR($D123)=Setup!$B$5,MONTH($D123)=2),1-Setup!$B$7,0)))),0)</f>
        <v/>
      </c>
      <c r="L123" s="34">
        <f>IF(AND(ISNUMBER($C123),ISNUMBER($D123)),IF($D123&lt;$C123,0,IF(MAX($C123,DATE(Setup!$B$5,3,1))&gt;MIN($D123,EOMONTH(DATE(Setup!$B$5,3,1),0)),0,MAX(0,NETWORKDAYS.INTL(MAX($C123,DATE(Setup!$B$5,3,1)),MIN($D123,EOMONTH(DATE(Setup!$B$5,3,1),0)),Setup!$C$6,Setup!$F$12:$F$61)-IF(AND($E123="Half day",YEAR($D123)=Setup!$B$5,MONTH($D123)=3),1-Setup!$B$7,0)))),0)</f>
        <v/>
      </c>
      <c r="M123" s="34">
        <f>IF(AND(ISNUMBER($C123),ISNUMBER($D123)),IF($D123&lt;$C123,0,IF(MAX($C123,DATE(Setup!$B$5,4,1))&gt;MIN($D123,EOMONTH(DATE(Setup!$B$5,4,1),0)),0,MAX(0,NETWORKDAYS.INTL(MAX($C123,DATE(Setup!$B$5,4,1)),MIN($D123,EOMONTH(DATE(Setup!$B$5,4,1),0)),Setup!$C$6,Setup!$F$12:$F$61)-IF(AND($E123="Half day",YEAR($D123)=Setup!$B$5,MONTH($D123)=4),1-Setup!$B$7,0)))),0)</f>
        <v/>
      </c>
      <c r="N123" s="34">
        <f>IF(AND(ISNUMBER($C123),ISNUMBER($D123)),IF($D123&lt;$C123,0,IF(MAX($C123,DATE(Setup!$B$5,5,1))&gt;MIN($D123,EOMONTH(DATE(Setup!$B$5,5,1),0)),0,MAX(0,NETWORKDAYS.INTL(MAX($C123,DATE(Setup!$B$5,5,1)),MIN($D123,EOMONTH(DATE(Setup!$B$5,5,1),0)),Setup!$C$6,Setup!$F$12:$F$61)-IF(AND($E123="Half day",YEAR($D123)=Setup!$B$5,MONTH($D123)=5),1-Setup!$B$7,0)))),0)</f>
        <v/>
      </c>
      <c r="O123" s="34">
        <f>IF(AND(ISNUMBER($C123),ISNUMBER($D123)),IF($D123&lt;$C123,0,IF(MAX($C123,DATE(Setup!$B$5,6,1))&gt;MIN($D123,EOMONTH(DATE(Setup!$B$5,6,1),0)),0,MAX(0,NETWORKDAYS.INTL(MAX($C123,DATE(Setup!$B$5,6,1)),MIN($D123,EOMONTH(DATE(Setup!$B$5,6,1),0)),Setup!$C$6,Setup!$F$12:$F$61)-IF(AND($E123="Half day",YEAR($D123)=Setup!$B$5,MONTH($D123)=6),1-Setup!$B$7,0)))),0)</f>
        <v/>
      </c>
      <c r="P123" s="34">
        <f>IF(AND(ISNUMBER($C123),ISNUMBER($D123)),IF($D123&lt;$C123,0,IF(MAX($C123,DATE(Setup!$B$5,7,1))&gt;MIN($D123,EOMONTH(DATE(Setup!$B$5,7,1),0)),0,MAX(0,NETWORKDAYS.INTL(MAX($C123,DATE(Setup!$B$5,7,1)),MIN($D123,EOMONTH(DATE(Setup!$B$5,7,1),0)),Setup!$C$6,Setup!$F$12:$F$61)-IF(AND($E123="Half day",YEAR($D123)=Setup!$B$5,MONTH($D123)=7),1-Setup!$B$7,0)))),0)</f>
        <v/>
      </c>
      <c r="Q123" s="34">
        <f>IF(AND(ISNUMBER($C123),ISNUMBER($D123)),IF($D123&lt;$C123,0,IF(MAX($C123,DATE(Setup!$B$5,8,1))&gt;MIN($D123,EOMONTH(DATE(Setup!$B$5,8,1),0)),0,MAX(0,NETWORKDAYS.INTL(MAX($C123,DATE(Setup!$B$5,8,1)),MIN($D123,EOMONTH(DATE(Setup!$B$5,8,1),0)),Setup!$C$6,Setup!$F$12:$F$61)-IF(AND($E123="Half day",YEAR($D123)=Setup!$B$5,MONTH($D123)=8),1-Setup!$B$7,0)))),0)</f>
        <v/>
      </c>
      <c r="R123" s="34">
        <f>IF(AND(ISNUMBER($C123),ISNUMBER($D123)),IF($D123&lt;$C123,0,IF(MAX($C123,DATE(Setup!$B$5,9,1))&gt;MIN($D123,EOMONTH(DATE(Setup!$B$5,9,1),0)),0,MAX(0,NETWORKDAYS.INTL(MAX($C123,DATE(Setup!$B$5,9,1)),MIN($D123,EOMONTH(DATE(Setup!$B$5,9,1),0)),Setup!$C$6,Setup!$F$12:$F$61)-IF(AND($E123="Half day",YEAR($D123)=Setup!$B$5,MONTH($D123)=9),1-Setup!$B$7,0)))),0)</f>
        <v/>
      </c>
      <c r="S123" s="34">
        <f>IF(AND(ISNUMBER($C123),ISNUMBER($D123)),IF($D123&lt;$C123,0,IF(MAX($C123,DATE(Setup!$B$5,10,1))&gt;MIN($D123,EOMONTH(DATE(Setup!$B$5,10,1),0)),0,MAX(0,NETWORKDAYS.INTL(MAX($C123,DATE(Setup!$B$5,10,1)),MIN($D123,EOMONTH(DATE(Setup!$B$5,10,1),0)),Setup!$C$6,Setup!$F$12:$F$61)-IF(AND($E123="Half day",YEAR($D123)=Setup!$B$5,MONTH($D123)=10),1-Setup!$B$7,0)))),0)</f>
        <v/>
      </c>
      <c r="T123" s="34">
        <f>IF(AND(ISNUMBER($C123),ISNUMBER($D123)),IF($D123&lt;$C123,0,IF(MAX($C123,DATE(Setup!$B$5,11,1))&gt;MIN($D123,EOMONTH(DATE(Setup!$B$5,11,1),0)),0,MAX(0,NETWORKDAYS.INTL(MAX($C123,DATE(Setup!$B$5,11,1)),MIN($D123,EOMONTH(DATE(Setup!$B$5,11,1),0)),Setup!$C$6,Setup!$F$12:$F$61)-IF(AND($E123="Half day",YEAR($D123)=Setup!$B$5,MONTH($D123)=11),1-Setup!$B$7,0)))),0)</f>
        <v/>
      </c>
      <c r="U123" s="34">
        <f>IF(AND(ISNUMBER($C123),ISNUMBER($D123)),IF($D123&lt;$C123,0,IF(MAX($C123,DATE(Setup!$B$5,12,1))&gt;MIN($D123,EOMONTH(DATE(Setup!$B$5,12,1),0)),0,MAX(0,NETWORKDAYS.INTL(MAX($C123,DATE(Setup!$B$5,12,1)),MIN($D123,EOMONTH(DATE(Setup!$B$5,12,1),0)),Setup!$C$6,Setup!$F$12:$F$61)-IF(AND($E123="Half day",YEAR($D123)=Setup!$B$5,MONTH($D123)=12),1-Setup!$B$7,0)))),0)</f>
        <v/>
      </c>
    </row>
    <row r="124">
      <c r="A124" s="7" t="n"/>
      <c r="B124" s="7" t="n"/>
      <c r="C124" s="28" t="n"/>
      <c r="D124" s="28" t="n"/>
      <c r="E124" s="23" t="n"/>
      <c r="F124" s="32">
        <f>IF(OR($C124="",$D124=""),"",IF(NOT(AND(ISNUMBER($C124),ISNUMBER($D124))),"Check dates",IF($D124&lt;$C124,"Check dates",SUM($J124:$U124))))</f>
        <v/>
      </c>
      <c r="G124" s="7" t="n"/>
      <c r="H124" s="33">
        <f>IF(AND($A124="",$B124="",$C124="",$D124=""),"",IF(COUNTIF(Employees!$A$5:$A$34,$A124)=0,"Pick the employee from the list",IF(COUNTIF(Setup!$A$12:$A$17,$B124)=0,"Pick the leave type",IF($F124="Check dates","Check the dates","OK"))))</f>
        <v/>
      </c>
      <c r="J124" s="34">
        <f>IF(AND(ISNUMBER($C124),ISNUMBER($D124)),IF($D124&lt;$C124,0,IF(MAX($C124,DATE(Setup!$B$5,1,1))&gt;MIN($D124,EOMONTH(DATE(Setup!$B$5,1,1),0)),0,MAX(0,NETWORKDAYS.INTL(MAX($C124,DATE(Setup!$B$5,1,1)),MIN($D124,EOMONTH(DATE(Setup!$B$5,1,1),0)),Setup!$C$6,Setup!$F$12:$F$61)-IF(AND($E124="Half day",YEAR($D124)=Setup!$B$5,MONTH($D124)=1),1-Setup!$B$7,0)))),0)</f>
        <v/>
      </c>
      <c r="K124" s="34">
        <f>IF(AND(ISNUMBER($C124),ISNUMBER($D124)),IF($D124&lt;$C124,0,IF(MAX($C124,DATE(Setup!$B$5,2,1))&gt;MIN($D124,EOMONTH(DATE(Setup!$B$5,2,1),0)),0,MAX(0,NETWORKDAYS.INTL(MAX($C124,DATE(Setup!$B$5,2,1)),MIN($D124,EOMONTH(DATE(Setup!$B$5,2,1),0)),Setup!$C$6,Setup!$F$12:$F$61)-IF(AND($E124="Half day",YEAR($D124)=Setup!$B$5,MONTH($D124)=2),1-Setup!$B$7,0)))),0)</f>
        <v/>
      </c>
      <c r="L124" s="34">
        <f>IF(AND(ISNUMBER($C124),ISNUMBER($D124)),IF($D124&lt;$C124,0,IF(MAX($C124,DATE(Setup!$B$5,3,1))&gt;MIN($D124,EOMONTH(DATE(Setup!$B$5,3,1),0)),0,MAX(0,NETWORKDAYS.INTL(MAX($C124,DATE(Setup!$B$5,3,1)),MIN($D124,EOMONTH(DATE(Setup!$B$5,3,1),0)),Setup!$C$6,Setup!$F$12:$F$61)-IF(AND($E124="Half day",YEAR($D124)=Setup!$B$5,MONTH($D124)=3),1-Setup!$B$7,0)))),0)</f>
        <v/>
      </c>
      <c r="M124" s="34">
        <f>IF(AND(ISNUMBER($C124),ISNUMBER($D124)),IF($D124&lt;$C124,0,IF(MAX($C124,DATE(Setup!$B$5,4,1))&gt;MIN($D124,EOMONTH(DATE(Setup!$B$5,4,1),0)),0,MAX(0,NETWORKDAYS.INTL(MAX($C124,DATE(Setup!$B$5,4,1)),MIN($D124,EOMONTH(DATE(Setup!$B$5,4,1),0)),Setup!$C$6,Setup!$F$12:$F$61)-IF(AND($E124="Half day",YEAR($D124)=Setup!$B$5,MONTH($D124)=4),1-Setup!$B$7,0)))),0)</f>
        <v/>
      </c>
      <c r="N124" s="34">
        <f>IF(AND(ISNUMBER($C124),ISNUMBER($D124)),IF($D124&lt;$C124,0,IF(MAX($C124,DATE(Setup!$B$5,5,1))&gt;MIN($D124,EOMONTH(DATE(Setup!$B$5,5,1),0)),0,MAX(0,NETWORKDAYS.INTL(MAX($C124,DATE(Setup!$B$5,5,1)),MIN($D124,EOMONTH(DATE(Setup!$B$5,5,1),0)),Setup!$C$6,Setup!$F$12:$F$61)-IF(AND($E124="Half day",YEAR($D124)=Setup!$B$5,MONTH($D124)=5),1-Setup!$B$7,0)))),0)</f>
        <v/>
      </c>
      <c r="O124" s="34">
        <f>IF(AND(ISNUMBER($C124),ISNUMBER($D124)),IF($D124&lt;$C124,0,IF(MAX($C124,DATE(Setup!$B$5,6,1))&gt;MIN($D124,EOMONTH(DATE(Setup!$B$5,6,1),0)),0,MAX(0,NETWORKDAYS.INTL(MAX($C124,DATE(Setup!$B$5,6,1)),MIN($D124,EOMONTH(DATE(Setup!$B$5,6,1),0)),Setup!$C$6,Setup!$F$12:$F$61)-IF(AND($E124="Half day",YEAR($D124)=Setup!$B$5,MONTH($D124)=6),1-Setup!$B$7,0)))),0)</f>
        <v/>
      </c>
      <c r="P124" s="34">
        <f>IF(AND(ISNUMBER($C124),ISNUMBER($D124)),IF($D124&lt;$C124,0,IF(MAX($C124,DATE(Setup!$B$5,7,1))&gt;MIN($D124,EOMONTH(DATE(Setup!$B$5,7,1),0)),0,MAX(0,NETWORKDAYS.INTL(MAX($C124,DATE(Setup!$B$5,7,1)),MIN($D124,EOMONTH(DATE(Setup!$B$5,7,1),0)),Setup!$C$6,Setup!$F$12:$F$61)-IF(AND($E124="Half day",YEAR($D124)=Setup!$B$5,MONTH($D124)=7),1-Setup!$B$7,0)))),0)</f>
        <v/>
      </c>
      <c r="Q124" s="34">
        <f>IF(AND(ISNUMBER($C124),ISNUMBER($D124)),IF($D124&lt;$C124,0,IF(MAX($C124,DATE(Setup!$B$5,8,1))&gt;MIN($D124,EOMONTH(DATE(Setup!$B$5,8,1),0)),0,MAX(0,NETWORKDAYS.INTL(MAX($C124,DATE(Setup!$B$5,8,1)),MIN($D124,EOMONTH(DATE(Setup!$B$5,8,1),0)),Setup!$C$6,Setup!$F$12:$F$61)-IF(AND($E124="Half day",YEAR($D124)=Setup!$B$5,MONTH($D124)=8),1-Setup!$B$7,0)))),0)</f>
        <v/>
      </c>
      <c r="R124" s="34">
        <f>IF(AND(ISNUMBER($C124),ISNUMBER($D124)),IF($D124&lt;$C124,0,IF(MAX($C124,DATE(Setup!$B$5,9,1))&gt;MIN($D124,EOMONTH(DATE(Setup!$B$5,9,1),0)),0,MAX(0,NETWORKDAYS.INTL(MAX($C124,DATE(Setup!$B$5,9,1)),MIN($D124,EOMONTH(DATE(Setup!$B$5,9,1),0)),Setup!$C$6,Setup!$F$12:$F$61)-IF(AND($E124="Half day",YEAR($D124)=Setup!$B$5,MONTH($D124)=9),1-Setup!$B$7,0)))),0)</f>
        <v/>
      </c>
      <c r="S124" s="34">
        <f>IF(AND(ISNUMBER($C124),ISNUMBER($D124)),IF($D124&lt;$C124,0,IF(MAX($C124,DATE(Setup!$B$5,10,1))&gt;MIN($D124,EOMONTH(DATE(Setup!$B$5,10,1),0)),0,MAX(0,NETWORKDAYS.INTL(MAX($C124,DATE(Setup!$B$5,10,1)),MIN($D124,EOMONTH(DATE(Setup!$B$5,10,1),0)),Setup!$C$6,Setup!$F$12:$F$61)-IF(AND($E124="Half day",YEAR($D124)=Setup!$B$5,MONTH($D124)=10),1-Setup!$B$7,0)))),0)</f>
        <v/>
      </c>
      <c r="T124" s="34">
        <f>IF(AND(ISNUMBER($C124),ISNUMBER($D124)),IF($D124&lt;$C124,0,IF(MAX($C124,DATE(Setup!$B$5,11,1))&gt;MIN($D124,EOMONTH(DATE(Setup!$B$5,11,1),0)),0,MAX(0,NETWORKDAYS.INTL(MAX($C124,DATE(Setup!$B$5,11,1)),MIN($D124,EOMONTH(DATE(Setup!$B$5,11,1),0)),Setup!$C$6,Setup!$F$12:$F$61)-IF(AND($E124="Half day",YEAR($D124)=Setup!$B$5,MONTH($D124)=11),1-Setup!$B$7,0)))),0)</f>
        <v/>
      </c>
      <c r="U124" s="34">
        <f>IF(AND(ISNUMBER($C124),ISNUMBER($D124)),IF($D124&lt;$C124,0,IF(MAX($C124,DATE(Setup!$B$5,12,1))&gt;MIN($D124,EOMONTH(DATE(Setup!$B$5,12,1),0)),0,MAX(0,NETWORKDAYS.INTL(MAX($C124,DATE(Setup!$B$5,12,1)),MIN($D124,EOMONTH(DATE(Setup!$B$5,12,1),0)),Setup!$C$6,Setup!$F$12:$F$61)-IF(AND($E124="Half day",YEAR($D124)=Setup!$B$5,MONTH($D124)=12),1-Setup!$B$7,0)))),0)</f>
        <v/>
      </c>
    </row>
    <row r="125">
      <c r="A125" s="7" t="n"/>
      <c r="B125" s="7" t="n"/>
      <c r="C125" s="28" t="n"/>
      <c r="D125" s="28" t="n"/>
      <c r="E125" s="23" t="n"/>
      <c r="F125" s="32">
        <f>IF(OR($C125="",$D125=""),"",IF(NOT(AND(ISNUMBER($C125),ISNUMBER($D125))),"Check dates",IF($D125&lt;$C125,"Check dates",SUM($J125:$U125))))</f>
        <v/>
      </c>
      <c r="G125" s="7" t="n"/>
      <c r="H125" s="33">
        <f>IF(AND($A125="",$B125="",$C125="",$D125=""),"",IF(COUNTIF(Employees!$A$5:$A$34,$A125)=0,"Pick the employee from the list",IF(COUNTIF(Setup!$A$12:$A$17,$B125)=0,"Pick the leave type",IF($F125="Check dates","Check the dates","OK"))))</f>
        <v/>
      </c>
      <c r="J125" s="34">
        <f>IF(AND(ISNUMBER($C125),ISNUMBER($D125)),IF($D125&lt;$C125,0,IF(MAX($C125,DATE(Setup!$B$5,1,1))&gt;MIN($D125,EOMONTH(DATE(Setup!$B$5,1,1),0)),0,MAX(0,NETWORKDAYS.INTL(MAX($C125,DATE(Setup!$B$5,1,1)),MIN($D125,EOMONTH(DATE(Setup!$B$5,1,1),0)),Setup!$C$6,Setup!$F$12:$F$61)-IF(AND($E125="Half day",YEAR($D125)=Setup!$B$5,MONTH($D125)=1),1-Setup!$B$7,0)))),0)</f>
        <v/>
      </c>
      <c r="K125" s="34">
        <f>IF(AND(ISNUMBER($C125),ISNUMBER($D125)),IF($D125&lt;$C125,0,IF(MAX($C125,DATE(Setup!$B$5,2,1))&gt;MIN($D125,EOMONTH(DATE(Setup!$B$5,2,1),0)),0,MAX(0,NETWORKDAYS.INTL(MAX($C125,DATE(Setup!$B$5,2,1)),MIN($D125,EOMONTH(DATE(Setup!$B$5,2,1),0)),Setup!$C$6,Setup!$F$12:$F$61)-IF(AND($E125="Half day",YEAR($D125)=Setup!$B$5,MONTH($D125)=2),1-Setup!$B$7,0)))),0)</f>
        <v/>
      </c>
      <c r="L125" s="34">
        <f>IF(AND(ISNUMBER($C125),ISNUMBER($D125)),IF($D125&lt;$C125,0,IF(MAX($C125,DATE(Setup!$B$5,3,1))&gt;MIN($D125,EOMONTH(DATE(Setup!$B$5,3,1),0)),0,MAX(0,NETWORKDAYS.INTL(MAX($C125,DATE(Setup!$B$5,3,1)),MIN($D125,EOMONTH(DATE(Setup!$B$5,3,1),0)),Setup!$C$6,Setup!$F$12:$F$61)-IF(AND($E125="Half day",YEAR($D125)=Setup!$B$5,MONTH($D125)=3),1-Setup!$B$7,0)))),0)</f>
        <v/>
      </c>
      <c r="M125" s="34">
        <f>IF(AND(ISNUMBER($C125),ISNUMBER($D125)),IF($D125&lt;$C125,0,IF(MAX($C125,DATE(Setup!$B$5,4,1))&gt;MIN($D125,EOMONTH(DATE(Setup!$B$5,4,1),0)),0,MAX(0,NETWORKDAYS.INTL(MAX($C125,DATE(Setup!$B$5,4,1)),MIN($D125,EOMONTH(DATE(Setup!$B$5,4,1),0)),Setup!$C$6,Setup!$F$12:$F$61)-IF(AND($E125="Half day",YEAR($D125)=Setup!$B$5,MONTH($D125)=4),1-Setup!$B$7,0)))),0)</f>
        <v/>
      </c>
      <c r="N125" s="34">
        <f>IF(AND(ISNUMBER($C125),ISNUMBER($D125)),IF($D125&lt;$C125,0,IF(MAX($C125,DATE(Setup!$B$5,5,1))&gt;MIN($D125,EOMONTH(DATE(Setup!$B$5,5,1),0)),0,MAX(0,NETWORKDAYS.INTL(MAX($C125,DATE(Setup!$B$5,5,1)),MIN($D125,EOMONTH(DATE(Setup!$B$5,5,1),0)),Setup!$C$6,Setup!$F$12:$F$61)-IF(AND($E125="Half day",YEAR($D125)=Setup!$B$5,MONTH($D125)=5),1-Setup!$B$7,0)))),0)</f>
        <v/>
      </c>
      <c r="O125" s="34">
        <f>IF(AND(ISNUMBER($C125),ISNUMBER($D125)),IF($D125&lt;$C125,0,IF(MAX($C125,DATE(Setup!$B$5,6,1))&gt;MIN($D125,EOMONTH(DATE(Setup!$B$5,6,1),0)),0,MAX(0,NETWORKDAYS.INTL(MAX($C125,DATE(Setup!$B$5,6,1)),MIN($D125,EOMONTH(DATE(Setup!$B$5,6,1),0)),Setup!$C$6,Setup!$F$12:$F$61)-IF(AND($E125="Half day",YEAR($D125)=Setup!$B$5,MONTH($D125)=6),1-Setup!$B$7,0)))),0)</f>
        <v/>
      </c>
      <c r="P125" s="34">
        <f>IF(AND(ISNUMBER($C125),ISNUMBER($D125)),IF($D125&lt;$C125,0,IF(MAX($C125,DATE(Setup!$B$5,7,1))&gt;MIN($D125,EOMONTH(DATE(Setup!$B$5,7,1),0)),0,MAX(0,NETWORKDAYS.INTL(MAX($C125,DATE(Setup!$B$5,7,1)),MIN($D125,EOMONTH(DATE(Setup!$B$5,7,1),0)),Setup!$C$6,Setup!$F$12:$F$61)-IF(AND($E125="Half day",YEAR($D125)=Setup!$B$5,MONTH($D125)=7),1-Setup!$B$7,0)))),0)</f>
        <v/>
      </c>
      <c r="Q125" s="34">
        <f>IF(AND(ISNUMBER($C125),ISNUMBER($D125)),IF($D125&lt;$C125,0,IF(MAX($C125,DATE(Setup!$B$5,8,1))&gt;MIN($D125,EOMONTH(DATE(Setup!$B$5,8,1),0)),0,MAX(0,NETWORKDAYS.INTL(MAX($C125,DATE(Setup!$B$5,8,1)),MIN($D125,EOMONTH(DATE(Setup!$B$5,8,1),0)),Setup!$C$6,Setup!$F$12:$F$61)-IF(AND($E125="Half day",YEAR($D125)=Setup!$B$5,MONTH($D125)=8),1-Setup!$B$7,0)))),0)</f>
        <v/>
      </c>
      <c r="R125" s="34">
        <f>IF(AND(ISNUMBER($C125),ISNUMBER($D125)),IF($D125&lt;$C125,0,IF(MAX($C125,DATE(Setup!$B$5,9,1))&gt;MIN($D125,EOMONTH(DATE(Setup!$B$5,9,1),0)),0,MAX(0,NETWORKDAYS.INTL(MAX($C125,DATE(Setup!$B$5,9,1)),MIN($D125,EOMONTH(DATE(Setup!$B$5,9,1),0)),Setup!$C$6,Setup!$F$12:$F$61)-IF(AND($E125="Half day",YEAR($D125)=Setup!$B$5,MONTH($D125)=9),1-Setup!$B$7,0)))),0)</f>
        <v/>
      </c>
      <c r="S125" s="34">
        <f>IF(AND(ISNUMBER($C125),ISNUMBER($D125)),IF($D125&lt;$C125,0,IF(MAX($C125,DATE(Setup!$B$5,10,1))&gt;MIN($D125,EOMONTH(DATE(Setup!$B$5,10,1),0)),0,MAX(0,NETWORKDAYS.INTL(MAX($C125,DATE(Setup!$B$5,10,1)),MIN($D125,EOMONTH(DATE(Setup!$B$5,10,1),0)),Setup!$C$6,Setup!$F$12:$F$61)-IF(AND($E125="Half day",YEAR($D125)=Setup!$B$5,MONTH($D125)=10),1-Setup!$B$7,0)))),0)</f>
        <v/>
      </c>
      <c r="T125" s="34">
        <f>IF(AND(ISNUMBER($C125),ISNUMBER($D125)),IF($D125&lt;$C125,0,IF(MAX($C125,DATE(Setup!$B$5,11,1))&gt;MIN($D125,EOMONTH(DATE(Setup!$B$5,11,1),0)),0,MAX(0,NETWORKDAYS.INTL(MAX($C125,DATE(Setup!$B$5,11,1)),MIN($D125,EOMONTH(DATE(Setup!$B$5,11,1),0)),Setup!$C$6,Setup!$F$12:$F$61)-IF(AND($E125="Half day",YEAR($D125)=Setup!$B$5,MONTH($D125)=11),1-Setup!$B$7,0)))),0)</f>
        <v/>
      </c>
      <c r="U125" s="34">
        <f>IF(AND(ISNUMBER($C125),ISNUMBER($D125)),IF($D125&lt;$C125,0,IF(MAX($C125,DATE(Setup!$B$5,12,1))&gt;MIN($D125,EOMONTH(DATE(Setup!$B$5,12,1),0)),0,MAX(0,NETWORKDAYS.INTL(MAX($C125,DATE(Setup!$B$5,12,1)),MIN($D125,EOMONTH(DATE(Setup!$B$5,12,1),0)),Setup!$C$6,Setup!$F$12:$F$61)-IF(AND($E125="Half day",YEAR($D125)=Setup!$B$5,MONTH($D125)=12),1-Setup!$B$7,0)))),0)</f>
        <v/>
      </c>
    </row>
    <row r="126">
      <c r="A126" s="7" t="n"/>
      <c r="B126" s="7" t="n"/>
      <c r="C126" s="28" t="n"/>
      <c r="D126" s="28" t="n"/>
      <c r="E126" s="23" t="n"/>
      <c r="F126" s="32">
        <f>IF(OR($C126="",$D126=""),"",IF(NOT(AND(ISNUMBER($C126),ISNUMBER($D126))),"Check dates",IF($D126&lt;$C126,"Check dates",SUM($J126:$U126))))</f>
        <v/>
      </c>
      <c r="G126" s="7" t="n"/>
      <c r="H126" s="33">
        <f>IF(AND($A126="",$B126="",$C126="",$D126=""),"",IF(COUNTIF(Employees!$A$5:$A$34,$A126)=0,"Pick the employee from the list",IF(COUNTIF(Setup!$A$12:$A$17,$B126)=0,"Pick the leave type",IF($F126="Check dates","Check the dates","OK"))))</f>
        <v/>
      </c>
      <c r="J126" s="34">
        <f>IF(AND(ISNUMBER($C126),ISNUMBER($D126)),IF($D126&lt;$C126,0,IF(MAX($C126,DATE(Setup!$B$5,1,1))&gt;MIN($D126,EOMONTH(DATE(Setup!$B$5,1,1),0)),0,MAX(0,NETWORKDAYS.INTL(MAX($C126,DATE(Setup!$B$5,1,1)),MIN($D126,EOMONTH(DATE(Setup!$B$5,1,1),0)),Setup!$C$6,Setup!$F$12:$F$61)-IF(AND($E126="Half day",YEAR($D126)=Setup!$B$5,MONTH($D126)=1),1-Setup!$B$7,0)))),0)</f>
        <v/>
      </c>
      <c r="K126" s="34">
        <f>IF(AND(ISNUMBER($C126),ISNUMBER($D126)),IF($D126&lt;$C126,0,IF(MAX($C126,DATE(Setup!$B$5,2,1))&gt;MIN($D126,EOMONTH(DATE(Setup!$B$5,2,1),0)),0,MAX(0,NETWORKDAYS.INTL(MAX($C126,DATE(Setup!$B$5,2,1)),MIN($D126,EOMONTH(DATE(Setup!$B$5,2,1),0)),Setup!$C$6,Setup!$F$12:$F$61)-IF(AND($E126="Half day",YEAR($D126)=Setup!$B$5,MONTH($D126)=2),1-Setup!$B$7,0)))),0)</f>
        <v/>
      </c>
      <c r="L126" s="34">
        <f>IF(AND(ISNUMBER($C126),ISNUMBER($D126)),IF($D126&lt;$C126,0,IF(MAX($C126,DATE(Setup!$B$5,3,1))&gt;MIN($D126,EOMONTH(DATE(Setup!$B$5,3,1),0)),0,MAX(0,NETWORKDAYS.INTL(MAX($C126,DATE(Setup!$B$5,3,1)),MIN($D126,EOMONTH(DATE(Setup!$B$5,3,1),0)),Setup!$C$6,Setup!$F$12:$F$61)-IF(AND($E126="Half day",YEAR($D126)=Setup!$B$5,MONTH($D126)=3),1-Setup!$B$7,0)))),0)</f>
        <v/>
      </c>
      <c r="M126" s="34">
        <f>IF(AND(ISNUMBER($C126),ISNUMBER($D126)),IF($D126&lt;$C126,0,IF(MAX($C126,DATE(Setup!$B$5,4,1))&gt;MIN($D126,EOMONTH(DATE(Setup!$B$5,4,1),0)),0,MAX(0,NETWORKDAYS.INTL(MAX($C126,DATE(Setup!$B$5,4,1)),MIN($D126,EOMONTH(DATE(Setup!$B$5,4,1),0)),Setup!$C$6,Setup!$F$12:$F$61)-IF(AND($E126="Half day",YEAR($D126)=Setup!$B$5,MONTH($D126)=4),1-Setup!$B$7,0)))),0)</f>
        <v/>
      </c>
      <c r="N126" s="34">
        <f>IF(AND(ISNUMBER($C126),ISNUMBER($D126)),IF($D126&lt;$C126,0,IF(MAX($C126,DATE(Setup!$B$5,5,1))&gt;MIN($D126,EOMONTH(DATE(Setup!$B$5,5,1),0)),0,MAX(0,NETWORKDAYS.INTL(MAX($C126,DATE(Setup!$B$5,5,1)),MIN($D126,EOMONTH(DATE(Setup!$B$5,5,1),0)),Setup!$C$6,Setup!$F$12:$F$61)-IF(AND($E126="Half day",YEAR($D126)=Setup!$B$5,MONTH($D126)=5),1-Setup!$B$7,0)))),0)</f>
        <v/>
      </c>
      <c r="O126" s="34">
        <f>IF(AND(ISNUMBER($C126),ISNUMBER($D126)),IF($D126&lt;$C126,0,IF(MAX($C126,DATE(Setup!$B$5,6,1))&gt;MIN($D126,EOMONTH(DATE(Setup!$B$5,6,1),0)),0,MAX(0,NETWORKDAYS.INTL(MAX($C126,DATE(Setup!$B$5,6,1)),MIN($D126,EOMONTH(DATE(Setup!$B$5,6,1),0)),Setup!$C$6,Setup!$F$12:$F$61)-IF(AND($E126="Half day",YEAR($D126)=Setup!$B$5,MONTH($D126)=6),1-Setup!$B$7,0)))),0)</f>
        <v/>
      </c>
      <c r="P126" s="34">
        <f>IF(AND(ISNUMBER($C126),ISNUMBER($D126)),IF($D126&lt;$C126,0,IF(MAX($C126,DATE(Setup!$B$5,7,1))&gt;MIN($D126,EOMONTH(DATE(Setup!$B$5,7,1),0)),0,MAX(0,NETWORKDAYS.INTL(MAX($C126,DATE(Setup!$B$5,7,1)),MIN($D126,EOMONTH(DATE(Setup!$B$5,7,1),0)),Setup!$C$6,Setup!$F$12:$F$61)-IF(AND($E126="Half day",YEAR($D126)=Setup!$B$5,MONTH($D126)=7),1-Setup!$B$7,0)))),0)</f>
        <v/>
      </c>
      <c r="Q126" s="34">
        <f>IF(AND(ISNUMBER($C126),ISNUMBER($D126)),IF($D126&lt;$C126,0,IF(MAX($C126,DATE(Setup!$B$5,8,1))&gt;MIN($D126,EOMONTH(DATE(Setup!$B$5,8,1),0)),0,MAX(0,NETWORKDAYS.INTL(MAX($C126,DATE(Setup!$B$5,8,1)),MIN($D126,EOMONTH(DATE(Setup!$B$5,8,1),0)),Setup!$C$6,Setup!$F$12:$F$61)-IF(AND($E126="Half day",YEAR($D126)=Setup!$B$5,MONTH($D126)=8),1-Setup!$B$7,0)))),0)</f>
        <v/>
      </c>
      <c r="R126" s="34">
        <f>IF(AND(ISNUMBER($C126),ISNUMBER($D126)),IF($D126&lt;$C126,0,IF(MAX($C126,DATE(Setup!$B$5,9,1))&gt;MIN($D126,EOMONTH(DATE(Setup!$B$5,9,1),0)),0,MAX(0,NETWORKDAYS.INTL(MAX($C126,DATE(Setup!$B$5,9,1)),MIN($D126,EOMONTH(DATE(Setup!$B$5,9,1),0)),Setup!$C$6,Setup!$F$12:$F$61)-IF(AND($E126="Half day",YEAR($D126)=Setup!$B$5,MONTH($D126)=9),1-Setup!$B$7,0)))),0)</f>
        <v/>
      </c>
      <c r="S126" s="34">
        <f>IF(AND(ISNUMBER($C126),ISNUMBER($D126)),IF($D126&lt;$C126,0,IF(MAX($C126,DATE(Setup!$B$5,10,1))&gt;MIN($D126,EOMONTH(DATE(Setup!$B$5,10,1),0)),0,MAX(0,NETWORKDAYS.INTL(MAX($C126,DATE(Setup!$B$5,10,1)),MIN($D126,EOMONTH(DATE(Setup!$B$5,10,1),0)),Setup!$C$6,Setup!$F$12:$F$61)-IF(AND($E126="Half day",YEAR($D126)=Setup!$B$5,MONTH($D126)=10),1-Setup!$B$7,0)))),0)</f>
        <v/>
      </c>
      <c r="T126" s="34">
        <f>IF(AND(ISNUMBER($C126),ISNUMBER($D126)),IF($D126&lt;$C126,0,IF(MAX($C126,DATE(Setup!$B$5,11,1))&gt;MIN($D126,EOMONTH(DATE(Setup!$B$5,11,1),0)),0,MAX(0,NETWORKDAYS.INTL(MAX($C126,DATE(Setup!$B$5,11,1)),MIN($D126,EOMONTH(DATE(Setup!$B$5,11,1),0)),Setup!$C$6,Setup!$F$12:$F$61)-IF(AND($E126="Half day",YEAR($D126)=Setup!$B$5,MONTH($D126)=11),1-Setup!$B$7,0)))),0)</f>
        <v/>
      </c>
      <c r="U126" s="34">
        <f>IF(AND(ISNUMBER($C126),ISNUMBER($D126)),IF($D126&lt;$C126,0,IF(MAX($C126,DATE(Setup!$B$5,12,1))&gt;MIN($D126,EOMONTH(DATE(Setup!$B$5,12,1),0)),0,MAX(0,NETWORKDAYS.INTL(MAX($C126,DATE(Setup!$B$5,12,1)),MIN($D126,EOMONTH(DATE(Setup!$B$5,12,1),0)),Setup!$C$6,Setup!$F$12:$F$61)-IF(AND($E126="Half day",YEAR($D126)=Setup!$B$5,MONTH($D126)=12),1-Setup!$B$7,0)))),0)</f>
        <v/>
      </c>
    </row>
    <row r="127">
      <c r="A127" s="7" t="n"/>
      <c r="B127" s="7" t="n"/>
      <c r="C127" s="28" t="n"/>
      <c r="D127" s="28" t="n"/>
      <c r="E127" s="23" t="n"/>
      <c r="F127" s="32">
        <f>IF(OR($C127="",$D127=""),"",IF(NOT(AND(ISNUMBER($C127),ISNUMBER($D127))),"Check dates",IF($D127&lt;$C127,"Check dates",SUM($J127:$U127))))</f>
        <v/>
      </c>
      <c r="G127" s="7" t="n"/>
      <c r="H127" s="33">
        <f>IF(AND($A127="",$B127="",$C127="",$D127=""),"",IF(COUNTIF(Employees!$A$5:$A$34,$A127)=0,"Pick the employee from the list",IF(COUNTIF(Setup!$A$12:$A$17,$B127)=0,"Pick the leave type",IF($F127="Check dates","Check the dates","OK"))))</f>
        <v/>
      </c>
      <c r="J127" s="34">
        <f>IF(AND(ISNUMBER($C127),ISNUMBER($D127)),IF($D127&lt;$C127,0,IF(MAX($C127,DATE(Setup!$B$5,1,1))&gt;MIN($D127,EOMONTH(DATE(Setup!$B$5,1,1),0)),0,MAX(0,NETWORKDAYS.INTL(MAX($C127,DATE(Setup!$B$5,1,1)),MIN($D127,EOMONTH(DATE(Setup!$B$5,1,1),0)),Setup!$C$6,Setup!$F$12:$F$61)-IF(AND($E127="Half day",YEAR($D127)=Setup!$B$5,MONTH($D127)=1),1-Setup!$B$7,0)))),0)</f>
        <v/>
      </c>
      <c r="K127" s="34">
        <f>IF(AND(ISNUMBER($C127),ISNUMBER($D127)),IF($D127&lt;$C127,0,IF(MAX($C127,DATE(Setup!$B$5,2,1))&gt;MIN($D127,EOMONTH(DATE(Setup!$B$5,2,1),0)),0,MAX(0,NETWORKDAYS.INTL(MAX($C127,DATE(Setup!$B$5,2,1)),MIN($D127,EOMONTH(DATE(Setup!$B$5,2,1),0)),Setup!$C$6,Setup!$F$12:$F$61)-IF(AND($E127="Half day",YEAR($D127)=Setup!$B$5,MONTH($D127)=2),1-Setup!$B$7,0)))),0)</f>
        <v/>
      </c>
      <c r="L127" s="34">
        <f>IF(AND(ISNUMBER($C127),ISNUMBER($D127)),IF($D127&lt;$C127,0,IF(MAX($C127,DATE(Setup!$B$5,3,1))&gt;MIN($D127,EOMONTH(DATE(Setup!$B$5,3,1),0)),0,MAX(0,NETWORKDAYS.INTL(MAX($C127,DATE(Setup!$B$5,3,1)),MIN($D127,EOMONTH(DATE(Setup!$B$5,3,1),0)),Setup!$C$6,Setup!$F$12:$F$61)-IF(AND($E127="Half day",YEAR($D127)=Setup!$B$5,MONTH($D127)=3),1-Setup!$B$7,0)))),0)</f>
        <v/>
      </c>
      <c r="M127" s="34">
        <f>IF(AND(ISNUMBER($C127),ISNUMBER($D127)),IF($D127&lt;$C127,0,IF(MAX($C127,DATE(Setup!$B$5,4,1))&gt;MIN($D127,EOMONTH(DATE(Setup!$B$5,4,1),0)),0,MAX(0,NETWORKDAYS.INTL(MAX($C127,DATE(Setup!$B$5,4,1)),MIN($D127,EOMONTH(DATE(Setup!$B$5,4,1),0)),Setup!$C$6,Setup!$F$12:$F$61)-IF(AND($E127="Half day",YEAR($D127)=Setup!$B$5,MONTH($D127)=4),1-Setup!$B$7,0)))),0)</f>
        <v/>
      </c>
      <c r="N127" s="34">
        <f>IF(AND(ISNUMBER($C127),ISNUMBER($D127)),IF($D127&lt;$C127,0,IF(MAX($C127,DATE(Setup!$B$5,5,1))&gt;MIN($D127,EOMONTH(DATE(Setup!$B$5,5,1),0)),0,MAX(0,NETWORKDAYS.INTL(MAX($C127,DATE(Setup!$B$5,5,1)),MIN($D127,EOMONTH(DATE(Setup!$B$5,5,1),0)),Setup!$C$6,Setup!$F$12:$F$61)-IF(AND($E127="Half day",YEAR($D127)=Setup!$B$5,MONTH($D127)=5),1-Setup!$B$7,0)))),0)</f>
        <v/>
      </c>
      <c r="O127" s="34">
        <f>IF(AND(ISNUMBER($C127),ISNUMBER($D127)),IF($D127&lt;$C127,0,IF(MAX($C127,DATE(Setup!$B$5,6,1))&gt;MIN($D127,EOMONTH(DATE(Setup!$B$5,6,1),0)),0,MAX(0,NETWORKDAYS.INTL(MAX($C127,DATE(Setup!$B$5,6,1)),MIN($D127,EOMONTH(DATE(Setup!$B$5,6,1),0)),Setup!$C$6,Setup!$F$12:$F$61)-IF(AND($E127="Half day",YEAR($D127)=Setup!$B$5,MONTH($D127)=6),1-Setup!$B$7,0)))),0)</f>
        <v/>
      </c>
      <c r="P127" s="34">
        <f>IF(AND(ISNUMBER($C127),ISNUMBER($D127)),IF($D127&lt;$C127,0,IF(MAX($C127,DATE(Setup!$B$5,7,1))&gt;MIN($D127,EOMONTH(DATE(Setup!$B$5,7,1),0)),0,MAX(0,NETWORKDAYS.INTL(MAX($C127,DATE(Setup!$B$5,7,1)),MIN($D127,EOMONTH(DATE(Setup!$B$5,7,1),0)),Setup!$C$6,Setup!$F$12:$F$61)-IF(AND($E127="Half day",YEAR($D127)=Setup!$B$5,MONTH($D127)=7),1-Setup!$B$7,0)))),0)</f>
        <v/>
      </c>
      <c r="Q127" s="34">
        <f>IF(AND(ISNUMBER($C127),ISNUMBER($D127)),IF($D127&lt;$C127,0,IF(MAX($C127,DATE(Setup!$B$5,8,1))&gt;MIN($D127,EOMONTH(DATE(Setup!$B$5,8,1),0)),0,MAX(0,NETWORKDAYS.INTL(MAX($C127,DATE(Setup!$B$5,8,1)),MIN($D127,EOMONTH(DATE(Setup!$B$5,8,1),0)),Setup!$C$6,Setup!$F$12:$F$61)-IF(AND($E127="Half day",YEAR($D127)=Setup!$B$5,MONTH($D127)=8),1-Setup!$B$7,0)))),0)</f>
        <v/>
      </c>
      <c r="R127" s="34">
        <f>IF(AND(ISNUMBER($C127),ISNUMBER($D127)),IF($D127&lt;$C127,0,IF(MAX($C127,DATE(Setup!$B$5,9,1))&gt;MIN($D127,EOMONTH(DATE(Setup!$B$5,9,1),0)),0,MAX(0,NETWORKDAYS.INTL(MAX($C127,DATE(Setup!$B$5,9,1)),MIN($D127,EOMONTH(DATE(Setup!$B$5,9,1),0)),Setup!$C$6,Setup!$F$12:$F$61)-IF(AND($E127="Half day",YEAR($D127)=Setup!$B$5,MONTH($D127)=9),1-Setup!$B$7,0)))),0)</f>
        <v/>
      </c>
      <c r="S127" s="34">
        <f>IF(AND(ISNUMBER($C127),ISNUMBER($D127)),IF($D127&lt;$C127,0,IF(MAX($C127,DATE(Setup!$B$5,10,1))&gt;MIN($D127,EOMONTH(DATE(Setup!$B$5,10,1),0)),0,MAX(0,NETWORKDAYS.INTL(MAX($C127,DATE(Setup!$B$5,10,1)),MIN($D127,EOMONTH(DATE(Setup!$B$5,10,1),0)),Setup!$C$6,Setup!$F$12:$F$61)-IF(AND($E127="Half day",YEAR($D127)=Setup!$B$5,MONTH($D127)=10),1-Setup!$B$7,0)))),0)</f>
        <v/>
      </c>
      <c r="T127" s="34">
        <f>IF(AND(ISNUMBER($C127),ISNUMBER($D127)),IF($D127&lt;$C127,0,IF(MAX($C127,DATE(Setup!$B$5,11,1))&gt;MIN($D127,EOMONTH(DATE(Setup!$B$5,11,1),0)),0,MAX(0,NETWORKDAYS.INTL(MAX($C127,DATE(Setup!$B$5,11,1)),MIN($D127,EOMONTH(DATE(Setup!$B$5,11,1),0)),Setup!$C$6,Setup!$F$12:$F$61)-IF(AND($E127="Half day",YEAR($D127)=Setup!$B$5,MONTH($D127)=11),1-Setup!$B$7,0)))),0)</f>
        <v/>
      </c>
      <c r="U127" s="34">
        <f>IF(AND(ISNUMBER($C127),ISNUMBER($D127)),IF($D127&lt;$C127,0,IF(MAX($C127,DATE(Setup!$B$5,12,1))&gt;MIN($D127,EOMONTH(DATE(Setup!$B$5,12,1),0)),0,MAX(0,NETWORKDAYS.INTL(MAX($C127,DATE(Setup!$B$5,12,1)),MIN($D127,EOMONTH(DATE(Setup!$B$5,12,1),0)),Setup!$C$6,Setup!$F$12:$F$61)-IF(AND($E127="Half day",YEAR($D127)=Setup!$B$5,MONTH($D127)=12),1-Setup!$B$7,0)))),0)</f>
        <v/>
      </c>
    </row>
    <row r="128">
      <c r="A128" s="7" t="n"/>
      <c r="B128" s="7" t="n"/>
      <c r="C128" s="28" t="n"/>
      <c r="D128" s="28" t="n"/>
      <c r="E128" s="23" t="n"/>
      <c r="F128" s="32">
        <f>IF(OR($C128="",$D128=""),"",IF(NOT(AND(ISNUMBER($C128),ISNUMBER($D128))),"Check dates",IF($D128&lt;$C128,"Check dates",SUM($J128:$U128))))</f>
        <v/>
      </c>
      <c r="G128" s="7" t="n"/>
      <c r="H128" s="33">
        <f>IF(AND($A128="",$B128="",$C128="",$D128=""),"",IF(COUNTIF(Employees!$A$5:$A$34,$A128)=0,"Pick the employee from the list",IF(COUNTIF(Setup!$A$12:$A$17,$B128)=0,"Pick the leave type",IF($F128="Check dates","Check the dates","OK"))))</f>
        <v/>
      </c>
      <c r="J128" s="34">
        <f>IF(AND(ISNUMBER($C128),ISNUMBER($D128)),IF($D128&lt;$C128,0,IF(MAX($C128,DATE(Setup!$B$5,1,1))&gt;MIN($D128,EOMONTH(DATE(Setup!$B$5,1,1),0)),0,MAX(0,NETWORKDAYS.INTL(MAX($C128,DATE(Setup!$B$5,1,1)),MIN($D128,EOMONTH(DATE(Setup!$B$5,1,1),0)),Setup!$C$6,Setup!$F$12:$F$61)-IF(AND($E128="Half day",YEAR($D128)=Setup!$B$5,MONTH($D128)=1),1-Setup!$B$7,0)))),0)</f>
        <v/>
      </c>
      <c r="K128" s="34">
        <f>IF(AND(ISNUMBER($C128),ISNUMBER($D128)),IF($D128&lt;$C128,0,IF(MAX($C128,DATE(Setup!$B$5,2,1))&gt;MIN($D128,EOMONTH(DATE(Setup!$B$5,2,1),0)),0,MAX(0,NETWORKDAYS.INTL(MAX($C128,DATE(Setup!$B$5,2,1)),MIN($D128,EOMONTH(DATE(Setup!$B$5,2,1),0)),Setup!$C$6,Setup!$F$12:$F$61)-IF(AND($E128="Half day",YEAR($D128)=Setup!$B$5,MONTH($D128)=2),1-Setup!$B$7,0)))),0)</f>
        <v/>
      </c>
      <c r="L128" s="34">
        <f>IF(AND(ISNUMBER($C128),ISNUMBER($D128)),IF($D128&lt;$C128,0,IF(MAX($C128,DATE(Setup!$B$5,3,1))&gt;MIN($D128,EOMONTH(DATE(Setup!$B$5,3,1),0)),0,MAX(0,NETWORKDAYS.INTL(MAX($C128,DATE(Setup!$B$5,3,1)),MIN($D128,EOMONTH(DATE(Setup!$B$5,3,1),0)),Setup!$C$6,Setup!$F$12:$F$61)-IF(AND($E128="Half day",YEAR($D128)=Setup!$B$5,MONTH($D128)=3),1-Setup!$B$7,0)))),0)</f>
        <v/>
      </c>
      <c r="M128" s="34">
        <f>IF(AND(ISNUMBER($C128),ISNUMBER($D128)),IF($D128&lt;$C128,0,IF(MAX($C128,DATE(Setup!$B$5,4,1))&gt;MIN($D128,EOMONTH(DATE(Setup!$B$5,4,1),0)),0,MAX(0,NETWORKDAYS.INTL(MAX($C128,DATE(Setup!$B$5,4,1)),MIN($D128,EOMONTH(DATE(Setup!$B$5,4,1),0)),Setup!$C$6,Setup!$F$12:$F$61)-IF(AND($E128="Half day",YEAR($D128)=Setup!$B$5,MONTH($D128)=4),1-Setup!$B$7,0)))),0)</f>
        <v/>
      </c>
      <c r="N128" s="34">
        <f>IF(AND(ISNUMBER($C128),ISNUMBER($D128)),IF($D128&lt;$C128,0,IF(MAX($C128,DATE(Setup!$B$5,5,1))&gt;MIN($D128,EOMONTH(DATE(Setup!$B$5,5,1),0)),0,MAX(0,NETWORKDAYS.INTL(MAX($C128,DATE(Setup!$B$5,5,1)),MIN($D128,EOMONTH(DATE(Setup!$B$5,5,1),0)),Setup!$C$6,Setup!$F$12:$F$61)-IF(AND($E128="Half day",YEAR($D128)=Setup!$B$5,MONTH($D128)=5),1-Setup!$B$7,0)))),0)</f>
        <v/>
      </c>
      <c r="O128" s="34">
        <f>IF(AND(ISNUMBER($C128),ISNUMBER($D128)),IF($D128&lt;$C128,0,IF(MAX($C128,DATE(Setup!$B$5,6,1))&gt;MIN($D128,EOMONTH(DATE(Setup!$B$5,6,1),0)),0,MAX(0,NETWORKDAYS.INTL(MAX($C128,DATE(Setup!$B$5,6,1)),MIN($D128,EOMONTH(DATE(Setup!$B$5,6,1),0)),Setup!$C$6,Setup!$F$12:$F$61)-IF(AND($E128="Half day",YEAR($D128)=Setup!$B$5,MONTH($D128)=6),1-Setup!$B$7,0)))),0)</f>
        <v/>
      </c>
      <c r="P128" s="34">
        <f>IF(AND(ISNUMBER($C128),ISNUMBER($D128)),IF($D128&lt;$C128,0,IF(MAX($C128,DATE(Setup!$B$5,7,1))&gt;MIN($D128,EOMONTH(DATE(Setup!$B$5,7,1),0)),0,MAX(0,NETWORKDAYS.INTL(MAX($C128,DATE(Setup!$B$5,7,1)),MIN($D128,EOMONTH(DATE(Setup!$B$5,7,1),0)),Setup!$C$6,Setup!$F$12:$F$61)-IF(AND($E128="Half day",YEAR($D128)=Setup!$B$5,MONTH($D128)=7),1-Setup!$B$7,0)))),0)</f>
        <v/>
      </c>
      <c r="Q128" s="34">
        <f>IF(AND(ISNUMBER($C128),ISNUMBER($D128)),IF($D128&lt;$C128,0,IF(MAX($C128,DATE(Setup!$B$5,8,1))&gt;MIN($D128,EOMONTH(DATE(Setup!$B$5,8,1),0)),0,MAX(0,NETWORKDAYS.INTL(MAX($C128,DATE(Setup!$B$5,8,1)),MIN($D128,EOMONTH(DATE(Setup!$B$5,8,1),0)),Setup!$C$6,Setup!$F$12:$F$61)-IF(AND($E128="Half day",YEAR($D128)=Setup!$B$5,MONTH($D128)=8),1-Setup!$B$7,0)))),0)</f>
        <v/>
      </c>
      <c r="R128" s="34">
        <f>IF(AND(ISNUMBER($C128),ISNUMBER($D128)),IF($D128&lt;$C128,0,IF(MAX($C128,DATE(Setup!$B$5,9,1))&gt;MIN($D128,EOMONTH(DATE(Setup!$B$5,9,1),0)),0,MAX(0,NETWORKDAYS.INTL(MAX($C128,DATE(Setup!$B$5,9,1)),MIN($D128,EOMONTH(DATE(Setup!$B$5,9,1),0)),Setup!$C$6,Setup!$F$12:$F$61)-IF(AND($E128="Half day",YEAR($D128)=Setup!$B$5,MONTH($D128)=9),1-Setup!$B$7,0)))),0)</f>
        <v/>
      </c>
      <c r="S128" s="34">
        <f>IF(AND(ISNUMBER($C128),ISNUMBER($D128)),IF($D128&lt;$C128,0,IF(MAX($C128,DATE(Setup!$B$5,10,1))&gt;MIN($D128,EOMONTH(DATE(Setup!$B$5,10,1),0)),0,MAX(0,NETWORKDAYS.INTL(MAX($C128,DATE(Setup!$B$5,10,1)),MIN($D128,EOMONTH(DATE(Setup!$B$5,10,1),0)),Setup!$C$6,Setup!$F$12:$F$61)-IF(AND($E128="Half day",YEAR($D128)=Setup!$B$5,MONTH($D128)=10),1-Setup!$B$7,0)))),0)</f>
        <v/>
      </c>
      <c r="T128" s="34">
        <f>IF(AND(ISNUMBER($C128),ISNUMBER($D128)),IF($D128&lt;$C128,0,IF(MAX($C128,DATE(Setup!$B$5,11,1))&gt;MIN($D128,EOMONTH(DATE(Setup!$B$5,11,1),0)),0,MAX(0,NETWORKDAYS.INTL(MAX($C128,DATE(Setup!$B$5,11,1)),MIN($D128,EOMONTH(DATE(Setup!$B$5,11,1),0)),Setup!$C$6,Setup!$F$12:$F$61)-IF(AND($E128="Half day",YEAR($D128)=Setup!$B$5,MONTH($D128)=11),1-Setup!$B$7,0)))),0)</f>
        <v/>
      </c>
      <c r="U128" s="34">
        <f>IF(AND(ISNUMBER($C128),ISNUMBER($D128)),IF($D128&lt;$C128,0,IF(MAX($C128,DATE(Setup!$B$5,12,1))&gt;MIN($D128,EOMONTH(DATE(Setup!$B$5,12,1),0)),0,MAX(0,NETWORKDAYS.INTL(MAX($C128,DATE(Setup!$B$5,12,1)),MIN($D128,EOMONTH(DATE(Setup!$B$5,12,1),0)),Setup!$C$6,Setup!$F$12:$F$61)-IF(AND($E128="Half day",YEAR($D128)=Setup!$B$5,MONTH($D128)=12),1-Setup!$B$7,0)))),0)</f>
        <v/>
      </c>
    </row>
    <row r="129">
      <c r="A129" s="7" t="n"/>
      <c r="B129" s="7" t="n"/>
      <c r="C129" s="28" t="n"/>
      <c r="D129" s="28" t="n"/>
      <c r="E129" s="23" t="n"/>
      <c r="F129" s="32">
        <f>IF(OR($C129="",$D129=""),"",IF(NOT(AND(ISNUMBER($C129),ISNUMBER($D129))),"Check dates",IF($D129&lt;$C129,"Check dates",SUM($J129:$U129))))</f>
        <v/>
      </c>
      <c r="G129" s="7" t="n"/>
      <c r="H129" s="33">
        <f>IF(AND($A129="",$B129="",$C129="",$D129=""),"",IF(COUNTIF(Employees!$A$5:$A$34,$A129)=0,"Pick the employee from the list",IF(COUNTIF(Setup!$A$12:$A$17,$B129)=0,"Pick the leave type",IF($F129="Check dates","Check the dates","OK"))))</f>
        <v/>
      </c>
      <c r="J129" s="34">
        <f>IF(AND(ISNUMBER($C129),ISNUMBER($D129)),IF($D129&lt;$C129,0,IF(MAX($C129,DATE(Setup!$B$5,1,1))&gt;MIN($D129,EOMONTH(DATE(Setup!$B$5,1,1),0)),0,MAX(0,NETWORKDAYS.INTL(MAX($C129,DATE(Setup!$B$5,1,1)),MIN($D129,EOMONTH(DATE(Setup!$B$5,1,1),0)),Setup!$C$6,Setup!$F$12:$F$61)-IF(AND($E129="Half day",YEAR($D129)=Setup!$B$5,MONTH($D129)=1),1-Setup!$B$7,0)))),0)</f>
        <v/>
      </c>
      <c r="K129" s="34">
        <f>IF(AND(ISNUMBER($C129),ISNUMBER($D129)),IF($D129&lt;$C129,0,IF(MAX($C129,DATE(Setup!$B$5,2,1))&gt;MIN($D129,EOMONTH(DATE(Setup!$B$5,2,1),0)),0,MAX(0,NETWORKDAYS.INTL(MAX($C129,DATE(Setup!$B$5,2,1)),MIN($D129,EOMONTH(DATE(Setup!$B$5,2,1),0)),Setup!$C$6,Setup!$F$12:$F$61)-IF(AND($E129="Half day",YEAR($D129)=Setup!$B$5,MONTH($D129)=2),1-Setup!$B$7,0)))),0)</f>
        <v/>
      </c>
      <c r="L129" s="34">
        <f>IF(AND(ISNUMBER($C129),ISNUMBER($D129)),IF($D129&lt;$C129,0,IF(MAX($C129,DATE(Setup!$B$5,3,1))&gt;MIN($D129,EOMONTH(DATE(Setup!$B$5,3,1),0)),0,MAX(0,NETWORKDAYS.INTL(MAX($C129,DATE(Setup!$B$5,3,1)),MIN($D129,EOMONTH(DATE(Setup!$B$5,3,1),0)),Setup!$C$6,Setup!$F$12:$F$61)-IF(AND($E129="Half day",YEAR($D129)=Setup!$B$5,MONTH($D129)=3),1-Setup!$B$7,0)))),0)</f>
        <v/>
      </c>
      <c r="M129" s="34">
        <f>IF(AND(ISNUMBER($C129),ISNUMBER($D129)),IF($D129&lt;$C129,0,IF(MAX($C129,DATE(Setup!$B$5,4,1))&gt;MIN($D129,EOMONTH(DATE(Setup!$B$5,4,1),0)),0,MAX(0,NETWORKDAYS.INTL(MAX($C129,DATE(Setup!$B$5,4,1)),MIN($D129,EOMONTH(DATE(Setup!$B$5,4,1),0)),Setup!$C$6,Setup!$F$12:$F$61)-IF(AND($E129="Half day",YEAR($D129)=Setup!$B$5,MONTH($D129)=4),1-Setup!$B$7,0)))),0)</f>
        <v/>
      </c>
      <c r="N129" s="34">
        <f>IF(AND(ISNUMBER($C129),ISNUMBER($D129)),IF($D129&lt;$C129,0,IF(MAX($C129,DATE(Setup!$B$5,5,1))&gt;MIN($D129,EOMONTH(DATE(Setup!$B$5,5,1),0)),0,MAX(0,NETWORKDAYS.INTL(MAX($C129,DATE(Setup!$B$5,5,1)),MIN($D129,EOMONTH(DATE(Setup!$B$5,5,1),0)),Setup!$C$6,Setup!$F$12:$F$61)-IF(AND($E129="Half day",YEAR($D129)=Setup!$B$5,MONTH($D129)=5),1-Setup!$B$7,0)))),0)</f>
        <v/>
      </c>
      <c r="O129" s="34">
        <f>IF(AND(ISNUMBER($C129),ISNUMBER($D129)),IF($D129&lt;$C129,0,IF(MAX($C129,DATE(Setup!$B$5,6,1))&gt;MIN($D129,EOMONTH(DATE(Setup!$B$5,6,1),0)),0,MAX(0,NETWORKDAYS.INTL(MAX($C129,DATE(Setup!$B$5,6,1)),MIN($D129,EOMONTH(DATE(Setup!$B$5,6,1),0)),Setup!$C$6,Setup!$F$12:$F$61)-IF(AND($E129="Half day",YEAR($D129)=Setup!$B$5,MONTH($D129)=6),1-Setup!$B$7,0)))),0)</f>
        <v/>
      </c>
      <c r="P129" s="34">
        <f>IF(AND(ISNUMBER($C129),ISNUMBER($D129)),IF($D129&lt;$C129,0,IF(MAX($C129,DATE(Setup!$B$5,7,1))&gt;MIN($D129,EOMONTH(DATE(Setup!$B$5,7,1),0)),0,MAX(0,NETWORKDAYS.INTL(MAX($C129,DATE(Setup!$B$5,7,1)),MIN($D129,EOMONTH(DATE(Setup!$B$5,7,1),0)),Setup!$C$6,Setup!$F$12:$F$61)-IF(AND($E129="Half day",YEAR($D129)=Setup!$B$5,MONTH($D129)=7),1-Setup!$B$7,0)))),0)</f>
        <v/>
      </c>
      <c r="Q129" s="34">
        <f>IF(AND(ISNUMBER($C129),ISNUMBER($D129)),IF($D129&lt;$C129,0,IF(MAX($C129,DATE(Setup!$B$5,8,1))&gt;MIN($D129,EOMONTH(DATE(Setup!$B$5,8,1),0)),0,MAX(0,NETWORKDAYS.INTL(MAX($C129,DATE(Setup!$B$5,8,1)),MIN($D129,EOMONTH(DATE(Setup!$B$5,8,1),0)),Setup!$C$6,Setup!$F$12:$F$61)-IF(AND($E129="Half day",YEAR($D129)=Setup!$B$5,MONTH($D129)=8),1-Setup!$B$7,0)))),0)</f>
        <v/>
      </c>
      <c r="R129" s="34">
        <f>IF(AND(ISNUMBER($C129),ISNUMBER($D129)),IF($D129&lt;$C129,0,IF(MAX($C129,DATE(Setup!$B$5,9,1))&gt;MIN($D129,EOMONTH(DATE(Setup!$B$5,9,1),0)),0,MAX(0,NETWORKDAYS.INTL(MAX($C129,DATE(Setup!$B$5,9,1)),MIN($D129,EOMONTH(DATE(Setup!$B$5,9,1),0)),Setup!$C$6,Setup!$F$12:$F$61)-IF(AND($E129="Half day",YEAR($D129)=Setup!$B$5,MONTH($D129)=9),1-Setup!$B$7,0)))),0)</f>
        <v/>
      </c>
      <c r="S129" s="34">
        <f>IF(AND(ISNUMBER($C129),ISNUMBER($D129)),IF($D129&lt;$C129,0,IF(MAX($C129,DATE(Setup!$B$5,10,1))&gt;MIN($D129,EOMONTH(DATE(Setup!$B$5,10,1),0)),0,MAX(0,NETWORKDAYS.INTL(MAX($C129,DATE(Setup!$B$5,10,1)),MIN($D129,EOMONTH(DATE(Setup!$B$5,10,1),0)),Setup!$C$6,Setup!$F$12:$F$61)-IF(AND($E129="Half day",YEAR($D129)=Setup!$B$5,MONTH($D129)=10),1-Setup!$B$7,0)))),0)</f>
        <v/>
      </c>
      <c r="T129" s="34">
        <f>IF(AND(ISNUMBER($C129),ISNUMBER($D129)),IF($D129&lt;$C129,0,IF(MAX($C129,DATE(Setup!$B$5,11,1))&gt;MIN($D129,EOMONTH(DATE(Setup!$B$5,11,1),0)),0,MAX(0,NETWORKDAYS.INTL(MAX($C129,DATE(Setup!$B$5,11,1)),MIN($D129,EOMONTH(DATE(Setup!$B$5,11,1),0)),Setup!$C$6,Setup!$F$12:$F$61)-IF(AND($E129="Half day",YEAR($D129)=Setup!$B$5,MONTH($D129)=11),1-Setup!$B$7,0)))),0)</f>
        <v/>
      </c>
      <c r="U129" s="34">
        <f>IF(AND(ISNUMBER($C129),ISNUMBER($D129)),IF($D129&lt;$C129,0,IF(MAX($C129,DATE(Setup!$B$5,12,1))&gt;MIN($D129,EOMONTH(DATE(Setup!$B$5,12,1),0)),0,MAX(0,NETWORKDAYS.INTL(MAX($C129,DATE(Setup!$B$5,12,1)),MIN($D129,EOMONTH(DATE(Setup!$B$5,12,1),0)),Setup!$C$6,Setup!$F$12:$F$61)-IF(AND($E129="Half day",YEAR($D129)=Setup!$B$5,MONTH($D129)=12),1-Setup!$B$7,0)))),0)</f>
        <v/>
      </c>
    </row>
    <row r="130">
      <c r="A130" s="7" t="n"/>
      <c r="B130" s="7" t="n"/>
      <c r="C130" s="28" t="n"/>
      <c r="D130" s="28" t="n"/>
      <c r="E130" s="23" t="n"/>
      <c r="F130" s="32">
        <f>IF(OR($C130="",$D130=""),"",IF(NOT(AND(ISNUMBER($C130),ISNUMBER($D130))),"Check dates",IF($D130&lt;$C130,"Check dates",SUM($J130:$U130))))</f>
        <v/>
      </c>
      <c r="G130" s="7" t="n"/>
      <c r="H130" s="33">
        <f>IF(AND($A130="",$B130="",$C130="",$D130=""),"",IF(COUNTIF(Employees!$A$5:$A$34,$A130)=0,"Pick the employee from the list",IF(COUNTIF(Setup!$A$12:$A$17,$B130)=0,"Pick the leave type",IF($F130="Check dates","Check the dates","OK"))))</f>
        <v/>
      </c>
      <c r="J130" s="34">
        <f>IF(AND(ISNUMBER($C130),ISNUMBER($D130)),IF($D130&lt;$C130,0,IF(MAX($C130,DATE(Setup!$B$5,1,1))&gt;MIN($D130,EOMONTH(DATE(Setup!$B$5,1,1),0)),0,MAX(0,NETWORKDAYS.INTL(MAX($C130,DATE(Setup!$B$5,1,1)),MIN($D130,EOMONTH(DATE(Setup!$B$5,1,1),0)),Setup!$C$6,Setup!$F$12:$F$61)-IF(AND($E130="Half day",YEAR($D130)=Setup!$B$5,MONTH($D130)=1),1-Setup!$B$7,0)))),0)</f>
        <v/>
      </c>
      <c r="K130" s="34">
        <f>IF(AND(ISNUMBER($C130),ISNUMBER($D130)),IF($D130&lt;$C130,0,IF(MAX($C130,DATE(Setup!$B$5,2,1))&gt;MIN($D130,EOMONTH(DATE(Setup!$B$5,2,1),0)),0,MAX(0,NETWORKDAYS.INTL(MAX($C130,DATE(Setup!$B$5,2,1)),MIN($D130,EOMONTH(DATE(Setup!$B$5,2,1),0)),Setup!$C$6,Setup!$F$12:$F$61)-IF(AND($E130="Half day",YEAR($D130)=Setup!$B$5,MONTH($D130)=2),1-Setup!$B$7,0)))),0)</f>
        <v/>
      </c>
      <c r="L130" s="34">
        <f>IF(AND(ISNUMBER($C130),ISNUMBER($D130)),IF($D130&lt;$C130,0,IF(MAX($C130,DATE(Setup!$B$5,3,1))&gt;MIN($D130,EOMONTH(DATE(Setup!$B$5,3,1),0)),0,MAX(0,NETWORKDAYS.INTL(MAX($C130,DATE(Setup!$B$5,3,1)),MIN($D130,EOMONTH(DATE(Setup!$B$5,3,1),0)),Setup!$C$6,Setup!$F$12:$F$61)-IF(AND($E130="Half day",YEAR($D130)=Setup!$B$5,MONTH($D130)=3),1-Setup!$B$7,0)))),0)</f>
        <v/>
      </c>
      <c r="M130" s="34">
        <f>IF(AND(ISNUMBER($C130),ISNUMBER($D130)),IF($D130&lt;$C130,0,IF(MAX($C130,DATE(Setup!$B$5,4,1))&gt;MIN($D130,EOMONTH(DATE(Setup!$B$5,4,1),0)),0,MAX(0,NETWORKDAYS.INTL(MAX($C130,DATE(Setup!$B$5,4,1)),MIN($D130,EOMONTH(DATE(Setup!$B$5,4,1),0)),Setup!$C$6,Setup!$F$12:$F$61)-IF(AND($E130="Half day",YEAR($D130)=Setup!$B$5,MONTH($D130)=4),1-Setup!$B$7,0)))),0)</f>
        <v/>
      </c>
      <c r="N130" s="34">
        <f>IF(AND(ISNUMBER($C130),ISNUMBER($D130)),IF($D130&lt;$C130,0,IF(MAX($C130,DATE(Setup!$B$5,5,1))&gt;MIN($D130,EOMONTH(DATE(Setup!$B$5,5,1),0)),0,MAX(0,NETWORKDAYS.INTL(MAX($C130,DATE(Setup!$B$5,5,1)),MIN($D130,EOMONTH(DATE(Setup!$B$5,5,1),0)),Setup!$C$6,Setup!$F$12:$F$61)-IF(AND($E130="Half day",YEAR($D130)=Setup!$B$5,MONTH($D130)=5),1-Setup!$B$7,0)))),0)</f>
        <v/>
      </c>
      <c r="O130" s="34">
        <f>IF(AND(ISNUMBER($C130),ISNUMBER($D130)),IF($D130&lt;$C130,0,IF(MAX($C130,DATE(Setup!$B$5,6,1))&gt;MIN($D130,EOMONTH(DATE(Setup!$B$5,6,1),0)),0,MAX(0,NETWORKDAYS.INTL(MAX($C130,DATE(Setup!$B$5,6,1)),MIN($D130,EOMONTH(DATE(Setup!$B$5,6,1),0)),Setup!$C$6,Setup!$F$12:$F$61)-IF(AND($E130="Half day",YEAR($D130)=Setup!$B$5,MONTH($D130)=6),1-Setup!$B$7,0)))),0)</f>
        <v/>
      </c>
      <c r="P130" s="34">
        <f>IF(AND(ISNUMBER($C130),ISNUMBER($D130)),IF($D130&lt;$C130,0,IF(MAX($C130,DATE(Setup!$B$5,7,1))&gt;MIN($D130,EOMONTH(DATE(Setup!$B$5,7,1),0)),0,MAX(0,NETWORKDAYS.INTL(MAX($C130,DATE(Setup!$B$5,7,1)),MIN($D130,EOMONTH(DATE(Setup!$B$5,7,1),0)),Setup!$C$6,Setup!$F$12:$F$61)-IF(AND($E130="Half day",YEAR($D130)=Setup!$B$5,MONTH($D130)=7),1-Setup!$B$7,0)))),0)</f>
        <v/>
      </c>
      <c r="Q130" s="34">
        <f>IF(AND(ISNUMBER($C130),ISNUMBER($D130)),IF($D130&lt;$C130,0,IF(MAX($C130,DATE(Setup!$B$5,8,1))&gt;MIN($D130,EOMONTH(DATE(Setup!$B$5,8,1),0)),0,MAX(0,NETWORKDAYS.INTL(MAX($C130,DATE(Setup!$B$5,8,1)),MIN($D130,EOMONTH(DATE(Setup!$B$5,8,1),0)),Setup!$C$6,Setup!$F$12:$F$61)-IF(AND($E130="Half day",YEAR($D130)=Setup!$B$5,MONTH($D130)=8),1-Setup!$B$7,0)))),0)</f>
        <v/>
      </c>
      <c r="R130" s="34">
        <f>IF(AND(ISNUMBER($C130),ISNUMBER($D130)),IF($D130&lt;$C130,0,IF(MAX($C130,DATE(Setup!$B$5,9,1))&gt;MIN($D130,EOMONTH(DATE(Setup!$B$5,9,1),0)),0,MAX(0,NETWORKDAYS.INTL(MAX($C130,DATE(Setup!$B$5,9,1)),MIN($D130,EOMONTH(DATE(Setup!$B$5,9,1),0)),Setup!$C$6,Setup!$F$12:$F$61)-IF(AND($E130="Half day",YEAR($D130)=Setup!$B$5,MONTH($D130)=9),1-Setup!$B$7,0)))),0)</f>
        <v/>
      </c>
      <c r="S130" s="34">
        <f>IF(AND(ISNUMBER($C130),ISNUMBER($D130)),IF($D130&lt;$C130,0,IF(MAX($C130,DATE(Setup!$B$5,10,1))&gt;MIN($D130,EOMONTH(DATE(Setup!$B$5,10,1),0)),0,MAX(0,NETWORKDAYS.INTL(MAX($C130,DATE(Setup!$B$5,10,1)),MIN($D130,EOMONTH(DATE(Setup!$B$5,10,1),0)),Setup!$C$6,Setup!$F$12:$F$61)-IF(AND($E130="Half day",YEAR($D130)=Setup!$B$5,MONTH($D130)=10),1-Setup!$B$7,0)))),0)</f>
        <v/>
      </c>
      <c r="T130" s="34">
        <f>IF(AND(ISNUMBER($C130),ISNUMBER($D130)),IF($D130&lt;$C130,0,IF(MAX($C130,DATE(Setup!$B$5,11,1))&gt;MIN($D130,EOMONTH(DATE(Setup!$B$5,11,1),0)),0,MAX(0,NETWORKDAYS.INTL(MAX($C130,DATE(Setup!$B$5,11,1)),MIN($D130,EOMONTH(DATE(Setup!$B$5,11,1),0)),Setup!$C$6,Setup!$F$12:$F$61)-IF(AND($E130="Half day",YEAR($D130)=Setup!$B$5,MONTH($D130)=11),1-Setup!$B$7,0)))),0)</f>
        <v/>
      </c>
      <c r="U130" s="34">
        <f>IF(AND(ISNUMBER($C130),ISNUMBER($D130)),IF($D130&lt;$C130,0,IF(MAX($C130,DATE(Setup!$B$5,12,1))&gt;MIN($D130,EOMONTH(DATE(Setup!$B$5,12,1),0)),0,MAX(0,NETWORKDAYS.INTL(MAX($C130,DATE(Setup!$B$5,12,1)),MIN($D130,EOMONTH(DATE(Setup!$B$5,12,1),0)),Setup!$C$6,Setup!$F$12:$F$61)-IF(AND($E130="Half day",YEAR($D130)=Setup!$B$5,MONTH($D130)=12),1-Setup!$B$7,0)))),0)</f>
        <v/>
      </c>
    </row>
    <row r="131">
      <c r="A131" s="7" t="n"/>
      <c r="B131" s="7" t="n"/>
      <c r="C131" s="28" t="n"/>
      <c r="D131" s="28" t="n"/>
      <c r="E131" s="23" t="n"/>
      <c r="F131" s="32">
        <f>IF(OR($C131="",$D131=""),"",IF(NOT(AND(ISNUMBER($C131),ISNUMBER($D131))),"Check dates",IF($D131&lt;$C131,"Check dates",SUM($J131:$U131))))</f>
        <v/>
      </c>
      <c r="G131" s="7" t="n"/>
      <c r="H131" s="33">
        <f>IF(AND($A131="",$B131="",$C131="",$D131=""),"",IF(COUNTIF(Employees!$A$5:$A$34,$A131)=0,"Pick the employee from the list",IF(COUNTIF(Setup!$A$12:$A$17,$B131)=0,"Pick the leave type",IF($F131="Check dates","Check the dates","OK"))))</f>
        <v/>
      </c>
      <c r="J131" s="34">
        <f>IF(AND(ISNUMBER($C131),ISNUMBER($D131)),IF($D131&lt;$C131,0,IF(MAX($C131,DATE(Setup!$B$5,1,1))&gt;MIN($D131,EOMONTH(DATE(Setup!$B$5,1,1),0)),0,MAX(0,NETWORKDAYS.INTL(MAX($C131,DATE(Setup!$B$5,1,1)),MIN($D131,EOMONTH(DATE(Setup!$B$5,1,1),0)),Setup!$C$6,Setup!$F$12:$F$61)-IF(AND($E131="Half day",YEAR($D131)=Setup!$B$5,MONTH($D131)=1),1-Setup!$B$7,0)))),0)</f>
        <v/>
      </c>
      <c r="K131" s="34">
        <f>IF(AND(ISNUMBER($C131),ISNUMBER($D131)),IF($D131&lt;$C131,0,IF(MAX($C131,DATE(Setup!$B$5,2,1))&gt;MIN($D131,EOMONTH(DATE(Setup!$B$5,2,1),0)),0,MAX(0,NETWORKDAYS.INTL(MAX($C131,DATE(Setup!$B$5,2,1)),MIN($D131,EOMONTH(DATE(Setup!$B$5,2,1),0)),Setup!$C$6,Setup!$F$12:$F$61)-IF(AND($E131="Half day",YEAR($D131)=Setup!$B$5,MONTH($D131)=2),1-Setup!$B$7,0)))),0)</f>
        <v/>
      </c>
      <c r="L131" s="34">
        <f>IF(AND(ISNUMBER($C131),ISNUMBER($D131)),IF($D131&lt;$C131,0,IF(MAX($C131,DATE(Setup!$B$5,3,1))&gt;MIN($D131,EOMONTH(DATE(Setup!$B$5,3,1),0)),0,MAX(0,NETWORKDAYS.INTL(MAX($C131,DATE(Setup!$B$5,3,1)),MIN($D131,EOMONTH(DATE(Setup!$B$5,3,1),0)),Setup!$C$6,Setup!$F$12:$F$61)-IF(AND($E131="Half day",YEAR($D131)=Setup!$B$5,MONTH($D131)=3),1-Setup!$B$7,0)))),0)</f>
        <v/>
      </c>
      <c r="M131" s="34">
        <f>IF(AND(ISNUMBER($C131),ISNUMBER($D131)),IF($D131&lt;$C131,0,IF(MAX($C131,DATE(Setup!$B$5,4,1))&gt;MIN($D131,EOMONTH(DATE(Setup!$B$5,4,1),0)),0,MAX(0,NETWORKDAYS.INTL(MAX($C131,DATE(Setup!$B$5,4,1)),MIN($D131,EOMONTH(DATE(Setup!$B$5,4,1),0)),Setup!$C$6,Setup!$F$12:$F$61)-IF(AND($E131="Half day",YEAR($D131)=Setup!$B$5,MONTH($D131)=4),1-Setup!$B$7,0)))),0)</f>
        <v/>
      </c>
      <c r="N131" s="34">
        <f>IF(AND(ISNUMBER($C131),ISNUMBER($D131)),IF($D131&lt;$C131,0,IF(MAX($C131,DATE(Setup!$B$5,5,1))&gt;MIN($D131,EOMONTH(DATE(Setup!$B$5,5,1),0)),0,MAX(0,NETWORKDAYS.INTL(MAX($C131,DATE(Setup!$B$5,5,1)),MIN($D131,EOMONTH(DATE(Setup!$B$5,5,1),0)),Setup!$C$6,Setup!$F$12:$F$61)-IF(AND($E131="Half day",YEAR($D131)=Setup!$B$5,MONTH($D131)=5),1-Setup!$B$7,0)))),0)</f>
        <v/>
      </c>
      <c r="O131" s="34">
        <f>IF(AND(ISNUMBER($C131),ISNUMBER($D131)),IF($D131&lt;$C131,0,IF(MAX($C131,DATE(Setup!$B$5,6,1))&gt;MIN($D131,EOMONTH(DATE(Setup!$B$5,6,1),0)),0,MAX(0,NETWORKDAYS.INTL(MAX($C131,DATE(Setup!$B$5,6,1)),MIN($D131,EOMONTH(DATE(Setup!$B$5,6,1),0)),Setup!$C$6,Setup!$F$12:$F$61)-IF(AND($E131="Half day",YEAR($D131)=Setup!$B$5,MONTH($D131)=6),1-Setup!$B$7,0)))),0)</f>
        <v/>
      </c>
      <c r="P131" s="34">
        <f>IF(AND(ISNUMBER($C131),ISNUMBER($D131)),IF($D131&lt;$C131,0,IF(MAX($C131,DATE(Setup!$B$5,7,1))&gt;MIN($D131,EOMONTH(DATE(Setup!$B$5,7,1),0)),0,MAX(0,NETWORKDAYS.INTL(MAX($C131,DATE(Setup!$B$5,7,1)),MIN($D131,EOMONTH(DATE(Setup!$B$5,7,1),0)),Setup!$C$6,Setup!$F$12:$F$61)-IF(AND($E131="Half day",YEAR($D131)=Setup!$B$5,MONTH($D131)=7),1-Setup!$B$7,0)))),0)</f>
        <v/>
      </c>
      <c r="Q131" s="34">
        <f>IF(AND(ISNUMBER($C131),ISNUMBER($D131)),IF($D131&lt;$C131,0,IF(MAX($C131,DATE(Setup!$B$5,8,1))&gt;MIN($D131,EOMONTH(DATE(Setup!$B$5,8,1),0)),0,MAX(0,NETWORKDAYS.INTL(MAX($C131,DATE(Setup!$B$5,8,1)),MIN($D131,EOMONTH(DATE(Setup!$B$5,8,1),0)),Setup!$C$6,Setup!$F$12:$F$61)-IF(AND($E131="Half day",YEAR($D131)=Setup!$B$5,MONTH($D131)=8),1-Setup!$B$7,0)))),0)</f>
        <v/>
      </c>
      <c r="R131" s="34">
        <f>IF(AND(ISNUMBER($C131),ISNUMBER($D131)),IF($D131&lt;$C131,0,IF(MAX($C131,DATE(Setup!$B$5,9,1))&gt;MIN($D131,EOMONTH(DATE(Setup!$B$5,9,1),0)),0,MAX(0,NETWORKDAYS.INTL(MAX($C131,DATE(Setup!$B$5,9,1)),MIN($D131,EOMONTH(DATE(Setup!$B$5,9,1),0)),Setup!$C$6,Setup!$F$12:$F$61)-IF(AND($E131="Half day",YEAR($D131)=Setup!$B$5,MONTH($D131)=9),1-Setup!$B$7,0)))),0)</f>
        <v/>
      </c>
      <c r="S131" s="34">
        <f>IF(AND(ISNUMBER($C131),ISNUMBER($D131)),IF($D131&lt;$C131,0,IF(MAX($C131,DATE(Setup!$B$5,10,1))&gt;MIN($D131,EOMONTH(DATE(Setup!$B$5,10,1),0)),0,MAX(0,NETWORKDAYS.INTL(MAX($C131,DATE(Setup!$B$5,10,1)),MIN($D131,EOMONTH(DATE(Setup!$B$5,10,1),0)),Setup!$C$6,Setup!$F$12:$F$61)-IF(AND($E131="Half day",YEAR($D131)=Setup!$B$5,MONTH($D131)=10),1-Setup!$B$7,0)))),0)</f>
        <v/>
      </c>
      <c r="T131" s="34">
        <f>IF(AND(ISNUMBER($C131),ISNUMBER($D131)),IF($D131&lt;$C131,0,IF(MAX($C131,DATE(Setup!$B$5,11,1))&gt;MIN($D131,EOMONTH(DATE(Setup!$B$5,11,1),0)),0,MAX(0,NETWORKDAYS.INTL(MAX($C131,DATE(Setup!$B$5,11,1)),MIN($D131,EOMONTH(DATE(Setup!$B$5,11,1),0)),Setup!$C$6,Setup!$F$12:$F$61)-IF(AND($E131="Half day",YEAR($D131)=Setup!$B$5,MONTH($D131)=11),1-Setup!$B$7,0)))),0)</f>
        <v/>
      </c>
      <c r="U131" s="34">
        <f>IF(AND(ISNUMBER($C131),ISNUMBER($D131)),IF($D131&lt;$C131,0,IF(MAX($C131,DATE(Setup!$B$5,12,1))&gt;MIN($D131,EOMONTH(DATE(Setup!$B$5,12,1),0)),0,MAX(0,NETWORKDAYS.INTL(MAX($C131,DATE(Setup!$B$5,12,1)),MIN($D131,EOMONTH(DATE(Setup!$B$5,12,1),0)),Setup!$C$6,Setup!$F$12:$F$61)-IF(AND($E131="Half day",YEAR($D131)=Setup!$B$5,MONTH($D131)=12),1-Setup!$B$7,0)))),0)</f>
        <v/>
      </c>
    </row>
    <row r="132">
      <c r="A132" s="7" t="n"/>
      <c r="B132" s="7" t="n"/>
      <c r="C132" s="28" t="n"/>
      <c r="D132" s="28" t="n"/>
      <c r="E132" s="23" t="n"/>
      <c r="F132" s="32">
        <f>IF(OR($C132="",$D132=""),"",IF(NOT(AND(ISNUMBER($C132),ISNUMBER($D132))),"Check dates",IF($D132&lt;$C132,"Check dates",SUM($J132:$U132))))</f>
        <v/>
      </c>
      <c r="G132" s="7" t="n"/>
      <c r="H132" s="33">
        <f>IF(AND($A132="",$B132="",$C132="",$D132=""),"",IF(COUNTIF(Employees!$A$5:$A$34,$A132)=0,"Pick the employee from the list",IF(COUNTIF(Setup!$A$12:$A$17,$B132)=0,"Pick the leave type",IF($F132="Check dates","Check the dates","OK"))))</f>
        <v/>
      </c>
      <c r="J132" s="34">
        <f>IF(AND(ISNUMBER($C132),ISNUMBER($D132)),IF($D132&lt;$C132,0,IF(MAX($C132,DATE(Setup!$B$5,1,1))&gt;MIN($D132,EOMONTH(DATE(Setup!$B$5,1,1),0)),0,MAX(0,NETWORKDAYS.INTL(MAX($C132,DATE(Setup!$B$5,1,1)),MIN($D132,EOMONTH(DATE(Setup!$B$5,1,1),0)),Setup!$C$6,Setup!$F$12:$F$61)-IF(AND($E132="Half day",YEAR($D132)=Setup!$B$5,MONTH($D132)=1),1-Setup!$B$7,0)))),0)</f>
        <v/>
      </c>
      <c r="K132" s="34">
        <f>IF(AND(ISNUMBER($C132),ISNUMBER($D132)),IF($D132&lt;$C132,0,IF(MAX($C132,DATE(Setup!$B$5,2,1))&gt;MIN($D132,EOMONTH(DATE(Setup!$B$5,2,1),0)),0,MAX(0,NETWORKDAYS.INTL(MAX($C132,DATE(Setup!$B$5,2,1)),MIN($D132,EOMONTH(DATE(Setup!$B$5,2,1),0)),Setup!$C$6,Setup!$F$12:$F$61)-IF(AND($E132="Half day",YEAR($D132)=Setup!$B$5,MONTH($D132)=2),1-Setup!$B$7,0)))),0)</f>
        <v/>
      </c>
      <c r="L132" s="34">
        <f>IF(AND(ISNUMBER($C132),ISNUMBER($D132)),IF($D132&lt;$C132,0,IF(MAX($C132,DATE(Setup!$B$5,3,1))&gt;MIN($D132,EOMONTH(DATE(Setup!$B$5,3,1),0)),0,MAX(0,NETWORKDAYS.INTL(MAX($C132,DATE(Setup!$B$5,3,1)),MIN($D132,EOMONTH(DATE(Setup!$B$5,3,1),0)),Setup!$C$6,Setup!$F$12:$F$61)-IF(AND($E132="Half day",YEAR($D132)=Setup!$B$5,MONTH($D132)=3),1-Setup!$B$7,0)))),0)</f>
        <v/>
      </c>
      <c r="M132" s="34">
        <f>IF(AND(ISNUMBER($C132),ISNUMBER($D132)),IF($D132&lt;$C132,0,IF(MAX($C132,DATE(Setup!$B$5,4,1))&gt;MIN($D132,EOMONTH(DATE(Setup!$B$5,4,1),0)),0,MAX(0,NETWORKDAYS.INTL(MAX($C132,DATE(Setup!$B$5,4,1)),MIN($D132,EOMONTH(DATE(Setup!$B$5,4,1),0)),Setup!$C$6,Setup!$F$12:$F$61)-IF(AND($E132="Half day",YEAR($D132)=Setup!$B$5,MONTH($D132)=4),1-Setup!$B$7,0)))),0)</f>
        <v/>
      </c>
      <c r="N132" s="34">
        <f>IF(AND(ISNUMBER($C132),ISNUMBER($D132)),IF($D132&lt;$C132,0,IF(MAX($C132,DATE(Setup!$B$5,5,1))&gt;MIN($D132,EOMONTH(DATE(Setup!$B$5,5,1),0)),0,MAX(0,NETWORKDAYS.INTL(MAX($C132,DATE(Setup!$B$5,5,1)),MIN($D132,EOMONTH(DATE(Setup!$B$5,5,1),0)),Setup!$C$6,Setup!$F$12:$F$61)-IF(AND($E132="Half day",YEAR($D132)=Setup!$B$5,MONTH($D132)=5),1-Setup!$B$7,0)))),0)</f>
        <v/>
      </c>
      <c r="O132" s="34">
        <f>IF(AND(ISNUMBER($C132),ISNUMBER($D132)),IF($D132&lt;$C132,0,IF(MAX($C132,DATE(Setup!$B$5,6,1))&gt;MIN($D132,EOMONTH(DATE(Setup!$B$5,6,1),0)),0,MAX(0,NETWORKDAYS.INTL(MAX($C132,DATE(Setup!$B$5,6,1)),MIN($D132,EOMONTH(DATE(Setup!$B$5,6,1),0)),Setup!$C$6,Setup!$F$12:$F$61)-IF(AND($E132="Half day",YEAR($D132)=Setup!$B$5,MONTH($D132)=6),1-Setup!$B$7,0)))),0)</f>
        <v/>
      </c>
      <c r="P132" s="34">
        <f>IF(AND(ISNUMBER($C132),ISNUMBER($D132)),IF($D132&lt;$C132,0,IF(MAX($C132,DATE(Setup!$B$5,7,1))&gt;MIN($D132,EOMONTH(DATE(Setup!$B$5,7,1),0)),0,MAX(0,NETWORKDAYS.INTL(MAX($C132,DATE(Setup!$B$5,7,1)),MIN($D132,EOMONTH(DATE(Setup!$B$5,7,1),0)),Setup!$C$6,Setup!$F$12:$F$61)-IF(AND($E132="Half day",YEAR($D132)=Setup!$B$5,MONTH($D132)=7),1-Setup!$B$7,0)))),0)</f>
        <v/>
      </c>
      <c r="Q132" s="34">
        <f>IF(AND(ISNUMBER($C132),ISNUMBER($D132)),IF($D132&lt;$C132,0,IF(MAX($C132,DATE(Setup!$B$5,8,1))&gt;MIN($D132,EOMONTH(DATE(Setup!$B$5,8,1),0)),0,MAX(0,NETWORKDAYS.INTL(MAX($C132,DATE(Setup!$B$5,8,1)),MIN($D132,EOMONTH(DATE(Setup!$B$5,8,1),0)),Setup!$C$6,Setup!$F$12:$F$61)-IF(AND($E132="Half day",YEAR($D132)=Setup!$B$5,MONTH($D132)=8),1-Setup!$B$7,0)))),0)</f>
        <v/>
      </c>
      <c r="R132" s="34">
        <f>IF(AND(ISNUMBER($C132),ISNUMBER($D132)),IF($D132&lt;$C132,0,IF(MAX($C132,DATE(Setup!$B$5,9,1))&gt;MIN($D132,EOMONTH(DATE(Setup!$B$5,9,1),0)),0,MAX(0,NETWORKDAYS.INTL(MAX($C132,DATE(Setup!$B$5,9,1)),MIN($D132,EOMONTH(DATE(Setup!$B$5,9,1),0)),Setup!$C$6,Setup!$F$12:$F$61)-IF(AND($E132="Half day",YEAR($D132)=Setup!$B$5,MONTH($D132)=9),1-Setup!$B$7,0)))),0)</f>
        <v/>
      </c>
      <c r="S132" s="34">
        <f>IF(AND(ISNUMBER($C132),ISNUMBER($D132)),IF($D132&lt;$C132,0,IF(MAX($C132,DATE(Setup!$B$5,10,1))&gt;MIN($D132,EOMONTH(DATE(Setup!$B$5,10,1),0)),0,MAX(0,NETWORKDAYS.INTL(MAX($C132,DATE(Setup!$B$5,10,1)),MIN($D132,EOMONTH(DATE(Setup!$B$5,10,1),0)),Setup!$C$6,Setup!$F$12:$F$61)-IF(AND($E132="Half day",YEAR($D132)=Setup!$B$5,MONTH($D132)=10),1-Setup!$B$7,0)))),0)</f>
        <v/>
      </c>
      <c r="T132" s="34">
        <f>IF(AND(ISNUMBER($C132),ISNUMBER($D132)),IF($D132&lt;$C132,0,IF(MAX($C132,DATE(Setup!$B$5,11,1))&gt;MIN($D132,EOMONTH(DATE(Setup!$B$5,11,1),0)),0,MAX(0,NETWORKDAYS.INTL(MAX($C132,DATE(Setup!$B$5,11,1)),MIN($D132,EOMONTH(DATE(Setup!$B$5,11,1),0)),Setup!$C$6,Setup!$F$12:$F$61)-IF(AND($E132="Half day",YEAR($D132)=Setup!$B$5,MONTH($D132)=11),1-Setup!$B$7,0)))),0)</f>
        <v/>
      </c>
      <c r="U132" s="34">
        <f>IF(AND(ISNUMBER($C132),ISNUMBER($D132)),IF($D132&lt;$C132,0,IF(MAX($C132,DATE(Setup!$B$5,12,1))&gt;MIN($D132,EOMONTH(DATE(Setup!$B$5,12,1),0)),0,MAX(0,NETWORKDAYS.INTL(MAX($C132,DATE(Setup!$B$5,12,1)),MIN($D132,EOMONTH(DATE(Setup!$B$5,12,1),0)),Setup!$C$6,Setup!$F$12:$F$61)-IF(AND($E132="Half day",YEAR($D132)=Setup!$B$5,MONTH($D132)=12),1-Setup!$B$7,0)))),0)</f>
        <v/>
      </c>
    </row>
    <row r="133">
      <c r="A133" s="7" t="n"/>
      <c r="B133" s="7" t="n"/>
      <c r="C133" s="28" t="n"/>
      <c r="D133" s="28" t="n"/>
      <c r="E133" s="23" t="n"/>
      <c r="F133" s="32">
        <f>IF(OR($C133="",$D133=""),"",IF(NOT(AND(ISNUMBER($C133),ISNUMBER($D133))),"Check dates",IF($D133&lt;$C133,"Check dates",SUM($J133:$U133))))</f>
        <v/>
      </c>
      <c r="G133" s="7" t="n"/>
      <c r="H133" s="33">
        <f>IF(AND($A133="",$B133="",$C133="",$D133=""),"",IF(COUNTIF(Employees!$A$5:$A$34,$A133)=0,"Pick the employee from the list",IF(COUNTIF(Setup!$A$12:$A$17,$B133)=0,"Pick the leave type",IF($F133="Check dates","Check the dates","OK"))))</f>
        <v/>
      </c>
      <c r="J133" s="34">
        <f>IF(AND(ISNUMBER($C133),ISNUMBER($D133)),IF($D133&lt;$C133,0,IF(MAX($C133,DATE(Setup!$B$5,1,1))&gt;MIN($D133,EOMONTH(DATE(Setup!$B$5,1,1),0)),0,MAX(0,NETWORKDAYS.INTL(MAX($C133,DATE(Setup!$B$5,1,1)),MIN($D133,EOMONTH(DATE(Setup!$B$5,1,1),0)),Setup!$C$6,Setup!$F$12:$F$61)-IF(AND($E133="Half day",YEAR($D133)=Setup!$B$5,MONTH($D133)=1),1-Setup!$B$7,0)))),0)</f>
        <v/>
      </c>
      <c r="K133" s="34">
        <f>IF(AND(ISNUMBER($C133),ISNUMBER($D133)),IF($D133&lt;$C133,0,IF(MAX($C133,DATE(Setup!$B$5,2,1))&gt;MIN($D133,EOMONTH(DATE(Setup!$B$5,2,1),0)),0,MAX(0,NETWORKDAYS.INTL(MAX($C133,DATE(Setup!$B$5,2,1)),MIN($D133,EOMONTH(DATE(Setup!$B$5,2,1),0)),Setup!$C$6,Setup!$F$12:$F$61)-IF(AND($E133="Half day",YEAR($D133)=Setup!$B$5,MONTH($D133)=2),1-Setup!$B$7,0)))),0)</f>
        <v/>
      </c>
      <c r="L133" s="34">
        <f>IF(AND(ISNUMBER($C133),ISNUMBER($D133)),IF($D133&lt;$C133,0,IF(MAX($C133,DATE(Setup!$B$5,3,1))&gt;MIN($D133,EOMONTH(DATE(Setup!$B$5,3,1),0)),0,MAX(0,NETWORKDAYS.INTL(MAX($C133,DATE(Setup!$B$5,3,1)),MIN($D133,EOMONTH(DATE(Setup!$B$5,3,1),0)),Setup!$C$6,Setup!$F$12:$F$61)-IF(AND($E133="Half day",YEAR($D133)=Setup!$B$5,MONTH($D133)=3),1-Setup!$B$7,0)))),0)</f>
        <v/>
      </c>
      <c r="M133" s="34">
        <f>IF(AND(ISNUMBER($C133),ISNUMBER($D133)),IF($D133&lt;$C133,0,IF(MAX($C133,DATE(Setup!$B$5,4,1))&gt;MIN($D133,EOMONTH(DATE(Setup!$B$5,4,1),0)),0,MAX(0,NETWORKDAYS.INTL(MAX($C133,DATE(Setup!$B$5,4,1)),MIN($D133,EOMONTH(DATE(Setup!$B$5,4,1),0)),Setup!$C$6,Setup!$F$12:$F$61)-IF(AND($E133="Half day",YEAR($D133)=Setup!$B$5,MONTH($D133)=4),1-Setup!$B$7,0)))),0)</f>
        <v/>
      </c>
      <c r="N133" s="34">
        <f>IF(AND(ISNUMBER($C133),ISNUMBER($D133)),IF($D133&lt;$C133,0,IF(MAX($C133,DATE(Setup!$B$5,5,1))&gt;MIN($D133,EOMONTH(DATE(Setup!$B$5,5,1),0)),0,MAX(0,NETWORKDAYS.INTL(MAX($C133,DATE(Setup!$B$5,5,1)),MIN($D133,EOMONTH(DATE(Setup!$B$5,5,1),0)),Setup!$C$6,Setup!$F$12:$F$61)-IF(AND($E133="Half day",YEAR($D133)=Setup!$B$5,MONTH($D133)=5),1-Setup!$B$7,0)))),0)</f>
        <v/>
      </c>
      <c r="O133" s="34">
        <f>IF(AND(ISNUMBER($C133),ISNUMBER($D133)),IF($D133&lt;$C133,0,IF(MAX($C133,DATE(Setup!$B$5,6,1))&gt;MIN($D133,EOMONTH(DATE(Setup!$B$5,6,1),0)),0,MAX(0,NETWORKDAYS.INTL(MAX($C133,DATE(Setup!$B$5,6,1)),MIN($D133,EOMONTH(DATE(Setup!$B$5,6,1),0)),Setup!$C$6,Setup!$F$12:$F$61)-IF(AND($E133="Half day",YEAR($D133)=Setup!$B$5,MONTH($D133)=6),1-Setup!$B$7,0)))),0)</f>
        <v/>
      </c>
      <c r="P133" s="34">
        <f>IF(AND(ISNUMBER($C133),ISNUMBER($D133)),IF($D133&lt;$C133,0,IF(MAX($C133,DATE(Setup!$B$5,7,1))&gt;MIN($D133,EOMONTH(DATE(Setup!$B$5,7,1),0)),0,MAX(0,NETWORKDAYS.INTL(MAX($C133,DATE(Setup!$B$5,7,1)),MIN($D133,EOMONTH(DATE(Setup!$B$5,7,1),0)),Setup!$C$6,Setup!$F$12:$F$61)-IF(AND($E133="Half day",YEAR($D133)=Setup!$B$5,MONTH($D133)=7),1-Setup!$B$7,0)))),0)</f>
        <v/>
      </c>
      <c r="Q133" s="34">
        <f>IF(AND(ISNUMBER($C133),ISNUMBER($D133)),IF($D133&lt;$C133,0,IF(MAX($C133,DATE(Setup!$B$5,8,1))&gt;MIN($D133,EOMONTH(DATE(Setup!$B$5,8,1),0)),0,MAX(0,NETWORKDAYS.INTL(MAX($C133,DATE(Setup!$B$5,8,1)),MIN($D133,EOMONTH(DATE(Setup!$B$5,8,1),0)),Setup!$C$6,Setup!$F$12:$F$61)-IF(AND($E133="Half day",YEAR($D133)=Setup!$B$5,MONTH($D133)=8),1-Setup!$B$7,0)))),0)</f>
        <v/>
      </c>
      <c r="R133" s="34">
        <f>IF(AND(ISNUMBER($C133),ISNUMBER($D133)),IF($D133&lt;$C133,0,IF(MAX($C133,DATE(Setup!$B$5,9,1))&gt;MIN($D133,EOMONTH(DATE(Setup!$B$5,9,1),0)),0,MAX(0,NETWORKDAYS.INTL(MAX($C133,DATE(Setup!$B$5,9,1)),MIN($D133,EOMONTH(DATE(Setup!$B$5,9,1),0)),Setup!$C$6,Setup!$F$12:$F$61)-IF(AND($E133="Half day",YEAR($D133)=Setup!$B$5,MONTH($D133)=9),1-Setup!$B$7,0)))),0)</f>
        <v/>
      </c>
      <c r="S133" s="34">
        <f>IF(AND(ISNUMBER($C133),ISNUMBER($D133)),IF($D133&lt;$C133,0,IF(MAX($C133,DATE(Setup!$B$5,10,1))&gt;MIN($D133,EOMONTH(DATE(Setup!$B$5,10,1),0)),0,MAX(0,NETWORKDAYS.INTL(MAX($C133,DATE(Setup!$B$5,10,1)),MIN($D133,EOMONTH(DATE(Setup!$B$5,10,1),0)),Setup!$C$6,Setup!$F$12:$F$61)-IF(AND($E133="Half day",YEAR($D133)=Setup!$B$5,MONTH($D133)=10),1-Setup!$B$7,0)))),0)</f>
        <v/>
      </c>
      <c r="T133" s="34">
        <f>IF(AND(ISNUMBER($C133),ISNUMBER($D133)),IF($D133&lt;$C133,0,IF(MAX($C133,DATE(Setup!$B$5,11,1))&gt;MIN($D133,EOMONTH(DATE(Setup!$B$5,11,1),0)),0,MAX(0,NETWORKDAYS.INTL(MAX($C133,DATE(Setup!$B$5,11,1)),MIN($D133,EOMONTH(DATE(Setup!$B$5,11,1),0)),Setup!$C$6,Setup!$F$12:$F$61)-IF(AND($E133="Half day",YEAR($D133)=Setup!$B$5,MONTH($D133)=11),1-Setup!$B$7,0)))),0)</f>
        <v/>
      </c>
      <c r="U133" s="34">
        <f>IF(AND(ISNUMBER($C133),ISNUMBER($D133)),IF($D133&lt;$C133,0,IF(MAX($C133,DATE(Setup!$B$5,12,1))&gt;MIN($D133,EOMONTH(DATE(Setup!$B$5,12,1),0)),0,MAX(0,NETWORKDAYS.INTL(MAX($C133,DATE(Setup!$B$5,12,1)),MIN($D133,EOMONTH(DATE(Setup!$B$5,12,1),0)),Setup!$C$6,Setup!$F$12:$F$61)-IF(AND($E133="Half day",YEAR($D133)=Setup!$B$5,MONTH($D133)=12),1-Setup!$B$7,0)))),0)</f>
        <v/>
      </c>
    </row>
    <row r="134">
      <c r="A134" s="7" t="n"/>
      <c r="B134" s="7" t="n"/>
      <c r="C134" s="28" t="n"/>
      <c r="D134" s="28" t="n"/>
      <c r="E134" s="23" t="n"/>
      <c r="F134" s="32">
        <f>IF(OR($C134="",$D134=""),"",IF(NOT(AND(ISNUMBER($C134),ISNUMBER($D134))),"Check dates",IF($D134&lt;$C134,"Check dates",SUM($J134:$U134))))</f>
        <v/>
      </c>
      <c r="G134" s="7" t="n"/>
      <c r="H134" s="33">
        <f>IF(AND($A134="",$B134="",$C134="",$D134=""),"",IF(COUNTIF(Employees!$A$5:$A$34,$A134)=0,"Pick the employee from the list",IF(COUNTIF(Setup!$A$12:$A$17,$B134)=0,"Pick the leave type",IF($F134="Check dates","Check the dates","OK"))))</f>
        <v/>
      </c>
      <c r="J134" s="34">
        <f>IF(AND(ISNUMBER($C134),ISNUMBER($D134)),IF($D134&lt;$C134,0,IF(MAX($C134,DATE(Setup!$B$5,1,1))&gt;MIN($D134,EOMONTH(DATE(Setup!$B$5,1,1),0)),0,MAX(0,NETWORKDAYS.INTL(MAX($C134,DATE(Setup!$B$5,1,1)),MIN($D134,EOMONTH(DATE(Setup!$B$5,1,1),0)),Setup!$C$6,Setup!$F$12:$F$61)-IF(AND($E134="Half day",YEAR($D134)=Setup!$B$5,MONTH($D134)=1),1-Setup!$B$7,0)))),0)</f>
        <v/>
      </c>
      <c r="K134" s="34">
        <f>IF(AND(ISNUMBER($C134),ISNUMBER($D134)),IF($D134&lt;$C134,0,IF(MAX($C134,DATE(Setup!$B$5,2,1))&gt;MIN($D134,EOMONTH(DATE(Setup!$B$5,2,1),0)),0,MAX(0,NETWORKDAYS.INTL(MAX($C134,DATE(Setup!$B$5,2,1)),MIN($D134,EOMONTH(DATE(Setup!$B$5,2,1),0)),Setup!$C$6,Setup!$F$12:$F$61)-IF(AND($E134="Half day",YEAR($D134)=Setup!$B$5,MONTH($D134)=2),1-Setup!$B$7,0)))),0)</f>
        <v/>
      </c>
      <c r="L134" s="34">
        <f>IF(AND(ISNUMBER($C134),ISNUMBER($D134)),IF($D134&lt;$C134,0,IF(MAX($C134,DATE(Setup!$B$5,3,1))&gt;MIN($D134,EOMONTH(DATE(Setup!$B$5,3,1),0)),0,MAX(0,NETWORKDAYS.INTL(MAX($C134,DATE(Setup!$B$5,3,1)),MIN($D134,EOMONTH(DATE(Setup!$B$5,3,1),0)),Setup!$C$6,Setup!$F$12:$F$61)-IF(AND($E134="Half day",YEAR($D134)=Setup!$B$5,MONTH($D134)=3),1-Setup!$B$7,0)))),0)</f>
        <v/>
      </c>
      <c r="M134" s="34">
        <f>IF(AND(ISNUMBER($C134),ISNUMBER($D134)),IF($D134&lt;$C134,0,IF(MAX($C134,DATE(Setup!$B$5,4,1))&gt;MIN($D134,EOMONTH(DATE(Setup!$B$5,4,1),0)),0,MAX(0,NETWORKDAYS.INTL(MAX($C134,DATE(Setup!$B$5,4,1)),MIN($D134,EOMONTH(DATE(Setup!$B$5,4,1),0)),Setup!$C$6,Setup!$F$12:$F$61)-IF(AND($E134="Half day",YEAR($D134)=Setup!$B$5,MONTH($D134)=4),1-Setup!$B$7,0)))),0)</f>
        <v/>
      </c>
      <c r="N134" s="34">
        <f>IF(AND(ISNUMBER($C134),ISNUMBER($D134)),IF($D134&lt;$C134,0,IF(MAX($C134,DATE(Setup!$B$5,5,1))&gt;MIN($D134,EOMONTH(DATE(Setup!$B$5,5,1),0)),0,MAX(0,NETWORKDAYS.INTL(MAX($C134,DATE(Setup!$B$5,5,1)),MIN($D134,EOMONTH(DATE(Setup!$B$5,5,1),0)),Setup!$C$6,Setup!$F$12:$F$61)-IF(AND($E134="Half day",YEAR($D134)=Setup!$B$5,MONTH($D134)=5),1-Setup!$B$7,0)))),0)</f>
        <v/>
      </c>
      <c r="O134" s="34">
        <f>IF(AND(ISNUMBER($C134),ISNUMBER($D134)),IF($D134&lt;$C134,0,IF(MAX($C134,DATE(Setup!$B$5,6,1))&gt;MIN($D134,EOMONTH(DATE(Setup!$B$5,6,1),0)),0,MAX(0,NETWORKDAYS.INTL(MAX($C134,DATE(Setup!$B$5,6,1)),MIN($D134,EOMONTH(DATE(Setup!$B$5,6,1),0)),Setup!$C$6,Setup!$F$12:$F$61)-IF(AND($E134="Half day",YEAR($D134)=Setup!$B$5,MONTH($D134)=6),1-Setup!$B$7,0)))),0)</f>
        <v/>
      </c>
      <c r="P134" s="34">
        <f>IF(AND(ISNUMBER($C134),ISNUMBER($D134)),IF($D134&lt;$C134,0,IF(MAX($C134,DATE(Setup!$B$5,7,1))&gt;MIN($D134,EOMONTH(DATE(Setup!$B$5,7,1),0)),0,MAX(0,NETWORKDAYS.INTL(MAX($C134,DATE(Setup!$B$5,7,1)),MIN($D134,EOMONTH(DATE(Setup!$B$5,7,1),0)),Setup!$C$6,Setup!$F$12:$F$61)-IF(AND($E134="Half day",YEAR($D134)=Setup!$B$5,MONTH($D134)=7),1-Setup!$B$7,0)))),0)</f>
        <v/>
      </c>
      <c r="Q134" s="34">
        <f>IF(AND(ISNUMBER($C134),ISNUMBER($D134)),IF($D134&lt;$C134,0,IF(MAX($C134,DATE(Setup!$B$5,8,1))&gt;MIN($D134,EOMONTH(DATE(Setup!$B$5,8,1),0)),0,MAX(0,NETWORKDAYS.INTL(MAX($C134,DATE(Setup!$B$5,8,1)),MIN($D134,EOMONTH(DATE(Setup!$B$5,8,1),0)),Setup!$C$6,Setup!$F$12:$F$61)-IF(AND($E134="Half day",YEAR($D134)=Setup!$B$5,MONTH($D134)=8),1-Setup!$B$7,0)))),0)</f>
        <v/>
      </c>
      <c r="R134" s="34">
        <f>IF(AND(ISNUMBER($C134),ISNUMBER($D134)),IF($D134&lt;$C134,0,IF(MAX($C134,DATE(Setup!$B$5,9,1))&gt;MIN($D134,EOMONTH(DATE(Setup!$B$5,9,1),0)),0,MAX(0,NETWORKDAYS.INTL(MAX($C134,DATE(Setup!$B$5,9,1)),MIN($D134,EOMONTH(DATE(Setup!$B$5,9,1),0)),Setup!$C$6,Setup!$F$12:$F$61)-IF(AND($E134="Half day",YEAR($D134)=Setup!$B$5,MONTH($D134)=9),1-Setup!$B$7,0)))),0)</f>
        <v/>
      </c>
      <c r="S134" s="34">
        <f>IF(AND(ISNUMBER($C134),ISNUMBER($D134)),IF($D134&lt;$C134,0,IF(MAX($C134,DATE(Setup!$B$5,10,1))&gt;MIN($D134,EOMONTH(DATE(Setup!$B$5,10,1),0)),0,MAX(0,NETWORKDAYS.INTL(MAX($C134,DATE(Setup!$B$5,10,1)),MIN($D134,EOMONTH(DATE(Setup!$B$5,10,1),0)),Setup!$C$6,Setup!$F$12:$F$61)-IF(AND($E134="Half day",YEAR($D134)=Setup!$B$5,MONTH($D134)=10),1-Setup!$B$7,0)))),0)</f>
        <v/>
      </c>
      <c r="T134" s="34">
        <f>IF(AND(ISNUMBER($C134),ISNUMBER($D134)),IF($D134&lt;$C134,0,IF(MAX($C134,DATE(Setup!$B$5,11,1))&gt;MIN($D134,EOMONTH(DATE(Setup!$B$5,11,1),0)),0,MAX(0,NETWORKDAYS.INTL(MAX($C134,DATE(Setup!$B$5,11,1)),MIN($D134,EOMONTH(DATE(Setup!$B$5,11,1),0)),Setup!$C$6,Setup!$F$12:$F$61)-IF(AND($E134="Half day",YEAR($D134)=Setup!$B$5,MONTH($D134)=11),1-Setup!$B$7,0)))),0)</f>
        <v/>
      </c>
      <c r="U134" s="34">
        <f>IF(AND(ISNUMBER($C134),ISNUMBER($D134)),IF($D134&lt;$C134,0,IF(MAX($C134,DATE(Setup!$B$5,12,1))&gt;MIN($D134,EOMONTH(DATE(Setup!$B$5,12,1),0)),0,MAX(0,NETWORKDAYS.INTL(MAX($C134,DATE(Setup!$B$5,12,1)),MIN($D134,EOMONTH(DATE(Setup!$B$5,12,1),0)),Setup!$C$6,Setup!$F$12:$F$61)-IF(AND($E134="Half day",YEAR($D134)=Setup!$B$5,MONTH($D134)=12),1-Setup!$B$7,0)))),0)</f>
        <v/>
      </c>
    </row>
    <row r="135">
      <c r="A135" s="7" t="n"/>
      <c r="B135" s="7" t="n"/>
      <c r="C135" s="28" t="n"/>
      <c r="D135" s="28" t="n"/>
      <c r="E135" s="23" t="n"/>
      <c r="F135" s="32">
        <f>IF(OR($C135="",$D135=""),"",IF(NOT(AND(ISNUMBER($C135),ISNUMBER($D135))),"Check dates",IF($D135&lt;$C135,"Check dates",SUM($J135:$U135))))</f>
        <v/>
      </c>
      <c r="G135" s="7" t="n"/>
      <c r="H135" s="33">
        <f>IF(AND($A135="",$B135="",$C135="",$D135=""),"",IF(COUNTIF(Employees!$A$5:$A$34,$A135)=0,"Pick the employee from the list",IF(COUNTIF(Setup!$A$12:$A$17,$B135)=0,"Pick the leave type",IF($F135="Check dates","Check the dates","OK"))))</f>
        <v/>
      </c>
      <c r="J135" s="34">
        <f>IF(AND(ISNUMBER($C135),ISNUMBER($D135)),IF($D135&lt;$C135,0,IF(MAX($C135,DATE(Setup!$B$5,1,1))&gt;MIN($D135,EOMONTH(DATE(Setup!$B$5,1,1),0)),0,MAX(0,NETWORKDAYS.INTL(MAX($C135,DATE(Setup!$B$5,1,1)),MIN($D135,EOMONTH(DATE(Setup!$B$5,1,1),0)),Setup!$C$6,Setup!$F$12:$F$61)-IF(AND($E135="Half day",YEAR($D135)=Setup!$B$5,MONTH($D135)=1),1-Setup!$B$7,0)))),0)</f>
        <v/>
      </c>
      <c r="K135" s="34">
        <f>IF(AND(ISNUMBER($C135),ISNUMBER($D135)),IF($D135&lt;$C135,0,IF(MAX($C135,DATE(Setup!$B$5,2,1))&gt;MIN($D135,EOMONTH(DATE(Setup!$B$5,2,1),0)),0,MAX(0,NETWORKDAYS.INTL(MAX($C135,DATE(Setup!$B$5,2,1)),MIN($D135,EOMONTH(DATE(Setup!$B$5,2,1),0)),Setup!$C$6,Setup!$F$12:$F$61)-IF(AND($E135="Half day",YEAR($D135)=Setup!$B$5,MONTH($D135)=2),1-Setup!$B$7,0)))),0)</f>
        <v/>
      </c>
      <c r="L135" s="34">
        <f>IF(AND(ISNUMBER($C135),ISNUMBER($D135)),IF($D135&lt;$C135,0,IF(MAX($C135,DATE(Setup!$B$5,3,1))&gt;MIN($D135,EOMONTH(DATE(Setup!$B$5,3,1),0)),0,MAX(0,NETWORKDAYS.INTL(MAX($C135,DATE(Setup!$B$5,3,1)),MIN($D135,EOMONTH(DATE(Setup!$B$5,3,1),0)),Setup!$C$6,Setup!$F$12:$F$61)-IF(AND($E135="Half day",YEAR($D135)=Setup!$B$5,MONTH($D135)=3),1-Setup!$B$7,0)))),0)</f>
        <v/>
      </c>
      <c r="M135" s="34">
        <f>IF(AND(ISNUMBER($C135),ISNUMBER($D135)),IF($D135&lt;$C135,0,IF(MAX($C135,DATE(Setup!$B$5,4,1))&gt;MIN($D135,EOMONTH(DATE(Setup!$B$5,4,1),0)),0,MAX(0,NETWORKDAYS.INTL(MAX($C135,DATE(Setup!$B$5,4,1)),MIN($D135,EOMONTH(DATE(Setup!$B$5,4,1),0)),Setup!$C$6,Setup!$F$12:$F$61)-IF(AND($E135="Half day",YEAR($D135)=Setup!$B$5,MONTH($D135)=4),1-Setup!$B$7,0)))),0)</f>
        <v/>
      </c>
      <c r="N135" s="34">
        <f>IF(AND(ISNUMBER($C135),ISNUMBER($D135)),IF($D135&lt;$C135,0,IF(MAX($C135,DATE(Setup!$B$5,5,1))&gt;MIN($D135,EOMONTH(DATE(Setup!$B$5,5,1),0)),0,MAX(0,NETWORKDAYS.INTL(MAX($C135,DATE(Setup!$B$5,5,1)),MIN($D135,EOMONTH(DATE(Setup!$B$5,5,1),0)),Setup!$C$6,Setup!$F$12:$F$61)-IF(AND($E135="Half day",YEAR($D135)=Setup!$B$5,MONTH($D135)=5),1-Setup!$B$7,0)))),0)</f>
        <v/>
      </c>
      <c r="O135" s="34">
        <f>IF(AND(ISNUMBER($C135),ISNUMBER($D135)),IF($D135&lt;$C135,0,IF(MAX($C135,DATE(Setup!$B$5,6,1))&gt;MIN($D135,EOMONTH(DATE(Setup!$B$5,6,1),0)),0,MAX(0,NETWORKDAYS.INTL(MAX($C135,DATE(Setup!$B$5,6,1)),MIN($D135,EOMONTH(DATE(Setup!$B$5,6,1),0)),Setup!$C$6,Setup!$F$12:$F$61)-IF(AND($E135="Half day",YEAR($D135)=Setup!$B$5,MONTH($D135)=6),1-Setup!$B$7,0)))),0)</f>
        <v/>
      </c>
      <c r="P135" s="34">
        <f>IF(AND(ISNUMBER($C135),ISNUMBER($D135)),IF($D135&lt;$C135,0,IF(MAX($C135,DATE(Setup!$B$5,7,1))&gt;MIN($D135,EOMONTH(DATE(Setup!$B$5,7,1),0)),0,MAX(0,NETWORKDAYS.INTL(MAX($C135,DATE(Setup!$B$5,7,1)),MIN($D135,EOMONTH(DATE(Setup!$B$5,7,1),0)),Setup!$C$6,Setup!$F$12:$F$61)-IF(AND($E135="Half day",YEAR($D135)=Setup!$B$5,MONTH($D135)=7),1-Setup!$B$7,0)))),0)</f>
        <v/>
      </c>
      <c r="Q135" s="34">
        <f>IF(AND(ISNUMBER($C135),ISNUMBER($D135)),IF($D135&lt;$C135,0,IF(MAX($C135,DATE(Setup!$B$5,8,1))&gt;MIN($D135,EOMONTH(DATE(Setup!$B$5,8,1),0)),0,MAX(0,NETWORKDAYS.INTL(MAX($C135,DATE(Setup!$B$5,8,1)),MIN($D135,EOMONTH(DATE(Setup!$B$5,8,1),0)),Setup!$C$6,Setup!$F$12:$F$61)-IF(AND($E135="Half day",YEAR($D135)=Setup!$B$5,MONTH($D135)=8),1-Setup!$B$7,0)))),0)</f>
        <v/>
      </c>
      <c r="R135" s="34">
        <f>IF(AND(ISNUMBER($C135),ISNUMBER($D135)),IF($D135&lt;$C135,0,IF(MAX($C135,DATE(Setup!$B$5,9,1))&gt;MIN($D135,EOMONTH(DATE(Setup!$B$5,9,1),0)),0,MAX(0,NETWORKDAYS.INTL(MAX($C135,DATE(Setup!$B$5,9,1)),MIN($D135,EOMONTH(DATE(Setup!$B$5,9,1),0)),Setup!$C$6,Setup!$F$12:$F$61)-IF(AND($E135="Half day",YEAR($D135)=Setup!$B$5,MONTH($D135)=9),1-Setup!$B$7,0)))),0)</f>
        <v/>
      </c>
      <c r="S135" s="34">
        <f>IF(AND(ISNUMBER($C135),ISNUMBER($D135)),IF($D135&lt;$C135,0,IF(MAX($C135,DATE(Setup!$B$5,10,1))&gt;MIN($D135,EOMONTH(DATE(Setup!$B$5,10,1),0)),0,MAX(0,NETWORKDAYS.INTL(MAX($C135,DATE(Setup!$B$5,10,1)),MIN($D135,EOMONTH(DATE(Setup!$B$5,10,1),0)),Setup!$C$6,Setup!$F$12:$F$61)-IF(AND($E135="Half day",YEAR($D135)=Setup!$B$5,MONTH($D135)=10),1-Setup!$B$7,0)))),0)</f>
        <v/>
      </c>
      <c r="T135" s="34">
        <f>IF(AND(ISNUMBER($C135),ISNUMBER($D135)),IF($D135&lt;$C135,0,IF(MAX($C135,DATE(Setup!$B$5,11,1))&gt;MIN($D135,EOMONTH(DATE(Setup!$B$5,11,1),0)),0,MAX(0,NETWORKDAYS.INTL(MAX($C135,DATE(Setup!$B$5,11,1)),MIN($D135,EOMONTH(DATE(Setup!$B$5,11,1),0)),Setup!$C$6,Setup!$F$12:$F$61)-IF(AND($E135="Half day",YEAR($D135)=Setup!$B$5,MONTH($D135)=11),1-Setup!$B$7,0)))),0)</f>
        <v/>
      </c>
      <c r="U135" s="34">
        <f>IF(AND(ISNUMBER($C135),ISNUMBER($D135)),IF($D135&lt;$C135,0,IF(MAX($C135,DATE(Setup!$B$5,12,1))&gt;MIN($D135,EOMONTH(DATE(Setup!$B$5,12,1),0)),0,MAX(0,NETWORKDAYS.INTL(MAX($C135,DATE(Setup!$B$5,12,1)),MIN($D135,EOMONTH(DATE(Setup!$B$5,12,1),0)),Setup!$C$6,Setup!$F$12:$F$61)-IF(AND($E135="Half day",YEAR($D135)=Setup!$B$5,MONTH($D135)=12),1-Setup!$B$7,0)))),0)</f>
        <v/>
      </c>
    </row>
    <row r="136">
      <c r="A136" s="7" t="n"/>
      <c r="B136" s="7" t="n"/>
      <c r="C136" s="28" t="n"/>
      <c r="D136" s="28" t="n"/>
      <c r="E136" s="23" t="n"/>
      <c r="F136" s="32">
        <f>IF(OR($C136="",$D136=""),"",IF(NOT(AND(ISNUMBER($C136),ISNUMBER($D136))),"Check dates",IF($D136&lt;$C136,"Check dates",SUM($J136:$U136))))</f>
        <v/>
      </c>
      <c r="G136" s="7" t="n"/>
      <c r="H136" s="33">
        <f>IF(AND($A136="",$B136="",$C136="",$D136=""),"",IF(COUNTIF(Employees!$A$5:$A$34,$A136)=0,"Pick the employee from the list",IF(COUNTIF(Setup!$A$12:$A$17,$B136)=0,"Pick the leave type",IF($F136="Check dates","Check the dates","OK"))))</f>
        <v/>
      </c>
      <c r="J136" s="34">
        <f>IF(AND(ISNUMBER($C136),ISNUMBER($D136)),IF($D136&lt;$C136,0,IF(MAX($C136,DATE(Setup!$B$5,1,1))&gt;MIN($D136,EOMONTH(DATE(Setup!$B$5,1,1),0)),0,MAX(0,NETWORKDAYS.INTL(MAX($C136,DATE(Setup!$B$5,1,1)),MIN($D136,EOMONTH(DATE(Setup!$B$5,1,1),0)),Setup!$C$6,Setup!$F$12:$F$61)-IF(AND($E136="Half day",YEAR($D136)=Setup!$B$5,MONTH($D136)=1),1-Setup!$B$7,0)))),0)</f>
        <v/>
      </c>
      <c r="K136" s="34">
        <f>IF(AND(ISNUMBER($C136),ISNUMBER($D136)),IF($D136&lt;$C136,0,IF(MAX($C136,DATE(Setup!$B$5,2,1))&gt;MIN($D136,EOMONTH(DATE(Setup!$B$5,2,1),0)),0,MAX(0,NETWORKDAYS.INTL(MAX($C136,DATE(Setup!$B$5,2,1)),MIN($D136,EOMONTH(DATE(Setup!$B$5,2,1),0)),Setup!$C$6,Setup!$F$12:$F$61)-IF(AND($E136="Half day",YEAR($D136)=Setup!$B$5,MONTH($D136)=2),1-Setup!$B$7,0)))),0)</f>
        <v/>
      </c>
      <c r="L136" s="34">
        <f>IF(AND(ISNUMBER($C136),ISNUMBER($D136)),IF($D136&lt;$C136,0,IF(MAX($C136,DATE(Setup!$B$5,3,1))&gt;MIN($D136,EOMONTH(DATE(Setup!$B$5,3,1),0)),0,MAX(0,NETWORKDAYS.INTL(MAX($C136,DATE(Setup!$B$5,3,1)),MIN($D136,EOMONTH(DATE(Setup!$B$5,3,1),0)),Setup!$C$6,Setup!$F$12:$F$61)-IF(AND($E136="Half day",YEAR($D136)=Setup!$B$5,MONTH($D136)=3),1-Setup!$B$7,0)))),0)</f>
        <v/>
      </c>
      <c r="M136" s="34">
        <f>IF(AND(ISNUMBER($C136),ISNUMBER($D136)),IF($D136&lt;$C136,0,IF(MAX($C136,DATE(Setup!$B$5,4,1))&gt;MIN($D136,EOMONTH(DATE(Setup!$B$5,4,1),0)),0,MAX(0,NETWORKDAYS.INTL(MAX($C136,DATE(Setup!$B$5,4,1)),MIN($D136,EOMONTH(DATE(Setup!$B$5,4,1),0)),Setup!$C$6,Setup!$F$12:$F$61)-IF(AND($E136="Half day",YEAR($D136)=Setup!$B$5,MONTH($D136)=4),1-Setup!$B$7,0)))),0)</f>
        <v/>
      </c>
      <c r="N136" s="34">
        <f>IF(AND(ISNUMBER($C136),ISNUMBER($D136)),IF($D136&lt;$C136,0,IF(MAX($C136,DATE(Setup!$B$5,5,1))&gt;MIN($D136,EOMONTH(DATE(Setup!$B$5,5,1),0)),0,MAX(0,NETWORKDAYS.INTL(MAX($C136,DATE(Setup!$B$5,5,1)),MIN($D136,EOMONTH(DATE(Setup!$B$5,5,1),0)),Setup!$C$6,Setup!$F$12:$F$61)-IF(AND($E136="Half day",YEAR($D136)=Setup!$B$5,MONTH($D136)=5),1-Setup!$B$7,0)))),0)</f>
        <v/>
      </c>
      <c r="O136" s="34">
        <f>IF(AND(ISNUMBER($C136),ISNUMBER($D136)),IF($D136&lt;$C136,0,IF(MAX($C136,DATE(Setup!$B$5,6,1))&gt;MIN($D136,EOMONTH(DATE(Setup!$B$5,6,1),0)),0,MAX(0,NETWORKDAYS.INTL(MAX($C136,DATE(Setup!$B$5,6,1)),MIN($D136,EOMONTH(DATE(Setup!$B$5,6,1),0)),Setup!$C$6,Setup!$F$12:$F$61)-IF(AND($E136="Half day",YEAR($D136)=Setup!$B$5,MONTH($D136)=6),1-Setup!$B$7,0)))),0)</f>
        <v/>
      </c>
      <c r="P136" s="34">
        <f>IF(AND(ISNUMBER($C136),ISNUMBER($D136)),IF($D136&lt;$C136,0,IF(MAX($C136,DATE(Setup!$B$5,7,1))&gt;MIN($D136,EOMONTH(DATE(Setup!$B$5,7,1),0)),0,MAX(0,NETWORKDAYS.INTL(MAX($C136,DATE(Setup!$B$5,7,1)),MIN($D136,EOMONTH(DATE(Setup!$B$5,7,1),0)),Setup!$C$6,Setup!$F$12:$F$61)-IF(AND($E136="Half day",YEAR($D136)=Setup!$B$5,MONTH($D136)=7),1-Setup!$B$7,0)))),0)</f>
        <v/>
      </c>
      <c r="Q136" s="34">
        <f>IF(AND(ISNUMBER($C136),ISNUMBER($D136)),IF($D136&lt;$C136,0,IF(MAX($C136,DATE(Setup!$B$5,8,1))&gt;MIN($D136,EOMONTH(DATE(Setup!$B$5,8,1),0)),0,MAX(0,NETWORKDAYS.INTL(MAX($C136,DATE(Setup!$B$5,8,1)),MIN($D136,EOMONTH(DATE(Setup!$B$5,8,1),0)),Setup!$C$6,Setup!$F$12:$F$61)-IF(AND($E136="Half day",YEAR($D136)=Setup!$B$5,MONTH($D136)=8),1-Setup!$B$7,0)))),0)</f>
        <v/>
      </c>
      <c r="R136" s="34">
        <f>IF(AND(ISNUMBER($C136),ISNUMBER($D136)),IF($D136&lt;$C136,0,IF(MAX($C136,DATE(Setup!$B$5,9,1))&gt;MIN($D136,EOMONTH(DATE(Setup!$B$5,9,1),0)),0,MAX(0,NETWORKDAYS.INTL(MAX($C136,DATE(Setup!$B$5,9,1)),MIN($D136,EOMONTH(DATE(Setup!$B$5,9,1),0)),Setup!$C$6,Setup!$F$12:$F$61)-IF(AND($E136="Half day",YEAR($D136)=Setup!$B$5,MONTH($D136)=9),1-Setup!$B$7,0)))),0)</f>
        <v/>
      </c>
      <c r="S136" s="34">
        <f>IF(AND(ISNUMBER($C136),ISNUMBER($D136)),IF($D136&lt;$C136,0,IF(MAX($C136,DATE(Setup!$B$5,10,1))&gt;MIN($D136,EOMONTH(DATE(Setup!$B$5,10,1),0)),0,MAX(0,NETWORKDAYS.INTL(MAX($C136,DATE(Setup!$B$5,10,1)),MIN($D136,EOMONTH(DATE(Setup!$B$5,10,1),0)),Setup!$C$6,Setup!$F$12:$F$61)-IF(AND($E136="Half day",YEAR($D136)=Setup!$B$5,MONTH($D136)=10),1-Setup!$B$7,0)))),0)</f>
        <v/>
      </c>
      <c r="T136" s="34">
        <f>IF(AND(ISNUMBER($C136),ISNUMBER($D136)),IF($D136&lt;$C136,0,IF(MAX($C136,DATE(Setup!$B$5,11,1))&gt;MIN($D136,EOMONTH(DATE(Setup!$B$5,11,1),0)),0,MAX(0,NETWORKDAYS.INTL(MAX($C136,DATE(Setup!$B$5,11,1)),MIN($D136,EOMONTH(DATE(Setup!$B$5,11,1),0)),Setup!$C$6,Setup!$F$12:$F$61)-IF(AND($E136="Half day",YEAR($D136)=Setup!$B$5,MONTH($D136)=11),1-Setup!$B$7,0)))),0)</f>
        <v/>
      </c>
      <c r="U136" s="34">
        <f>IF(AND(ISNUMBER($C136),ISNUMBER($D136)),IF($D136&lt;$C136,0,IF(MAX($C136,DATE(Setup!$B$5,12,1))&gt;MIN($D136,EOMONTH(DATE(Setup!$B$5,12,1),0)),0,MAX(0,NETWORKDAYS.INTL(MAX($C136,DATE(Setup!$B$5,12,1)),MIN($D136,EOMONTH(DATE(Setup!$B$5,12,1),0)),Setup!$C$6,Setup!$F$12:$F$61)-IF(AND($E136="Half day",YEAR($D136)=Setup!$B$5,MONTH($D136)=12),1-Setup!$B$7,0)))),0)</f>
        <v/>
      </c>
    </row>
    <row r="137">
      <c r="A137" s="7" t="n"/>
      <c r="B137" s="7" t="n"/>
      <c r="C137" s="28" t="n"/>
      <c r="D137" s="28" t="n"/>
      <c r="E137" s="23" t="n"/>
      <c r="F137" s="32">
        <f>IF(OR($C137="",$D137=""),"",IF(NOT(AND(ISNUMBER($C137),ISNUMBER($D137))),"Check dates",IF($D137&lt;$C137,"Check dates",SUM($J137:$U137))))</f>
        <v/>
      </c>
      <c r="G137" s="7" t="n"/>
      <c r="H137" s="33">
        <f>IF(AND($A137="",$B137="",$C137="",$D137=""),"",IF(COUNTIF(Employees!$A$5:$A$34,$A137)=0,"Pick the employee from the list",IF(COUNTIF(Setup!$A$12:$A$17,$B137)=0,"Pick the leave type",IF($F137="Check dates","Check the dates","OK"))))</f>
        <v/>
      </c>
      <c r="J137" s="34">
        <f>IF(AND(ISNUMBER($C137),ISNUMBER($D137)),IF($D137&lt;$C137,0,IF(MAX($C137,DATE(Setup!$B$5,1,1))&gt;MIN($D137,EOMONTH(DATE(Setup!$B$5,1,1),0)),0,MAX(0,NETWORKDAYS.INTL(MAX($C137,DATE(Setup!$B$5,1,1)),MIN($D137,EOMONTH(DATE(Setup!$B$5,1,1),0)),Setup!$C$6,Setup!$F$12:$F$61)-IF(AND($E137="Half day",YEAR($D137)=Setup!$B$5,MONTH($D137)=1),1-Setup!$B$7,0)))),0)</f>
        <v/>
      </c>
      <c r="K137" s="34">
        <f>IF(AND(ISNUMBER($C137),ISNUMBER($D137)),IF($D137&lt;$C137,0,IF(MAX($C137,DATE(Setup!$B$5,2,1))&gt;MIN($D137,EOMONTH(DATE(Setup!$B$5,2,1),0)),0,MAX(0,NETWORKDAYS.INTL(MAX($C137,DATE(Setup!$B$5,2,1)),MIN($D137,EOMONTH(DATE(Setup!$B$5,2,1),0)),Setup!$C$6,Setup!$F$12:$F$61)-IF(AND($E137="Half day",YEAR($D137)=Setup!$B$5,MONTH($D137)=2),1-Setup!$B$7,0)))),0)</f>
        <v/>
      </c>
      <c r="L137" s="34">
        <f>IF(AND(ISNUMBER($C137),ISNUMBER($D137)),IF($D137&lt;$C137,0,IF(MAX($C137,DATE(Setup!$B$5,3,1))&gt;MIN($D137,EOMONTH(DATE(Setup!$B$5,3,1),0)),0,MAX(0,NETWORKDAYS.INTL(MAX($C137,DATE(Setup!$B$5,3,1)),MIN($D137,EOMONTH(DATE(Setup!$B$5,3,1),0)),Setup!$C$6,Setup!$F$12:$F$61)-IF(AND($E137="Half day",YEAR($D137)=Setup!$B$5,MONTH($D137)=3),1-Setup!$B$7,0)))),0)</f>
        <v/>
      </c>
      <c r="M137" s="34">
        <f>IF(AND(ISNUMBER($C137),ISNUMBER($D137)),IF($D137&lt;$C137,0,IF(MAX($C137,DATE(Setup!$B$5,4,1))&gt;MIN($D137,EOMONTH(DATE(Setup!$B$5,4,1),0)),0,MAX(0,NETWORKDAYS.INTL(MAX($C137,DATE(Setup!$B$5,4,1)),MIN($D137,EOMONTH(DATE(Setup!$B$5,4,1),0)),Setup!$C$6,Setup!$F$12:$F$61)-IF(AND($E137="Half day",YEAR($D137)=Setup!$B$5,MONTH($D137)=4),1-Setup!$B$7,0)))),0)</f>
        <v/>
      </c>
      <c r="N137" s="34">
        <f>IF(AND(ISNUMBER($C137),ISNUMBER($D137)),IF($D137&lt;$C137,0,IF(MAX($C137,DATE(Setup!$B$5,5,1))&gt;MIN($D137,EOMONTH(DATE(Setup!$B$5,5,1),0)),0,MAX(0,NETWORKDAYS.INTL(MAX($C137,DATE(Setup!$B$5,5,1)),MIN($D137,EOMONTH(DATE(Setup!$B$5,5,1),0)),Setup!$C$6,Setup!$F$12:$F$61)-IF(AND($E137="Half day",YEAR($D137)=Setup!$B$5,MONTH($D137)=5),1-Setup!$B$7,0)))),0)</f>
        <v/>
      </c>
      <c r="O137" s="34">
        <f>IF(AND(ISNUMBER($C137),ISNUMBER($D137)),IF($D137&lt;$C137,0,IF(MAX($C137,DATE(Setup!$B$5,6,1))&gt;MIN($D137,EOMONTH(DATE(Setup!$B$5,6,1),0)),0,MAX(0,NETWORKDAYS.INTL(MAX($C137,DATE(Setup!$B$5,6,1)),MIN($D137,EOMONTH(DATE(Setup!$B$5,6,1),0)),Setup!$C$6,Setup!$F$12:$F$61)-IF(AND($E137="Half day",YEAR($D137)=Setup!$B$5,MONTH($D137)=6),1-Setup!$B$7,0)))),0)</f>
        <v/>
      </c>
      <c r="P137" s="34">
        <f>IF(AND(ISNUMBER($C137),ISNUMBER($D137)),IF($D137&lt;$C137,0,IF(MAX($C137,DATE(Setup!$B$5,7,1))&gt;MIN($D137,EOMONTH(DATE(Setup!$B$5,7,1),0)),0,MAX(0,NETWORKDAYS.INTL(MAX($C137,DATE(Setup!$B$5,7,1)),MIN($D137,EOMONTH(DATE(Setup!$B$5,7,1),0)),Setup!$C$6,Setup!$F$12:$F$61)-IF(AND($E137="Half day",YEAR($D137)=Setup!$B$5,MONTH($D137)=7),1-Setup!$B$7,0)))),0)</f>
        <v/>
      </c>
      <c r="Q137" s="34">
        <f>IF(AND(ISNUMBER($C137),ISNUMBER($D137)),IF($D137&lt;$C137,0,IF(MAX($C137,DATE(Setup!$B$5,8,1))&gt;MIN($D137,EOMONTH(DATE(Setup!$B$5,8,1),0)),0,MAX(0,NETWORKDAYS.INTL(MAX($C137,DATE(Setup!$B$5,8,1)),MIN($D137,EOMONTH(DATE(Setup!$B$5,8,1),0)),Setup!$C$6,Setup!$F$12:$F$61)-IF(AND($E137="Half day",YEAR($D137)=Setup!$B$5,MONTH($D137)=8),1-Setup!$B$7,0)))),0)</f>
        <v/>
      </c>
      <c r="R137" s="34">
        <f>IF(AND(ISNUMBER($C137),ISNUMBER($D137)),IF($D137&lt;$C137,0,IF(MAX($C137,DATE(Setup!$B$5,9,1))&gt;MIN($D137,EOMONTH(DATE(Setup!$B$5,9,1),0)),0,MAX(0,NETWORKDAYS.INTL(MAX($C137,DATE(Setup!$B$5,9,1)),MIN($D137,EOMONTH(DATE(Setup!$B$5,9,1),0)),Setup!$C$6,Setup!$F$12:$F$61)-IF(AND($E137="Half day",YEAR($D137)=Setup!$B$5,MONTH($D137)=9),1-Setup!$B$7,0)))),0)</f>
        <v/>
      </c>
      <c r="S137" s="34">
        <f>IF(AND(ISNUMBER($C137),ISNUMBER($D137)),IF($D137&lt;$C137,0,IF(MAX($C137,DATE(Setup!$B$5,10,1))&gt;MIN($D137,EOMONTH(DATE(Setup!$B$5,10,1),0)),0,MAX(0,NETWORKDAYS.INTL(MAX($C137,DATE(Setup!$B$5,10,1)),MIN($D137,EOMONTH(DATE(Setup!$B$5,10,1),0)),Setup!$C$6,Setup!$F$12:$F$61)-IF(AND($E137="Half day",YEAR($D137)=Setup!$B$5,MONTH($D137)=10),1-Setup!$B$7,0)))),0)</f>
        <v/>
      </c>
      <c r="T137" s="34">
        <f>IF(AND(ISNUMBER($C137),ISNUMBER($D137)),IF($D137&lt;$C137,0,IF(MAX($C137,DATE(Setup!$B$5,11,1))&gt;MIN($D137,EOMONTH(DATE(Setup!$B$5,11,1),0)),0,MAX(0,NETWORKDAYS.INTL(MAX($C137,DATE(Setup!$B$5,11,1)),MIN($D137,EOMONTH(DATE(Setup!$B$5,11,1),0)),Setup!$C$6,Setup!$F$12:$F$61)-IF(AND($E137="Half day",YEAR($D137)=Setup!$B$5,MONTH($D137)=11),1-Setup!$B$7,0)))),0)</f>
        <v/>
      </c>
      <c r="U137" s="34">
        <f>IF(AND(ISNUMBER($C137),ISNUMBER($D137)),IF($D137&lt;$C137,0,IF(MAX($C137,DATE(Setup!$B$5,12,1))&gt;MIN($D137,EOMONTH(DATE(Setup!$B$5,12,1),0)),0,MAX(0,NETWORKDAYS.INTL(MAX($C137,DATE(Setup!$B$5,12,1)),MIN($D137,EOMONTH(DATE(Setup!$B$5,12,1),0)),Setup!$C$6,Setup!$F$12:$F$61)-IF(AND($E137="Half day",YEAR($D137)=Setup!$B$5,MONTH($D137)=12),1-Setup!$B$7,0)))),0)</f>
        <v/>
      </c>
    </row>
    <row r="138">
      <c r="A138" s="7" t="n"/>
      <c r="B138" s="7" t="n"/>
      <c r="C138" s="28" t="n"/>
      <c r="D138" s="28" t="n"/>
      <c r="E138" s="23" t="n"/>
      <c r="F138" s="32">
        <f>IF(OR($C138="",$D138=""),"",IF(NOT(AND(ISNUMBER($C138),ISNUMBER($D138))),"Check dates",IF($D138&lt;$C138,"Check dates",SUM($J138:$U138))))</f>
        <v/>
      </c>
      <c r="G138" s="7" t="n"/>
      <c r="H138" s="33">
        <f>IF(AND($A138="",$B138="",$C138="",$D138=""),"",IF(COUNTIF(Employees!$A$5:$A$34,$A138)=0,"Pick the employee from the list",IF(COUNTIF(Setup!$A$12:$A$17,$B138)=0,"Pick the leave type",IF($F138="Check dates","Check the dates","OK"))))</f>
        <v/>
      </c>
      <c r="J138" s="34">
        <f>IF(AND(ISNUMBER($C138),ISNUMBER($D138)),IF($D138&lt;$C138,0,IF(MAX($C138,DATE(Setup!$B$5,1,1))&gt;MIN($D138,EOMONTH(DATE(Setup!$B$5,1,1),0)),0,MAX(0,NETWORKDAYS.INTL(MAX($C138,DATE(Setup!$B$5,1,1)),MIN($D138,EOMONTH(DATE(Setup!$B$5,1,1),0)),Setup!$C$6,Setup!$F$12:$F$61)-IF(AND($E138="Half day",YEAR($D138)=Setup!$B$5,MONTH($D138)=1),1-Setup!$B$7,0)))),0)</f>
        <v/>
      </c>
      <c r="K138" s="34">
        <f>IF(AND(ISNUMBER($C138),ISNUMBER($D138)),IF($D138&lt;$C138,0,IF(MAX($C138,DATE(Setup!$B$5,2,1))&gt;MIN($D138,EOMONTH(DATE(Setup!$B$5,2,1),0)),0,MAX(0,NETWORKDAYS.INTL(MAX($C138,DATE(Setup!$B$5,2,1)),MIN($D138,EOMONTH(DATE(Setup!$B$5,2,1),0)),Setup!$C$6,Setup!$F$12:$F$61)-IF(AND($E138="Half day",YEAR($D138)=Setup!$B$5,MONTH($D138)=2),1-Setup!$B$7,0)))),0)</f>
        <v/>
      </c>
      <c r="L138" s="34">
        <f>IF(AND(ISNUMBER($C138),ISNUMBER($D138)),IF($D138&lt;$C138,0,IF(MAX($C138,DATE(Setup!$B$5,3,1))&gt;MIN($D138,EOMONTH(DATE(Setup!$B$5,3,1),0)),0,MAX(0,NETWORKDAYS.INTL(MAX($C138,DATE(Setup!$B$5,3,1)),MIN($D138,EOMONTH(DATE(Setup!$B$5,3,1),0)),Setup!$C$6,Setup!$F$12:$F$61)-IF(AND($E138="Half day",YEAR($D138)=Setup!$B$5,MONTH($D138)=3),1-Setup!$B$7,0)))),0)</f>
        <v/>
      </c>
      <c r="M138" s="34">
        <f>IF(AND(ISNUMBER($C138),ISNUMBER($D138)),IF($D138&lt;$C138,0,IF(MAX($C138,DATE(Setup!$B$5,4,1))&gt;MIN($D138,EOMONTH(DATE(Setup!$B$5,4,1),0)),0,MAX(0,NETWORKDAYS.INTL(MAX($C138,DATE(Setup!$B$5,4,1)),MIN($D138,EOMONTH(DATE(Setup!$B$5,4,1),0)),Setup!$C$6,Setup!$F$12:$F$61)-IF(AND($E138="Half day",YEAR($D138)=Setup!$B$5,MONTH($D138)=4),1-Setup!$B$7,0)))),0)</f>
        <v/>
      </c>
      <c r="N138" s="34">
        <f>IF(AND(ISNUMBER($C138),ISNUMBER($D138)),IF($D138&lt;$C138,0,IF(MAX($C138,DATE(Setup!$B$5,5,1))&gt;MIN($D138,EOMONTH(DATE(Setup!$B$5,5,1),0)),0,MAX(0,NETWORKDAYS.INTL(MAX($C138,DATE(Setup!$B$5,5,1)),MIN($D138,EOMONTH(DATE(Setup!$B$5,5,1),0)),Setup!$C$6,Setup!$F$12:$F$61)-IF(AND($E138="Half day",YEAR($D138)=Setup!$B$5,MONTH($D138)=5),1-Setup!$B$7,0)))),0)</f>
        <v/>
      </c>
      <c r="O138" s="34">
        <f>IF(AND(ISNUMBER($C138),ISNUMBER($D138)),IF($D138&lt;$C138,0,IF(MAX($C138,DATE(Setup!$B$5,6,1))&gt;MIN($D138,EOMONTH(DATE(Setup!$B$5,6,1),0)),0,MAX(0,NETWORKDAYS.INTL(MAX($C138,DATE(Setup!$B$5,6,1)),MIN($D138,EOMONTH(DATE(Setup!$B$5,6,1),0)),Setup!$C$6,Setup!$F$12:$F$61)-IF(AND($E138="Half day",YEAR($D138)=Setup!$B$5,MONTH($D138)=6),1-Setup!$B$7,0)))),0)</f>
        <v/>
      </c>
      <c r="P138" s="34">
        <f>IF(AND(ISNUMBER($C138),ISNUMBER($D138)),IF($D138&lt;$C138,0,IF(MAX($C138,DATE(Setup!$B$5,7,1))&gt;MIN($D138,EOMONTH(DATE(Setup!$B$5,7,1),0)),0,MAX(0,NETWORKDAYS.INTL(MAX($C138,DATE(Setup!$B$5,7,1)),MIN($D138,EOMONTH(DATE(Setup!$B$5,7,1),0)),Setup!$C$6,Setup!$F$12:$F$61)-IF(AND($E138="Half day",YEAR($D138)=Setup!$B$5,MONTH($D138)=7),1-Setup!$B$7,0)))),0)</f>
        <v/>
      </c>
      <c r="Q138" s="34">
        <f>IF(AND(ISNUMBER($C138),ISNUMBER($D138)),IF($D138&lt;$C138,0,IF(MAX($C138,DATE(Setup!$B$5,8,1))&gt;MIN($D138,EOMONTH(DATE(Setup!$B$5,8,1),0)),0,MAX(0,NETWORKDAYS.INTL(MAX($C138,DATE(Setup!$B$5,8,1)),MIN($D138,EOMONTH(DATE(Setup!$B$5,8,1),0)),Setup!$C$6,Setup!$F$12:$F$61)-IF(AND($E138="Half day",YEAR($D138)=Setup!$B$5,MONTH($D138)=8),1-Setup!$B$7,0)))),0)</f>
        <v/>
      </c>
      <c r="R138" s="34">
        <f>IF(AND(ISNUMBER($C138),ISNUMBER($D138)),IF($D138&lt;$C138,0,IF(MAX($C138,DATE(Setup!$B$5,9,1))&gt;MIN($D138,EOMONTH(DATE(Setup!$B$5,9,1),0)),0,MAX(0,NETWORKDAYS.INTL(MAX($C138,DATE(Setup!$B$5,9,1)),MIN($D138,EOMONTH(DATE(Setup!$B$5,9,1),0)),Setup!$C$6,Setup!$F$12:$F$61)-IF(AND($E138="Half day",YEAR($D138)=Setup!$B$5,MONTH($D138)=9),1-Setup!$B$7,0)))),0)</f>
        <v/>
      </c>
      <c r="S138" s="34">
        <f>IF(AND(ISNUMBER($C138),ISNUMBER($D138)),IF($D138&lt;$C138,0,IF(MAX($C138,DATE(Setup!$B$5,10,1))&gt;MIN($D138,EOMONTH(DATE(Setup!$B$5,10,1),0)),0,MAX(0,NETWORKDAYS.INTL(MAX($C138,DATE(Setup!$B$5,10,1)),MIN($D138,EOMONTH(DATE(Setup!$B$5,10,1),0)),Setup!$C$6,Setup!$F$12:$F$61)-IF(AND($E138="Half day",YEAR($D138)=Setup!$B$5,MONTH($D138)=10),1-Setup!$B$7,0)))),0)</f>
        <v/>
      </c>
      <c r="T138" s="34">
        <f>IF(AND(ISNUMBER($C138),ISNUMBER($D138)),IF($D138&lt;$C138,0,IF(MAX($C138,DATE(Setup!$B$5,11,1))&gt;MIN($D138,EOMONTH(DATE(Setup!$B$5,11,1),0)),0,MAX(0,NETWORKDAYS.INTL(MAX($C138,DATE(Setup!$B$5,11,1)),MIN($D138,EOMONTH(DATE(Setup!$B$5,11,1),0)),Setup!$C$6,Setup!$F$12:$F$61)-IF(AND($E138="Half day",YEAR($D138)=Setup!$B$5,MONTH($D138)=11),1-Setup!$B$7,0)))),0)</f>
        <v/>
      </c>
      <c r="U138" s="34">
        <f>IF(AND(ISNUMBER($C138),ISNUMBER($D138)),IF($D138&lt;$C138,0,IF(MAX($C138,DATE(Setup!$B$5,12,1))&gt;MIN($D138,EOMONTH(DATE(Setup!$B$5,12,1),0)),0,MAX(0,NETWORKDAYS.INTL(MAX($C138,DATE(Setup!$B$5,12,1)),MIN($D138,EOMONTH(DATE(Setup!$B$5,12,1),0)),Setup!$C$6,Setup!$F$12:$F$61)-IF(AND($E138="Half day",YEAR($D138)=Setup!$B$5,MONTH($D138)=12),1-Setup!$B$7,0)))),0)</f>
        <v/>
      </c>
    </row>
    <row r="139">
      <c r="A139" s="7" t="n"/>
      <c r="B139" s="7" t="n"/>
      <c r="C139" s="28" t="n"/>
      <c r="D139" s="28" t="n"/>
      <c r="E139" s="23" t="n"/>
      <c r="F139" s="32">
        <f>IF(OR($C139="",$D139=""),"",IF(NOT(AND(ISNUMBER($C139),ISNUMBER($D139))),"Check dates",IF($D139&lt;$C139,"Check dates",SUM($J139:$U139))))</f>
        <v/>
      </c>
      <c r="G139" s="7" t="n"/>
      <c r="H139" s="33">
        <f>IF(AND($A139="",$B139="",$C139="",$D139=""),"",IF(COUNTIF(Employees!$A$5:$A$34,$A139)=0,"Pick the employee from the list",IF(COUNTIF(Setup!$A$12:$A$17,$B139)=0,"Pick the leave type",IF($F139="Check dates","Check the dates","OK"))))</f>
        <v/>
      </c>
      <c r="J139" s="34">
        <f>IF(AND(ISNUMBER($C139),ISNUMBER($D139)),IF($D139&lt;$C139,0,IF(MAX($C139,DATE(Setup!$B$5,1,1))&gt;MIN($D139,EOMONTH(DATE(Setup!$B$5,1,1),0)),0,MAX(0,NETWORKDAYS.INTL(MAX($C139,DATE(Setup!$B$5,1,1)),MIN($D139,EOMONTH(DATE(Setup!$B$5,1,1),0)),Setup!$C$6,Setup!$F$12:$F$61)-IF(AND($E139="Half day",YEAR($D139)=Setup!$B$5,MONTH($D139)=1),1-Setup!$B$7,0)))),0)</f>
        <v/>
      </c>
      <c r="K139" s="34">
        <f>IF(AND(ISNUMBER($C139),ISNUMBER($D139)),IF($D139&lt;$C139,0,IF(MAX($C139,DATE(Setup!$B$5,2,1))&gt;MIN($D139,EOMONTH(DATE(Setup!$B$5,2,1),0)),0,MAX(0,NETWORKDAYS.INTL(MAX($C139,DATE(Setup!$B$5,2,1)),MIN($D139,EOMONTH(DATE(Setup!$B$5,2,1),0)),Setup!$C$6,Setup!$F$12:$F$61)-IF(AND($E139="Half day",YEAR($D139)=Setup!$B$5,MONTH($D139)=2),1-Setup!$B$7,0)))),0)</f>
        <v/>
      </c>
      <c r="L139" s="34">
        <f>IF(AND(ISNUMBER($C139),ISNUMBER($D139)),IF($D139&lt;$C139,0,IF(MAX($C139,DATE(Setup!$B$5,3,1))&gt;MIN($D139,EOMONTH(DATE(Setup!$B$5,3,1),0)),0,MAX(0,NETWORKDAYS.INTL(MAX($C139,DATE(Setup!$B$5,3,1)),MIN($D139,EOMONTH(DATE(Setup!$B$5,3,1),0)),Setup!$C$6,Setup!$F$12:$F$61)-IF(AND($E139="Half day",YEAR($D139)=Setup!$B$5,MONTH($D139)=3),1-Setup!$B$7,0)))),0)</f>
        <v/>
      </c>
      <c r="M139" s="34">
        <f>IF(AND(ISNUMBER($C139),ISNUMBER($D139)),IF($D139&lt;$C139,0,IF(MAX($C139,DATE(Setup!$B$5,4,1))&gt;MIN($D139,EOMONTH(DATE(Setup!$B$5,4,1),0)),0,MAX(0,NETWORKDAYS.INTL(MAX($C139,DATE(Setup!$B$5,4,1)),MIN($D139,EOMONTH(DATE(Setup!$B$5,4,1),0)),Setup!$C$6,Setup!$F$12:$F$61)-IF(AND($E139="Half day",YEAR($D139)=Setup!$B$5,MONTH($D139)=4),1-Setup!$B$7,0)))),0)</f>
        <v/>
      </c>
      <c r="N139" s="34">
        <f>IF(AND(ISNUMBER($C139),ISNUMBER($D139)),IF($D139&lt;$C139,0,IF(MAX($C139,DATE(Setup!$B$5,5,1))&gt;MIN($D139,EOMONTH(DATE(Setup!$B$5,5,1),0)),0,MAX(0,NETWORKDAYS.INTL(MAX($C139,DATE(Setup!$B$5,5,1)),MIN($D139,EOMONTH(DATE(Setup!$B$5,5,1),0)),Setup!$C$6,Setup!$F$12:$F$61)-IF(AND($E139="Half day",YEAR($D139)=Setup!$B$5,MONTH($D139)=5),1-Setup!$B$7,0)))),0)</f>
        <v/>
      </c>
      <c r="O139" s="34">
        <f>IF(AND(ISNUMBER($C139),ISNUMBER($D139)),IF($D139&lt;$C139,0,IF(MAX($C139,DATE(Setup!$B$5,6,1))&gt;MIN($D139,EOMONTH(DATE(Setup!$B$5,6,1),0)),0,MAX(0,NETWORKDAYS.INTL(MAX($C139,DATE(Setup!$B$5,6,1)),MIN($D139,EOMONTH(DATE(Setup!$B$5,6,1),0)),Setup!$C$6,Setup!$F$12:$F$61)-IF(AND($E139="Half day",YEAR($D139)=Setup!$B$5,MONTH($D139)=6),1-Setup!$B$7,0)))),0)</f>
        <v/>
      </c>
      <c r="P139" s="34">
        <f>IF(AND(ISNUMBER($C139),ISNUMBER($D139)),IF($D139&lt;$C139,0,IF(MAX($C139,DATE(Setup!$B$5,7,1))&gt;MIN($D139,EOMONTH(DATE(Setup!$B$5,7,1),0)),0,MAX(0,NETWORKDAYS.INTL(MAX($C139,DATE(Setup!$B$5,7,1)),MIN($D139,EOMONTH(DATE(Setup!$B$5,7,1),0)),Setup!$C$6,Setup!$F$12:$F$61)-IF(AND($E139="Half day",YEAR($D139)=Setup!$B$5,MONTH($D139)=7),1-Setup!$B$7,0)))),0)</f>
        <v/>
      </c>
      <c r="Q139" s="34">
        <f>IF(AND(ISNUMBER($C139),ISNUMBER($D139)),IF($D139&lt;$C139,0,IF(MAX($C139,DATE(Setup!$B$5,8,1))&gt;MIN($D139,EOMONTH(DATE(Setup!$B$5,8,1),0)),0,MAX(0,NETWORKDAYS.INTL(MAX($C139,DATE(Setup!$B$5,8,1)),MIN($D139,EOMONTH(DATE(Setup!$B$5,8,1),0)),Setup!$C$6,Setup!$F$12:$F$61)-IF(AND($E139="Half day",YEAR($D139)=Setup!$B$5,MONTH($D139)=8),1-Setup!$B$7,0)))),0)</f>
        <v/>
      </c>
      <c r="R139" s="34">
        <f>IF(AND(ISNUMBER($C139),ISNUMBER($D139)),IF($D139&lt;$C139,0,IF(MAX($C139,DATE(Setup!$B$5,9,1))&gt;MIN($D139,EOMONTH(DATE(Setup!$B$5,9,1),0)),0,MAX(0,NETWORKDAYS.INTL(MAX($C139,DATE(Setup!$B$5,9,1)),MIN($D139,EOMONTH(DATE(Setup!$B$5,9,1),0)),Setup!$C$6,Setup!$F$12:$F$61)-IF(AND($E139="Half day",YEAR($D139)=Setup!$B$5,MONTH($D139)=9),1-Setup!$B$7,0)))),0)</f>
        <v/>
      </c>
      <c r="S139" s="34">
        <f>IF(AND(ISNUMBER($C139),ISNUMBER($D139)),IF($D139&lt;$C139,0,IF(MAX($C139,DATE(Setup!$B$5,10,1))&gt;MIN($D139,EOMONTH(DATE(Setup!$B$5,10,1),0)),0,MAX(0,NETWORKDAYS.INTL(MAX($C139,DATE(Setup!$B$5,10,1)),MIN($D139,EOMONTH(DATE(Setup!$B$5,10,1),0)),Setup!$C$6,Setup!$F$12:$F$61)-IF(AND($E139="Half day",YEAR($D139)=Setup!$B$5,MONTH($D139)=10),1-Setup!$B$7,0)))),0)</f>
        <v/>
      </c>
      <c r="T139" s="34">
        <f>IF(AND(ISNUMBER($C139),ISNUMBER($D139)),IF($D139&lt;$C139,0,IF(MAX($C139,DATE(Setup!$B$5,11,1))&gt;MIN($D139,EOMONTH(DATE(Setup!$B$5,11,1),0)),0,MAX(0,NETWORKDAYS.INTL(MAX($C139,DATE(Setup!$B$5,11,1)),MIN($D139,EOMONTH(DATE(Setup!$B$5,11,1),0)),Setup!$C$6,Setup!$F$12:$F$61)-IF(AND($E139="Half day",YEAR($D139)=Setup!$B$5,MONTH($D139)=11),1-Setup!$B$7,0)))),0)</f>
        <v/>
      </c>
      <c r="U139" s="34">
        <f>IF(AND(ISNUMBER($C139),ISNUMBER($D139)),IF($D139&lt;$C139,0,IF(MAX($C139,DATE(Setup!$B$5,12,1))&gt;MIN($D139,EOMONTH(DATE(Setup!$B$5,12,1),0)),0,MAX(0,NETWORKDAYS.INTL(MAX($C139,DATE(Setup!$B$5,12,1)),MIN($D139,EOMONTH(DATE(Setup!$B$5,12,1),0)),Setup!$C$6,Setup!$F$12:$F$61)-IF(AND($E139="Half day",YEAR($D139)=Setup!$B$5,MONTH($D139)=12),1-Setup!$B$7,0)))),0)</f>
        <v/>
      </c>
    </row>
    <row r="140">
      <c r="A140" s="7" t="n"/>
      <c r="B140" s="7" t="n"/>
      <c r="C140" s="28" t="n"/>
      <c r="D140" s="28" t="n"/>
      <c r="E140" s="23" t="n"/>
      <c r="F140" s="32">
        <f>IF(OR($C140="",$D140=""),"",IF(NOT(AND(ISNUMBER($C140),ISNUMBER($D140))),"Check dates",IF($D140&lt;$C140,"Check dates",SUM($J140:$U140))))</f>
        <v/>
      </c>
      <c r="G140" s="7" t="n"/>
      <c r="H140" s="33">
        <f>IF(AND($A140="",$B140="",$C140="",$D140=""),"",IF(COUNTIF(Employees!$A$5:$A$34,$A140)=0,"Pick the employee from the list",IF(COUNTIF(Setup!$A$12:$A$17,$B140)=0,"Pick the leave type",IF($F140="Check dates","Check the dates","OK"))))</f>
        <v/>
      </c>
      <c r="J140" s="34">
        <f>IF(AND(ISNUMBER($C140),ISNUMBER($D140)),IF($D140&lt;$C140,0,IF(MAX($C140,DATE(Setup!$B$5,1,1))&gt;MIN($D140,EOMONTH(DATE(Setup!$B$5,1,1),0)),0,MAX(0,NETWORKDAYS.INTL(MAX($C140,DATE(Setup!$B$5,1,1)),MIN($D140,EOMONTH(DATE(Setup!$B$5,1,1),0)),Setup!$C$6,Setup!$F$12:$F$61)-IF(AND($E140="Half day",YEAR($D140)=Setup!$B$5,MONTH($D140)=1),1-Setup!$B$7,0)))),0)</f>
        <v/>
      </c>
      <c r="K140" s="34">
        <f>IF(AND(ISNUMBER($C140),ISNUMBER($D140)),IF($D140&lt;$C140,0,IF(MAX($C140,DATE(Setup!$B$5,2,1))&gt;MIN($D140,EOMONTH(DATE(Setup!$B$5,2,1),0)),0,MAX(0,NETWORKDAYS.INTL(MAX($C140,DATE(Setup!$B$5,2,1)),MIN($D140,EOMONTH(DATE(Setup!$B$5,2,1),0)),Setup!$C$6,Setup!$F$12:$F$61)-IF(AND($E140="Half day",YEAR($D140)=Setup!$B$5,MONTH($D140)=2),1-Setup!$B$7,0)))),0)</f>
        <v/>
      </c>
      <c r="L140" s="34">
        <f>IF(AND(ISNUMBER($C140),ISNUMBER($D140)),IF($D140&lt;$C140,0,IF(MAX($C140,DATE(Setup!$B$5,3,1))&gt;MIN($D140,EOMONTH(DATE(Setup!$B$5,3,1),0)),0,MAX(0,NETWORKDAYS.INTL(MAX($C140,DATE(Setup!$B$5,3,1)),MIN($D140,EOMONTH(DATE(Setup!$B$5,3,1),0)),Setup!$C$6,Setup!$F$12:$F$61)-IF(AND($E140="Half day",YEAR($D140)=Setup!$B$5,MONTH($D140)=3),1-Setup!$B$7,0)))),0)</f>
        <v/>
      </c>
      <c r="M140" s="34">
        <f>IF(AND(ISNUMBER($C140),ISNUMBER($D140)),IF($D140&lt;$C140,0,IF(MAX($C140,DATE(Setup!$B$5,4,1))&gt;MIN($D140,EOMONTH(DATE(Setup!$B$5,4,1),0)),0,MAX(0,NETWORKDAYS.INTL(MAX($C140,DATE(Setup!$B$5,4,1)),MIN($D140,EOMONTH(DATE(Setup!$B$5,4,1),0)),Setup!$C$6,Setup!$F$12:$F$61)-IF(AND($E140="Half day",YEAR($D140)=Setup!$B$5,MONTH($D140)=4),1-Setup!$B$7,0)))),0)</f>
        <v/>
      </c>
      <c r="N140" s="34">
        <f>IF(AND(ISNUMBER($C140),ISNUMBER($D140)),IF($D140&lt;$C140,0,IF(MAX($C140,DATE(Setup!$B$5,5,1))&gt;MIN($D140,EOMONTH(DATE(Setup!$B$5,5,1),0)),0,MAX(0,NETWORKDAYS.INTL(MAX($C140,DATE(Setup!$B$5,5,1)),MIN($D140,EOMONTH(DATE(Setup!$B$5,5,1),0)),Setup!$C$6,Setup!$F$12:$F$61)-IF(AND($E140="Half day",YEAR($D140)=Setup!$B$5,MONTH($D140)=5),1-Setup!$B$7,0)))),0)</f>
        <v/>
      </c>
      <c r="O140" s="34">
        <f>IF(AND(ISNUMBER($C140),ISNUMBER($D140)),IF($D140&lt;$C140,0,IF(MAX($C140,DATE(Setup!$B$5,6,1))&gt;MIN($D140,EOMONTH(DATE(Setup!$B$5,6,1),0)),0,MAX(0,NETWORKDAYS.INTL(MAX($C140,DATE(Setup!$B$5,6,1)),MIN($D140,EOMONTH(DATE(Setup!$B$5,6,1),0)),Setup!$C$6,Setup!$F$12:$F$61)-IF(AND($E140="Half day",YEAR($D140)=Setup!$B$5,MONTH($D140)=6),1-Setup!$B$7,0)))),0)</f>
        <v/>
      </c>
      <c r="P140" s="34">
        <f>IF(AND(ISNUMBER($C140),ISNUMBER($D140)),IF($D140&lt;$C140,0,IF(MAX($C140,DATE(Setup!$B$5,7,1))&gt;MIN($D140,EOMONTH(DATE(Setup!$B$5,7,1),0)),0,MAX(0,NETWORKDAYS.INTL(MAX($C140,DATE(Setup!$B$5,7,1)),MIN($D140,EOMONTH(DATE(Setup!$B$5,7,1),0)),Setup!$C$6,Setup!$F$12:$F$61)-IF(AND($E140="Half day",YEAR($D140)=Setup!$B$5,MONTH($D140)=7),1-Setup!$B$7,0)))),0)</f>
        <v/>
      </c>
      <c r="Q140" s="34">
        <f>IF(AND(ISNUMBER($C140),ISNUMBER($D140)),IF($D140&lt;$C140,0,IF(MAX($C140,DATE(Setup!$B$5,8,1))&gt;MIN($D140,EOMONTH(DATE(Setup!$B$5,8,1),0)),0,MAX(0,NETWORKDAYS.INTL(MAX($C140,DATE(Setup!$B$5,8,1)),MIN($D140,EOMONTH(DATE(Setup!$B$5,8,1),0)),Setup!$C$6,Setup!$F$12:$F$61)-IF(AND($E140="Half day",YEAR($D140)=Setup!$B$5,MONTH($D140)=8),1-Setup!$B$7,0)))),0)</f>
        <v/>
      </c>
      <c r="R140" s="34">
        <f>IF(AND(ISNUMBER($C140),ISNUMBER($D140)),IF($D140&lt;$C140,0,IF(MAX($C140,DATE(Setup!$B$5,9,1))&gt;MIN($D140,EOMONTH(DATE(Setup!$B$5,9,1),0)),0,MAX(0,NETWORKDAYS.INTL(MAX($C140,DATE(Setup!$B$5,9,1)),MIN($D140,EOMONTH(DATE(Setup!$B$5,9,1),0)),Setup!$C$6,Setup!$F$12:$F$61)-IF(AND($E140="Half day",YEAR($D140)=Setup!$B$5,MONTH($D140)=9),1-Setup!$B$7,0)))),0)</f>
        <v/>
      </c>
      <c r="S140" s="34">
        <f>IF(AND(ISNUMBER($C140),ISNUMBER($D140)),IF($D140&lt;$C140,0,IF(MAX($C140,DATE(Setup!$B$5,10,1))&gt;MIN($D140,EOMONTH(DATE(Setup!$B$5,10,1),0)),0,MAX(0,NETWORKDAYS.INTL(MAX($C140,DATE(Setup!$B$5,10,1)),MIN($D140,EOMONTH(DATE(Setup!$B$5,10,1),0)),Setup!$C$6,Setup!$F$12:$F$61)-IF(AND($E140="Half day",YEAR($D140)=Setup!$B$5,MONTH($D140)=10),1-Setup!$B$7,0)))),0)</f>
        <v/>
      </c>
      <c r="T140" s="34">
        <f>IF(AND(ISNUMBER($C140),ISNUMBER($D140)),IF($D140&lt;$C140,0,IF(MAX($C140,DATE(Setup!$B$5,11,1))&gt;MIN($D140,EOMONTH(DATE(Setup!$B$5,11,1),0)),0,MAX(0,NETWORKDAYS.INTL(MAX($C140,DATE(Setup!$B$5,11,1)),MIN($D140,EOMONTH(DATE(Setup!$B$5,11,1),0)),Setup!$C$6,Setup!$F$12:$F$61)-IF(AND($E140="Half day",YEAR($D140)=Setup!$B$5,MONTH($D140)=11),1-Setup!$B$7,0)))),0)</f>
        <v/>
      </c>
      <c r="U140" s="34">
        <f>IF(AND(ISNUMBER($C140),ISNUMBER($D140)),IF($D140&lt;$C140,0,IF(MAX($C140,DATE(Setup!$B$5,12,1))&gt;MIN($D140,EOMONTH(DATE(Setup!$B$5,12,1),0)),0,MAX(0,NETWORKDAYS.INTL(MAX($C140,DATE(Setup!$B$5,12,1)),MIN($D140,EOMONTH(DATE(Setup!$B$5,12,1),0)),Setup!$C$6,Setup!$F$12:$F$61)-IF(AND($E140="Half day",YEAR($D140)=Setup!$B$5,MONTH($D140)=12),1-Setup!$B$7,0)))),0)</f>
        <v/>
      </c>
    </row>
    <row r="141">
      <c r="A141" s="7" t="n"/>
      <c r="B141" s="7" t="n"/>
      <c r="C141" s="28" t="n"/>
      <c r="D141" s="28" t="n"/>
      <c r="E141" s="23" t="n"/>
      <c r="F141" s="32">
        <f>IF(OR($C141="",$D141=""),"",IF(NOT(AND(ISNUMBER($C141),ISNUMBER($D141))),"Check dates",IF($D141&lt;$C141,"Check dates",SUM($J141:$U141))))</f>
        <v/>
      </c>
      <c r="G141" s="7" t="n"/>
      <c r="H141" s="33">
        <f>IF(AND($A141="",$B141="",$C141="",$D141=""),"",IF(COUNTIF(Employees!$A$5:$A$34,$A141)=0,"Pick the employee from the list",IF(COUNTIF(Setup!$A$12:$A$17,$B141)=0,"Pick the leave type",IF($F141="Check dates","Check the dates","OK"))))</f>
        <v/>
      </c>
      <c r="J141" s="34">
        <f>IF(AND(ISNUMBER($C141),ISNUMBER($D141)),IF($D141&lt;$C141,0,IF(MAX($C141,DATE(Setup!$B$5,1,1))&gt;MIN($D141,EOMONTH(DATE(Setup!$B$5,1,1),0)),0,MAX(0,NETWORKDAYS.INTL(MAX($C141,DATE(Setup!$B$5,1,1)),MIN($D141,EOMONTH(DATE(Setup!$B$5,1,1),0)),Setup!$C$6,Setup!$F$12:$F$61)-IF(AND($E141="Half day",YEAR($D141)=Setup!$B$5,MONTH($D141)=1),1-Setup!$B$7,0)))),0)</f>
        <v/>
      </c>
      <c r="K141" s="34">
        <f>IF(AND(ISNUMBER($C141),ISNUMBER($D141)),IF($D141&lt;$C141,0,IF(MAX($C141,DATE(Setup!$B$5,2,1))&gt;MIN($D141,EOMONTH(DATE(Setup!$B$5,2,1),0)),0,MAX(0,NETWORKDAYS.INTL(MAX($C141,DATE(Setup!$B$5,2,1)),MIN($D141,EOMONTH(DATE(Setup!$B$5,2,1),0)),Setup!$C$6,Setup!$F$12:$F$61)-IF(AND($E141="Half day",YEAR($D141)=Setup!$B$5,MONTH($D141)=2),1-Setup!$B$7,0)))),0)</f>
        <v/>
      </c>
      <c r="L141" s="34">
        <f>IF(AND(ISNUMBER($C141),ISNUMBER($D141)),IF($D141&lt;$C141,0,IF(MAX($C141,DATE(Setup!$B$5,3,1))&gt;MIN($D141,EOMONTH(DATE(Setup!$B$5,3,1),0)),0,MAX(0,NETWORKDAYS.INTL(MAX($C141,DATE(Setup!$B$5,3,1)),MIN($D141,EOMONTH(DATE(Setup!$B$5,3,1),0)),Setup!$C$6,Setup!$F$12:$F$61)-IF(AND($E141="Half day",YEAR($D141)=Setup!$B$5,MONTH($D141)=3),1-Setup!$B$7,0)))),0)</f>
        <v/>
      </c>
      <c r="M141" s="34">
        <f>IF(AND(ISNUMBER($C141),ISNUMBER($D141)),IF($D141&lt;$C141,0,IF(MAX($C141,DATE(Setup!$B$5,4,1))&gt;MIN($D141,EOMONTH(DATE(Setup!$B$5,4,1),0)),0,MAX(0,NETWORKDAYS.INTL(MAX($C141,DATE(Setup!$B$5,4,1)),MIN($D141,EOMONTH(DATE(Setup!$B$5,4,1),0)),Setup!$C$6,Setup!$F$12:$F$61)-IF(AND($E141="Half day",YEAR($D141)=Setup!$B$5,MONTH($D141)=4),1-Setup!$B$7,0)))),0)</f>
        <v/>
      </c>
      <c r="N141" s="34">
        <f>IF(AND(ISNUMBER($C141),ISNUMBER($D141)),IF($D141&lt;$C141,0,IF(MAX($C141,DATE(Setup!$B$5,5,1))&gt;MIN($D141,EOMONTH(DATE(Setup!$B$5,5,1),0)),0,MAX(0,NETWORKDAYS.INTL(MAX($C141,DATE(Setup!$B$5,5,1)),MIN($D141,EOMONTH(DATE(Setup!$B$5,5,1),0)),Setup!$C$6,Setup!$F$12:$F$61)-IF(AND($E141="Half day",YEAR($D141)=Setup!$B$5,MONTH($D141)=5),1-Setup!$B$7,0)))),0)</f>
        <v/>
      </c>
      <c r="O141" s="34">
        <f>IF(AND(ISNUMBER($C141),ISNUMBER($D141)),IF($D141&lt;$C141,0,IF(MAX($C141,DATE(Setup!$B$5,6,1))&gt;MIN($D141,EOMONTH(DATE(Setup!$B$5,6,1),0)),0,MAX(0,NETWORKDAYS.INTL(MAX($C141,DATE(Setup!$B$5,6,1)),MIN($D141,EOMONTH(DATE(Setup!$B$5,6,1),0)),Setup!$C$6,Setup!$F$12:$F$61)-IF(AND($E141="Half day",YEAR($D141)=Setup!$B$5,MONTH($D141)=6),1-Setup!$B$7,0)))),0)</f>
        <v/>
      </c>
      <c r="P141" s="34">
        <f>IF(AND(ISNUMBER($C141),ISNUMBER($D141)),IF($D141&lt;$C141,0,IF(MAX($C141,DATE(Setup!$B$5,7,1))&gt;MIN($D141,EOMONTH(DATE(Setup!$B$5,7,1),0)),0,MAX(0,NETWORKDAYS.INTL(MAX($C141,DATE(Setup!$B$5,7,1)),MIN($D141,EOMONTH(DATE(Setup!$B$5,7,1),0)),Setup!$C$6,Setup!$F$12:$F$61)-IF(AND($E141="Half day",YEAR($D141)=Setup!$B$5,MONTH($D141)=7),1-Setup!$B$7,0)))),0)</f>
        <v/>
      </c>
      <c r="Q141" s="34">
        <f>IF(AND(ISNUMBER($C141),ISNUMBER($D141)),IF($D141&lt;$C141,0,IF(MAX($C141,DATE(Setup!$B$5,8,1))&gt;MIN($D141,EOMONTH(DATE(Setup!$B$5,8,1),0)),0,MAX(0,NETWORKDAYS.INTL(MAX($C141,DATE(Setup!$B$5,8,1)),MIN($D141,EOMONTH(DATE(Setup!$B$5,8,1),0)),Setup!$C$6,Setup!$F$12:$F$61)-IF(AND($E141="Half day",YEAR($D141)=Setup!$B$5,MONTH($D141)=8),1-Setup!$B$7,0)))),0)</f>
        <v/>
      </c>
      <c r="R141" s="34">
        <f>IF(AND(ISNUMBER($C141),ISNUMBER($D141)),IF($D141&lt;$C141,0,IF(MAX($C141,DATE(Setup!$B$5,9,1))&gt;MIN($D141,EOMONTH(DATE(Setup!$B$5,9,1),0)),0,MAX(0,NETWORKDAYS.INTL(MAX($C141,DATE(Setup!$B$5,9,1)),MIN($D141,EOMONTH(DATE(Setup!$B$5,9,1),0)),Setup!$C$6,Setup!$F$12:$F$61)-IF(AND($E141="Half day",YEAR($D141)=Setup!$B$5,MONTH($D141)=9),1-Setup!$B$7,0)))),0)</f>
        <v/>
      </c>
      <c r="S141" s="34">
        <f>IF(AND(ISNUMBER($C141),ISNUMBER($D141)),IF($D141&lt;$C141,0,IF(MAX($C141,DATE(Setup!$B$5,10,1))&gt;MIN($D141,EOMONTH(DATE(Setup!$B$5,10,1),0)),0,MAX(0,NETWORKDAYS.INTL(MAX($C141,DATE(Setup!$B$5,10,1)),MIN($D141,EOMONTH(DATE(Setup!$B$5,10,1),0)),Setup!$C$6,Setup!$F$12:$F$61)-IF(AND($E141="Half day",YEAR($D141)=Setup!$B$5,MONTH($D141)=10),1-Setup!$B$7,0)))),0)</f>
        <v/>
      </c>
      <c r="T141" s="34">
        <f>IF(AND(ISNUMBER($C141),ISNUMBER($D141)),IF($D141&lt;$C141,0,IF(MAX($C141,DATE(Setup!$B$5,11,1))&gt;MIN($D141,EOMONTH(DATE(Setup!$B$5,11,1),0)),0,MAX(0,NETWORKDAYS.INTL(MAX($C141,DATE(Setup!$B$5,11,1)),MIN($D141,EOMONTH(DATE(Setup!$B$5,11,1),0)),Setup!$C$6,Setup!$F$12:$F$61)-IF(AND($E141="Half day",YEAR($D141)=Setup!$B$5,MONTH($D141)=11),1-Setup!$B$7,0)))),0)</f>
        <v/>
      </c>
      <c r="U141" s="34">
        <f>IF(AND(ISNUMBER($C141),ISNUMBER($D141)),IF($D141&lt;$C141,0,IF(MAX($C141,DATE(Setup!$B$5,12,1))&gt;MIN($D141,EOMONTH(DATE(Setup!$B$5,12,1),0)),0,MAX(0,NETWORKDAYS.INTL(MAX($C141,DATE(Setup!$B$5,12,1)),MIN($D141,EOMONTH(DATE(Setup!$B$5,12,1),0)),Setup!$C$6,Setup!$F$12:$F$61)-IF(AND($E141="Half day",YEAR($D141)=Setup!$B$5,MONTH($D141)=12),1-Setup!$B$7,0)))),0)</f>
        <v/>
      </c>
    </row>
    <row r="142">
      <c r="A142" s="7" t="n"/>
      <c r="B142" s="7" t="n"/>
      <c r="C142" s="28" t="n"/>
      <c r="D142" s="28" t="n"/>
      <c r="E142" s="23" t="n"/>
      <c r="F142" s="32">
        <f>IF(OR($C142="",$D142=""),"",IF(NOT(AND(ISNUMBER($C142),ISNUMBER($D142))),"Check dates",IF($D142&lt;$C142,"Check dates",SUM($J142:$U142))))</f>
        <v/>
      </c>
      <c r="G142" s="7" t="n"/>
      <c r="H142" s="33">
        <f>IF(AND($A142="",$B142="",$C142="",$D142=""),"",IF(COUNTIF(Employees!$A$5:$A$34,$A142)=0,"Pick the employee from the list",IF(COUNTIF(Setup!$A$12:$A$17,$B142)=0,"Pick the leave type",IF($F142="Check dates","Check the dates","OK"))))</f>
        <v/>
      </c>
      <c r="J142" s="34">
        <f>IF(AND(ISNUMBER($C142),ISNUMBER($D142)),IF($D142&lt;$C142,0,IF(MAX($C142,DATE(Setup!$B$5,1,1))&gt;MIN($D142,EOMONTH(DATE(Setup!$B$5,1,1),0)),0,MAX(0,NETWORKDAYS.INTL(MAX($C142,DATE(Setup!$B$5,1,1)),MIN($D142,EOMONTH(DATE(Setup!$B$5,1,1),0)),Setup!$C$6,Setup!$F$12:$F$61)-IF(AND($E142="Half day",YEAR($D142)=Setup!$B$5,MONTH($D142)=1),1-Setup!$B$7,0)))),0)</f>
        <v/>
      </c>
      <c r="K142" s="34">
        <f>IF(AND(ISNUMBER($C142),ISNUMBER($D142)),IF($D142&lt;$C142,0,IF(MAX($C142,DATE(Setup!$B$5,2,1))&gt;MIN($D142,EOMONTH(DATE(Setup!$B$5,2,1),0)),0,MAX(0,NETWORKDAYS.INTL(MAX($C142,DATE(Setup!$B$5,2,1)),MIN($D142,EOMONTH(DATE(Setup!$B$5,2,1),0)),Setup!$C$6,Setup!$F$12:$F$61)-IF(AND($E142="Half day",YEAR($D142)=Setup!$B$5,MONTH($D142)=2),1-Setup!$B$7,0)))),0)</f>
        <v/>
      </c>
      <c r="L142" s="34">
        <f>IF(AND(ISNUMBER($C142),ISNUMBER($D142)),IF($D142&lt;$C142,0,IF(MAX($C142,DATE(Setup!$B$5,3,1))&gt;MIN($D142,EOMONTH(DATE(Setup!$B$5,3,1),0)),0,MAX(0,NETWORKDAYS.INTL(MAX($C142,DATE(Setup!$B$5,3,1)),MIN($D142,EOMONTH(DATE(Setup!$B$5,3,1),0)),Setup!$C$6,Setup!$F$12:$F$61)-IF(AND($E142="Half day",YEAR($D142)=Setup!$B$5,MONTH($D142)=3),1-Setup!$B$7,0)))),0)</f>
        <v/>
      </c>
      <c r="M142" s="34">
        <f>IF(AND(ISNUMBER($C142),ISNUMBER($D142)),IF($D142&lt;$C142,0,IF(MAX($C142,DATE(Setup!$B$5,4,1))&gt;MIN($D142,EOMONTH(DATE(Setup!$B$5,4,1),0)),0,MAX(0,NETWORKDAYS.INTL(MAX($C142,DATE(Setup!$B$5,4,1)),MIN($D142,EOMONTH(DATE(Setup!$B$5,4,1),0)),Setup!$C$6,Setup!$F$12:$F$61)-IF(AND($E142="Half day",YEAR($D142)=Setup!$B$5,MONTH($D142)=4),1-Setup!$B$7,0)))),0)</f>
        <v/>
      </c>
      <c r="N142" s="34">
        <f>IF(AND(ISNUMBER($C142),ISNUMBER($D142)),IF($D142&lt;$C142,0,IF(MAX($C142,DATE(Setup!$B$5,5,1))&gt;MIN($D142,EOMONTH(DATE(Setup!$B$5,5,1),0)),0,MAX(0,NETWORKDAYS.INTL(MAX($C142,DATE(Setup!$B$5,5,1)),MIN($D142,EOMONTH(DATE(Setup!$B$5,5,1),0)),Setup!$C$6,Setup!$F$12:$F$61)-IF(AND($E142="Half day",YEAR($D142)=Setup!$B$5,MONTH($D142)=5),1-Setup!$B$7,0)))),0)</f>
        <v/>
      </c>
      <c r="O142" s="34">
        <f>IF(AND(ISNUMBER($C142),ISNUMBER($D142)),IF($D142&lt;$C142,0,IF(MAX($C142,DATE(Setup!$B$5,6,1))&gt;MIN($D142,EOMONTH(DATE(Setup!$B$5,6,1),0)),0,MAX(0,NETWORKDAYS.INTL(MAX($C142,DATE(Setup!$B$5,6,1)),MIN($D142,EOMONTH(DATE(Setup!$B$5,6,1),0)),Setup!$C$6,Setup!$F$12:$F$61)-IF(AND($E142="Half day",YEAR($D142)=Setup!$B$5,MONTH($D142)=6),1-Setup!$B$7,0)))),0)</f>
        <v/>
      </c>
      <c r="P142" s="34">
        <f>IF(AND(ISNUMBER($C142),ISNUMBER($D142)),IF($D142&lt;$C142,0,IF(MAX($C142,DATE(Setup!$B$5,7,1))&gt;MIN($D142,EOMONTH(DATE(Setup!$B$5,7,1),0)),0,MAX(0,NETWORKDAYS.INTL(MAX($C142,DATE(Setup!$B$5,7,1)),MIN($D142,EOMONTH(DATE(Setup!$B$5,7,1),0)),Setup!$C$6,Setup!$F$12:$F$61)-IF(AND($E142="Half day",YEAR($D142)=Setup!$B$5,MONTH($D142)=7),1-Setup!$B$7,0)))),0)</f>
        <v/>
      </c>
      <c r="Q142" s="34">
        <f>IF(AND(ISNUMBER($C142),ISNUMBER($D142)),IF($D142&lt;$C142,0,IF(MAX($C142,DATE(Setup!$B$5,8,1))&gt;MIN($D142,EOMONTH(DATE(Setup!$B$5,8,1),0)),0,MAX(0,NETWORKDAYS.INTL(MAX($C142,DATE(Setup!$B$5,8,1)),MIN($D142,EOMONTH(DATE(Setup!$B$5,8,1),0)),Setup!$C$6,Setup!$F$12:$F$61)-IF(AND($E142="Half day",YEAR($D142)=Setup!$B$5,MONTH($D142)=8),1-Setup!$B$7,0)))),0)</f>
        <v/>
      </c>
      <c r="R142" s="34">
        <f>IF(AND(ISNUMBER($C142),ISNUMBER($D142)),IF($D142&lt;$C142,0,IF(MAX($C142,DATE(Setup!$B$5,9,1))&gt;MIN($D142,EOMONTH(DATE(Setup!$B$5,9,1),0)),0,MAX(0,NETWORKDAYS.INTL(MAX($C142,DATE(Setup!$B$5,9,1)),MIN($D142,EOMONTH(DATE(Setup!$B$5,9,1),0)),Setup!$C$6,Setup!$F$12:$F$61)-IF(AND($E142="Half day",YEAR($D142)=Setup!$B$5,MONTH($D142)=9),1-Setup!$B$7,0)))),0)</f>
        <v/>
      </c>
      <c r="S142" s="34">
        <f>IF(AND(ISNUMBER($C142),ISNUMBER($D142)),IF($D142&lt;$C142,0,IF(MAX($C142,DATE(Setup!$B$5,10,1))&gt;MIN($D142,EOMONTH(DATE(Setup!$B$5,10,1),0)),0,MAX(0,NETWORKDAYS.INTL(MAX($C142,DATE(Setup!$B$5,10,1)),MIN($D142,EOMONTH(DATE(Setup!$B$5,10,1),0)),Setup!$C$6,Setup!$F$12:$F$61)-IF(AND($E142="Half day",YEAR($D142)=Setup!$B$5,MONTH($D142)=10),1-Setup!$B$7,0)))),0)</f>
        <v/>
      </c>
      <c r="T142" s="34">
        <f>IF(AND(ISNUMBER($C142),ISNUMBER($D142)),IF($D142&lt;$C142,0,IF(MAX($C142,DATE(Setup!$B$5,11,1))&gt;MIN($D142,EOMONTH(DATE(Setup!$B$5,11,1),0)),0,MAX(0,NETWORKDAYS.INTL(MAX($C142,DATE(Setup!$B$5,11,1)),MIN($D142,EOMONTH(DATE(Setup!$B$5,11,1),0)),Setup!$C$6,Setup!$F$12:$F$61)-IF(AND($E142="Half day",YEAR($D142)=Setup!$B$5,MONTH($D142)=11),1-Setup!$B$7,0)))),0)</f>
        <v/>
      </c>
      <c r="U142" s="34">
        <f>IF(AND(ISNUMBER($C142),ISNUMBER($D142)),IF($D142&lt;$C142,0,IF(MAX($C142,DATE(Setup!$B$5,12,1))&gt;MIN($D142,EOMONTH(DATE(Setup!$B$5,12,1),0)),0,MAX(0,NETWORKDAYS.INTL(MAX($C142,DATE(Setup!$B$5,12,1)),MIN($D142,EOMONTH(DATE(Setup!$B$5,12,1),0)),Setup!$C$6,Setup!$F$12:$F$61)-IF(AND($E142="Half day",YEAR($D142)=Setup!$B$5,MONTH($D142)=12),1-Setup!$B$7,0)))),0)</f>
        <v/>
      </c>
    </row>
    <row r="143">
      <c r="A143" s="7" t="n"/>
      <c r="B143" s="7" t="n"/>
      <c r="C143" s="28" t="n"/>
      <c r="D143" s="28" t="n"/>
      <c r="E143" s="23" t="n"/>
      <c r="F143" s="32">
        <f>IF(OR($C143="",$D143=""),"",IF(NOT(AND(ISNUMBER($C143),ISNUMBER($D143))),"Check dates",IF($D143&lt;$C143,"Check dates",SUM($J143:$U143))))</f>
        <v/>
      </c>
      <c r="G143" s="7" t="n"/>
      <c r="H143" s="33">
        <f>IF(AND($A143="",$B143="",$C143="",$D143=""),"",IF(COUNTIF(Employees!$A$5:$A$34,$A143)=0,"Pick the employee from the list",IF(COUNTIF(Setup!$A$12:$A$17,$B143)=0,"Pick the leave type",IF($F143="Check dates","Check the dates","OK"))))</f>
        <v/>
      </c>
      <c r="J143" s="34">
        <f>IF(AND(ISNUMBER($C143),ISNUMBER($D143)),IF($D143&lt;$C143,0,IF(MAX($C143,DATE(Setup!$B$5,1,1))&gt;MIN($D143,EOMONTH(DATE(Setup!$B$5,1,1),0)),0,MAX(0,NETWORKDAYS.INTL(MAX($C143,DATE(Setup!$B$5,1,1)),MIN($D143,EOMONTH(DATE(Setup!$B$5,1,1),0)),Setup!$C$6,Setup!$F$12:$F$61)-IF(AND($E143="Half day",YEAR($D143)=Setup!$B$5,MONTH($D143)=1),1-Setup!$B$7,0)))),0)</f>
        <v/>
      </c>
      <c r="K143" s="34">
        <f>IF(AND(ISNUMBER($C143),ISNUMBER($D143)),IF($D143&lt;$C143,0,IF(MAX($C143,DATE(Setup!$B$5,2,1))&gt;MIN($D143,EOMONTH(DATE(Setup!$B$5,2,1),0)),0,MAX(0,NETWORKDAYS.INTL(MAX($C143,DATE(Setup!$B$5,2,1)),MIN($D143,EOMONTH(DATE(Setup!$B$5,2,1),0)),Setup!$C$6,Setup!$F$12:$F$61)-IF(AND($E143="Half day",YEAR($D143)=Setup!$B$5,MONTH($D143)=2),1-Setup!$B$7,0)))),0)</f>
        <v/>
      </c>
      <c r="L143" s="34">
        <f>IF(AND(ISNUMBER($C143),ISNUMBER($D143)),IF($D143&lt;$C143,0,IF(MAX($C143,DATE(Setup!$B$5,3,1))&gt;MIN($D143,EOMONTH(DATE(Setup!$B$5,3,1),0)),0,MAX(0,NETWORKDAYS.INTL(MAX($C143,DATE(Setup!$B$5,3,1)),MIN($D143,EOMONTH(DATE(Setup!$B$5,3,1),0)),Setup!$C$6,Setup!$F$12:$F$61)-IF(AND($E143="Half day",YEAR($D143)=Setup!$B$5,MONTH($D143)=3),1-Setup!$B$7,0)))),0)</f>
        <v/>
      </c>
      <c r="M143" s="34">
        <f>IF(AND(ISNUMBER($C143),ISNUMBER($D143)),IF($D143&lt;$C143,0,IF(MAX($C143,DATE(Setup!$B$5,4,1))&gt;MIN($D143,EOMONTH(DATE(Setup!$B$5,4,1),0)),0,MAX(0,NETWORKDAYS.INTL(MAX($C143,DATE(Setup!$B$5,4,1)),MIN($D143,EOMONTH(DATE(Setup!$B$5,4,1),0)),Setup!$C$6,Setup!$F$12:$F$61)-IF(AND($E143="Half day",YEAR($D143)=Setup!$B$5,MONTH($D143)=4),1-Setup!$B$7,0)))),0)</f>
        <v/>
      </c>
      <c r="N143" s="34">
        <f>IF(AND(ISNUMBER($C143),ISNUMBER($D143)),IF($D143&lt;$C143,0,IF(MAX($C143,DATE(Setup!$B$5,5,1))&gt;MIN($D143,EOMONTH(DATE(Setup!$B$5,5,1),0)),0,MAX(0,NETWORKDAYS.INTL(MAX($C143,DATE(Setup!$B$5,5,1)),MIN($D143,EOMONTH(DATE(Setup!$B$5,5,1),0)),Setup!$C$6,Setup!$F$12:$F$61)-IF(AND($E143="Half day",YEAR($D143)=Setup!$B$5,MONTH($D143)=5),1-Setup!$B$7,0)))),0)</f>
        <v/>
      </c>
      <c r="O143" s="34">
        <f>IF(AND(ISNUMBER($C143),ISNUMBER($D143)),IF($D143&lt;$C143,0,IF(MAX($C143,DATE(Setup!$B$5,6,1))&gt;MIN($D143,EOMONTH(DATE(Setup!$B$5,6,1),0)),0,MAX(0,NETWORKDAYS.INTL(MAX($C143,DATE(Setup!$B$5,6,1)),MIN($D143,EOMONTH(DATE(Setup!$B$5,6,1),0)),Setup!$C$6,Setup!$F$12:$F$61)-IF(AND($E143="Half day",YEAR($D143)=Setup!$B$5,MONTH($D143)=6),1-Setup!$B$7,0)))),0)</f>
        <v/>
      </c>
      <c r="P143" s="34">
        <f>IF(AND(ISNUMBER($C143),ISNUMBER($D143)),IF($D143&lt;$C143,0,IF(MAX($C143,DATE(Setup!$B$5,7,1))&gt;MIN($D143,EOMONTH(DATE(Setup!$B$5,7,1),0)),0,MAX(0,NETWORKDAYS.INTL(MAX($C143,DATE(Setup!$B$5,7,1)),MIN($D143,EOMONTH(DATE(Setup!$B$5,7,1),0)),Setup!$C$6,Setup!$F$12:$F$61)-IF(AND($E143="Half day",YEAR($D143)=Setup!$B$5,MONTH($D143)=7),1-Setup!$B$7,0)))),0)</f>
        <v/>
      </c>
      <c r="Q143" s="34">
        <f>IF(AND(ISNUMBER($C143),ISNUMBER($D143)),IF($D143&lt;$C143,0,IF(MAX($C143,DATE(Setup!$B$5,8,1))&gt;MIN($D143,EOMONTH(DATE(Setup!$B$5,8,1),0)),0,MAX(0,NETWORKDAYS.INTL(MAX($C143,DATE(Setup!$B$5,8,1)),MIN($D143,EOMONTH(DATE(Setup!$B$5,8,1),0)),Setup!$C$6,Setup!$F$12:$F$61)-IF(AND($E143="Half day",YEAR($D143)=Setup!$B$5,MONTH($D143)=8),1-Setup!$B$7,0)))),0)</f>
        <v/>
      </c>
      <c r="R143" s="34">
        <f>IF(AND(ISNUMBER($C143),ISNUMBER($D143)),IF($D143&lt;$C143,0,IF(MAX($C143,DATE(Setup!$B$5,9,1))&gt;MIN($D143,EOMONTH(DATE(Setup!$B$5,9,1),0)),0,MAX(0,NETWORKDAYS.INTL(MAX($C143,DATE(Setup!$B$5,9,1)),MIN($D143,EOMONTH(DATE(Setup!$B$5,9,1),0)),Setup!$C$6,Setup!$F$12:$F$61)-IF(AND($E143="Half day",YEAR($D143)=Setup!$B$5,MONTH($D143)=9),1-Setup!$B$7,0)))),0)</f>
        <v/>
      </c>
      <c r="S143" s="34">
        <f>IF(AND(ISNUMBER($C143),ISNUMBER($D143)),IF($D143&lt;$C143,0,IF(MAX($C143,DATE(Setup!$B$5,10,1))&gt;MIN($D143,EOMONTH(DATE(Setup!$B$5,10,1),0)),0,MAX(0,NETWORKDAYS.INTL(MAX($C143,DATE(Setup!$B$5,10,1)),MIN($D143,EOMONTH(DATE(Setup!$B$5,10,1),0)),Setup!$C$6,Setup!$F$12:$F$61)-IF(AND($E143="Half day",YEAR($D143)=Setup!$B$5,MONTH($D143)=10),1-Setup!$B$7,0)))),0)</f>
        <v/>
      </c>
      <c r="T143" s="34">
        <f>IF(AND(ISNUMBER($C143),ISNUMBER($D143)),IF($D143&lt;$C143,0,IF(MAX($C143,DATE(Setup!$B$5,11,1))&gt;MIN($D143,EOMONTH(DATE(Setup!$B$5,11,1),0)),0,MAX(0,NETWORKDAYS.INTL(MAX($C143,DATE(Setup!$B$5,11,1)),MIN($D143,EOMONTH(DATE(Setup!$B$5,11,1),0)),Setup!$C$6,Setup!$F$12:$F$61)-IF(AND($E143="Half day",YEAR($D143)=Setup!$B$5,MONTH($D143)=11),1-Setup!$B$7,0)))),0)</f>
        <v/>
      </c>
      <c r="U143" s="34">
        <f>IF(AND(ISNUMBER($C143),ISNUMBER($D143)),IF($D143&lt;$C143,0,IF(MAX($C143,DATE(Setup!$B$5,12,1))&gt;MIN($D143,EOMONTH(DATE(Setup!$B$5,12,1),0)),0,MAX(0,NETWORKDAYS.INTL(MAX($C143,DATE(Setup!$B$5,12,1)),MIN($D143,EOMONTH(DATE(Setup!$B$5,12,1),0)),Setup!$C$6,Setup!$F$12:$F$61)-IF(AND($E143="Half day",YEAR($D143)=Setup!$B$5,MONTH($D143)=12),1-Setup!$B$7,0)))),0)</f>
        <v/>
      </c>
    </row>
    <row r="144">
      <c r="A144" s="7" t="n"/>
      <c r="B144" s="7" t="n"/>
      <c r="C144" s="28" t="n"/>
      <c r="D144" s="28" t="n"/>
      <c r="E144" s="23" t="n"/>
      <c r="F144" s="32">
        <f>IF(OR($C144="",$D144=""),"",IF(NOT(AND(ISNUMBER($C144),ISNUMBER($D144))),"Check dates",IF($D144&lt;$C144,"Check dates",SUM($J144:$U144))))</f>
        <v/>
      </c>
      <c r="G144" s="7" t="n"/>
      <c r="H144" s="33">
        <f>IF(AND($A144="",$B144="",$C144="",$D144=""),"",IF(COUNTIF(Employees!$A$5:$A$34,$A144)=0,"Pick the employee from the list",IF(COUNTIF(Setup!$A$12:$A$17,$B144)=0,"Pick the leave type",IF($F144="Check dates","Check the dates","OK"))))</f>
        <v/>
      </c>
      <c r="J144" s="34">
        <f>IF(AND(ISNUMBER($C144),ISNUMBER($D144)),IF($D144&lt;$C144,0,IF(MAX($C144,DATE(Setup!$B$5,1,1))&gt;MIN($D144,EOMONTH(DATE(Setup!$B$5,1,1),0)),0,MAX(0,NETWORKDAYS.INTL(MAX($C144,DATE(Setup!$B$5,1,1)),MIN($D144,EOMONTH(DATE(Setup!$B$5,1,1),0)),Setup!$C$6,Setup!$F$12:$F$61)-IF(AND($E144="Half day",YEAR($D144)=Setup!$B$5,MONTH($D144)=1),1-Setup!$B$7,0)))),0)</f>
        <v/>
      </c>
      <c r="K144" s="34">
        <f>IF(AND(ISNUMBER($C144),ISNUMBER($D144)),IF($D144&lt;$C144,0,IF(MAX($C144,DATE(Setup!$B$5,2,1))&gt;MIN($D144,EOMONTH(DATE(Setup!$B$5,2,1),0)),0,MAX(0,NETWORKDAYS.INTL(MAX($C144,DATE(Setup!$B$5,2,1)),MIN($D144,EOMONTH(DATE(Setup!$B$5,2,1),0)),Setup!$C$6,Setup!$F$12:$F$61)-IF(AND($E144="Half day",YEAR($D144)=Setup!$B$5,MONTH($D144)=2),1-Setup!$B$7,0)))),0)</f>
        <v/>
      </c>
      <c r="L144" s="34">
        <f>IF(AND(ISNUMBER($C144),ISNUMBER($D144)),IF($D144&lt;$C144,0,IF(MAX($C144,DATE(Setup!$B$5,3,1))&gt;MIN($D144,EOMONTH(DATE(Setup!$B$5,3,1),0)),0,MAX(0,NETWORKDAYS.INTL(MAX($C144,DATE(Setup!$B$5,3,1)),MIN($D144,EOMONTH(DATE(Setup!$B$5,3,1),0)),Setup!$C$6,Setup!$F$12:$F$61)-IF(AND($E144="Half day",YEAR($D144)=Setup!$B$5,MONTH($D144)=3),1-Setup!$B$7,0)))),0)</f>
        <v/>
      </c>
      <c r="M144" s="34">
        <f>IF(AND(ISNUMBER($C144),ISNUMBER($D144)),IF($D144&lt;$C144,0,IF(MAX($C144,DATE(Setup!$B$5,4,1))&gt;MIN($D144,EOMONTH(DATE(Setup!$B$5,4,1),0)),0,MAX(0,NETWORKDAYS.INTL(MAX($C144,DATE(Setup!$B$5,4,1)),MIN($D144,EOMONTH(DATE(Setup!$B$5,4,1),0)),Setup!$C$6,Setup!$F$12:$F$61)-IF(AND($E144="Half day",YEAR($D144)=Setup!$B$5,MONTH($D144)=4),1-Setup!$B$7,0)))),0)</f>
        <v/>
      </c>
      <c r="N144" s="34">
        <f>IF(AND(ISNUMBER($C144),ISNUMBER($D144)),IF($D144&lt;$C144,0,IF(MAX($C144,DATE(Setup!$B$5,5,1))&gt;MIN($D144,EOMONTH(DATE(Setup!$B$5,5,1),0)),0,MAX(0,NETWORKDAYS.INTL(MAX($C144,DATE(Setup!$B$5,5,1)),MIN($D144,EOMONTH(DATE(Setup!$B$5,5,1),0)),Setup!$C$6,Setup!$F$12:$F$61)-IF(AND($E144="Half day",YEAR($D144)=Setup!$B$5,MONTH($D144)=5),1-Setup!$B$7,0)))),0)</f>
        <v/>
      </c>
      <c r="O144" s="34">
        <f>IF(AND(ISNUMBER($C144),ISNUMBER($D144)),IF($D144&lt;$C144,0,IF(MAX($C144,DATE(Setup!$B$5,6,1))&gt;MIN($D144,EOMONTH(DATE(Setup!$B$5,6,1),0)),0,MAX(0,NETWORKDAYS.INTL(MAX($C144,DATE(Setup!$B$5,6,1)),MIN($D144,EOMONTH(DATE(Setup!$B$5,6,1),0)),Setup!$C$6,Setup!$F$12:$F$61)-IF(AND($E144="Half day",YEAR($D144)=Setup!$B$5,MONTH($D144)=6),1-Setup!$B$7,0)))),0)</f>
        <v/>
      </c>
      <c r="P144" s="34">
        <f>IF(AND(ISNUMBER($C144),ISNUMBER($D144)),IF($D144&lt;$C144,0,IF(MAX($C144,DATE(Setup!$B$5,7,1))&gt;MIN($D144,EOMONTH(DATE(Setup!$B$5,7,1),0)),0,MAX(0,NETWORKDAYS.INTL(MAX($C144,DATE(Setup!$B$5,7,1)),MIN($D144,EOMONTH(DATE(Setup!$B$5,7,1),0)),Setup!$C$6,Setup!$F$12:$F$61)-IF(AND($E144="Half day",YEAR($D144)=Setup!$B$5,MONTH($D144)=7),1-Setup!$B$7,0)))),0)</f>
        <v/>
      </c>
      <c r="Q144" s="34">
        <f>IF(AND(ISNUMBER($C144),ISNUMBER($D144)),IF($D144&lt;$C144,0,IF(MAX($C144,DATE(Setup!$B$5,8,1))&gt;MIN($D144,EOMONTH(DATE(Setup!$B$5,8,1),0)),0,MAX(0,NETWORKDAYS.INTL(MAX($C144,DATE(Setup!$B$5,8,1)),MIN($D144,EOMONTH(DATE(Setup!$B$5,8,1),0)),Setup!$C$6,Setup!$F$12:$F$61)-IF(AND($E144="Half day",YEAR($D144)=Setup!$B$5,MONTH($D144)=8),1-Setup!$B$7,0)))),0)</f>
        <v/>
      </c>
      <c r="R144" s="34">
        <f>IF(AND(ISNUMBER($C144),ISNUMBER($D144)),IF($D144&lt;$C144,0,IF(MAX($C144,DATE(Setup!$B$5,9,1))&gt;MIN($D144,EOMONTH(DATE(Setup!$B$5,9,1),0)),0,MAX(0,NETWORKDAYS.INTL(MAX($C144,DATE(Setup!$B$5,9,1)),MIN($D144,EOMONTH(DATE(Setup!$B$5,9,1),0)),Setup!$C$6,Setup!$F$12:$F$61)-IF(AND($E144="Half day",YEAR($D144)=Setup!$B$5,MONTH($D144)=9),1-Setup!$B$7,0)))),0)</f>
        <v/>
      </c>
      <c r="S144" s="34">
        <f>IF(AND(ISNUMBER($C144),ISNUMBER($D144)),IF($D144&lt;$C144,0,IF(MAX($C144,DATE(Setup!$B$5,10,1))&gt;MIN($D144,EOMONTH(DATE(Setup!$B$5,10,1),0)),0,MAX(0,NETWORKDAYS.INTL(MAX($C144,DATE(Setup!$B$5,10,1)),MIN($D144,EOMONTH(DATE(Setup!$B$5,10,1),0)),Setup!$C$6,Setup!$F$12:$F$61)-IF(AND($E144="Half day",YEAR($D144)=Setup!$B$5,MONTH($D144)=10),1-Setup!$B$7,0)))),0)</f>
        <v/>
      </c>
      <c r="T144" s="34">
        <f>IF(AND(ISNUMBER($C144),ISNUMBER($D144)),IF($D144&lt;$C144,0,IF(MAX($C144,DATE(Setup!$B$5,11,1))&gt;MIN($D144,EOMONTH(DATE(Setup!$B$5,11,1),0)),0,MAX(0,NETWORKDAYS.INTL(MAX($C144,DATE(Setup!$B$5,11,1)),MIN($D144,EOMONTH(DATE(Setup!$B$5,11,1),0)),Setup!$C$6,Setup!$F$12:$F$61)-IF(AND($E144="Half day",YEAR($D144)=Setup!$B$5,MONTH($D144)=11),1-Setup!$B$7,0)))),0)</f>
        <v/>
      </c>
      <c r="U144" s="34">
        <f>IF(AND(ISNUMBER($C144),ISNUMBER($D144)),IF($D144&lt;$C144,0,IF(MAX($C144,DATE(Setup!$B$5,12,1))&gt;MIN($D144,EOMONTH(DATE(Setup!$B$5,12,1),0)),0,MAX(0,NETWORKDAYS.INTL(MAX($C144,DATE(Setup!$B$5,12,1)),MIN($D144,EOMONTH(DATE(Setup!$B$5,12,1),0)),Setup!$C$6,Setup!$F$12:$F$61)-IF(AND($E144="Half day",YEAR($D144)=Setup!$B$5,MONTH($D144)=12),1-Setup!$B$7,0)))),0)</f>
        <v/>
      </c>
    </row>
    <row r="145">
      <c r="A145" s="7" t="n"/>
      <c r="B145" s="7" t="n"/>
      <c r="C145" s="28" t="n"/>
      <c r="D145" s="28" t="n"/>
      <c r="E145" s="23" t="n"/>
      <c r="F145" s="32">
        <f>IF(OR($C145="",$D145=""),"",IF(NOT(AND(ISNUMBER($C145),ISNUMBER($D145))),"Check dates",IF($D145&lt;$C145,"Check dates",SUM($J145:$U145))))</f>
        <v/>
      </c>
      <c r="G145" s="7" t="n"/>
      <c r="H145" s="33">
        <f>IF(AND($A145="",$B145="",$C145="",$D145=""),"",IF(COUNTIF(Employees!$A$5:$A$34,$A145)=0,"Pick the employee from the list",IF(COUNTIF(Setup!$A$12:$A$17,$B145)=0,"Pick the leave type",IF($F145="Check dates","Check the dates","OK"))))</f>
        <v/>
      </c>
      <c r="J145" s="34">
        <f>IF(AND(ISNUMBER($C145),ISNUMBER($D145)),IF($D145&lt;$C145,0,IF(MAX($C145,DATE(Setup!$B$5,1,1))&gt;MIN($D145,EOMONTH(DATE(Setup!$B$5,1,1),0)),0,MAX(0,NETWORKDAYS.INTL(MAX($C145,DATE(Setup!$B$5,1,1)),MIN($D145,EOMONTH(DATE(Setup!$B$5,1,1),0)),Setup!$C$6,Setup!$F$12:$F$61)-IF(AND($E145="Half day",YEAR($D145)=Setup!$B$5,MONTH($D145)=1),1-Setup!$B$7,0)))),0)</f>
        <v/>
      </c>
      <c r="K145" s="34">
        <f>IF(AND(ISNUMBER($C145),ISNUMBER($D145)),IF($D145&lt;$C145,0,IF(MAX($C145,DATE(Setup!$B$5,2,1))&gt;MIN($D145,EOMONTH(DATE(Setup!$B$5,2,1),0)),0,MAX(0,NETWORKDAYS.INTL(MAX($C145,DATE(Setup!$B$5,2,1)),MIN($D145,EOMONTH(DATE(Setup!$B$5,2,1),0)),Setup!$C$6,Setup!$F$12:$F$61)-IF(AND($E145="Half day",YEAR($D145)=Setup!$B$5,MONTH($D145)=2),1-Setup!$B$7,0)))),0)</f>
        <v/>
      </c>
      <c r="L145" s="34">
        <f>IF(AND(ISNUMBER($C145),ISNUMBER($D145)),IF($D145&lt;$C145,0,IF(MAX($C145,DATE(Setup!$B$5,3,1))&gt;MIN($D145,EOMONTH(DATE(Setup!$B$5,3,1),0)),0,MAX(0,NETWORKDAYS.INTL(MAX($C145,DATE(Setup!$B$5,3,1)),MIN($D145,EOMONTH(DATE(Setup!$B$5,3,1),0)),Setup!$C$6,Setup!$F$12:$F$61)-IF(AND($E145="Half day",YEAR($D145)=Setup!$B$5,MONTH($D145)=3),1-Setup!$B$7,0)))),0)</f>
        <v/>
      </c>
      <c r="M145" s="34">
        <f>IF(AND(ISNUMBER($C145),ISNUMBER($D145)),IF($D145&lt;$C145,0,IF(MAX($C145,DATE(Setup!$B$5,4,1))&gt;MIN($D145,EOMONTH(DATE(Setup!$B$5,4,1),0)),0,MAX(0,NETWORKDAYS.INTL(MAX($C145,DATE(Setup!$B$5,4,1)),MIN($D145,EOMONTH(DATE(Setup!$B$5,4,1),0)),Setup!$C$6,Setup!$F$12:$F$61)-IF(AND($E145="Half day",YEAR($D145)=Setup!$B$5,MONTH($D145)=4),1-Setup!$B$7,0)))),0)</f>
        <v/>
      </c>
      <c r="N145" s="34">
        <f>IF(AND(ISNUMBER($C145),ISNUMBER($D145)),IF($D145&lt;$C145,0,IF(MAX($C145,DATE(Setup!$B$5,5,1))&gt;MIN($D145,EOMONTH(DATE(Setup!$B$5,5,1),0)),0,MAX(0,NETWORKDAYS.INTL(MAX($C145,DATE(Setup!$B$5,5,1)),MIN($D145,EOMONTH(DATE(Setup!$B$5,5,1),0)),Setup!$C$6,Setup!$F$12:$F$61)-IF(AND($E145="Half day",YEAR($D145)=Setup!$B$5,MONTH($D145)=5),1-Setup!$B$7,0)))),0)</f>
        <v/>
      </c>
      <c r="O145" s="34">
        <f>IF(AND(ISNUMBER($C145),ISNUMBER($D145)),IF($D145&lt;$C145,0,IF(MAX($C145,DATE(Setup!$B$5,6,1))&gt;MIN($D145,EOMONTH(DATE(Setup!$B$5,6,1),0)),0,MAX(0,NETWORKDAYS.INTL(MAX($C145,DATE(Setup!$B$5,6,1)),MIN($D145,EOMONTH(DATE(Setup!$B$5,6,1),0)),Setup!$C$6,Setup!$F$12:$F$61)-IF(AND($E145="Half day",YEAR($D145)=Setup!$B$5,MONTH($D145)=6),1-Setup!$B$7,0)))),0)</f>
        <v/>
      </c>
      <c r="P145" s="34">
        <f>IF(AND(ISNUMBER($C145),ISNUMBER($D145)),IF($D145&lt;$C145,0,IF(MAX($C145,DATE(Setup!$B$5,7,1))&gt;MIN($D145,EOMONTH(DATE(Setup!$B$5,7,1),0)),0,MAX(0,NETWORKDAYS.INTL(MAX($C145,DATE(Setup!$B$5,7,1)),MIN($D145,EOMONTH(DATE(Setup!$B$5,7,1),0)),Setup!$C$6,Setup!$F$12:$F$61)-IF(AND($E145="Half day",YEAR($D145)=Setup!$B$5,MONTH($D145)=7),1-Setup!$B$7,0)))),0)</f>
        <v/>
      </c>
      <c r="Q145" s="34">
        <f>IF(AND(ISNUMBER($C145),ISNUMBER($D145)),IF($D145&lt;$C145,0,IF(MAX($C145,DATE(Setup!$B$5,8,1))&gt;MIN($D145,EOMONTH(DATE(Setup!$B$5,8,1),0)),0,MAX(0,NETWORKDAYS.INTL(MAX($C145,DATE(Setup!$B$5,8,1)),MIN($D145,EOMONTH(DATE(Setup!$B$5,8,1),0)),Setup!$C$6,Setup!$F$12:$F$61)-IF(AND($E145="Half day",YEAR($D145)=Setup!$B$5,MONTH($D145)=8),1-Setup!$B$7,0)))),0)</f>
        <v/>
      </c>
      <c r="R145" s="34">
        <f>IF(AND(ISNUMBER($C145),ISNUMBER($D145)),IF($D145&lt;$C145,0,IF(MAX($C145,DATE(Setup!$B$5,9,1))&gt;MIN($D145,EOMONTH(DATE(Setup!$B$5,9,1),0)),0,MAX(0,NETWORKDAYS.INTL(MAX($C145,DATE(Setup!$B$5,9,1)),MIN($D145,EOMONTH(DATE(Setup!$B$5,9,1),0)),Setup!$C$6,Setup!$F$12:$F$61)-IF(AND($E145="Half day",YEAR($D145)=Setup!$B$5,MONTH($D145)=9),1-Setup!$B$7,0)))),0)</f>
        <v/>
      </c>
      <c r="S145" s="34">
        <f>IF(AND(ISNUMBER($C145),ISNUMBER($D145)),IF($D145&lt;$C145,0,IF(MAX($C145,DATE(Setup!$B$5,10,1))&gt;MIN($D145,EOMONTH(DATE(Setup!$B$5,10,1),0)),0,MAX(0,NETWORKDAYS.INTL(MAX($C145,DATE(Setup!$B$5,10,1)),MIN($D145,EOMONTH(DATE(Setup!$B$5,10,1),0)),Setup!$C$6,Setup!$F$12:$F$61)-IF(AND($E145="Half day",YEAR($D145)=Setup!$B$5,MONTH($D145)=10),1-Setup!$B$7,0)))),0)</f>
        <v/>
      </c>
      <c r="T145" s="34">
        <f>IF(AND(ISNUMBER($C145),ISNUMBER($D145)),IF($D145&lt;$C145,0,IF(MAX($C145,DATE(Setup!$B$5,11,1))&gt;MIN($D145,EOMONTH(DATE(Setup!$B$5,11,1),0)),0,MAX(0,NETWORKDAYS.INTL(MAX($C145,DATE(Setup!$B$5,11,1)),MIN($D145,EOMONTH(DATE(Setup!$B$5,11,1),0)),Setup!$C$6,Setup!$F$12:$F$61)-IF(AND($E145="Half day",YEAR($D145)=Setup!$B$5,MONTH($D145)=11),1-Setup!$B$7,0)))),0)</f>
        <v/>
      </c>
      <c r="U145" s="34">
        <f>IF(AND(ISNUMBER($C145),ISNUMBER($D145)),IF($D145&lt;$C145,0,IF(MAX($C145,DATE(Setup!$B$5,12,1))&gt;MIN($D145,EOMONTH(DATE(Setup!$B$5,12,1),0)),0,MAX(0,NETWORKDAYS.INTL(MAX($C145,DATE(Setup!$B$5,12,1)),MIN($D145,EOMONTH(DATE(Setup!$B$5,12,1),0)),Setup!$C$6,Setup!$F$12:$F$61)-IF(AND($E145="Half day",YEAR($D145)=Setup!$B$5,MONTH($D145)=12),1-Setup!$B$7,0)))),0)</f>
        <v/>
      </c>
    </row>
    <row r="146">
      <c r="A146" s="7" t="n"/>
      <c r="B146" s="7" t="n"/>
      <c r="C146" s="28" t="n"/>
      <c r="D146" s="28" t="n"/>
      <c r="E146" s="23" t="n"/>
      <c r="F146" s="32">
        <f>IF(OR($C146="",$D146=""),"",IF(NOT(AND(ISNUMBER($C146),ISNUMBER($D146))),"Check dates",IF($D146&lt;$C146,"Check dates",SUM($J146:$U146))))</f>
        <v/>
      </c>
      <c r="G146" s="7" t="n"/>
      <c r="H146" s="33">
        <f>IF(AND($A146="",$B146="",$C146="",$D146=""),"",IF(COUNTIF(Employees!$A$5:$A$34,$A146)=0,"Pick the employee from the list",IF(COUNTIF(Setup!$A$12:$A$17,$B146)=0,"Pick the leave type",IF($F146="Check dates","Check the dates","OK"))))</f>
        <v/>
      </c>
      <c r="J146" s="34">
        <f>IF(AND(ISNUMBER($C146),ISNUMBER($D146)),IF($D146&lt;$C146,0,IF(MAX($C146,DATE(Setup!$B$5,1,1))&gt;MIN($D146,EOMONTH(DATE(Setup!$B$5,1,1),0)),0,MAX(0,NETWORKDAYS.INTL(MAX($C146,DATE(Setup!$B$5,1,1)),MIN($D146,EOMONTH(DATE(Setup!$B$5,1,1),0)),Setup!$C$6,Setup!$F$12:$F$61)-IF(AND($E146="Half day",YEAR($D146)=Setup!$B$5,MONTH($D146)=1),1-Setup!$B$7,0)))),0)</f>
        <v/>
      </c>
      <c r="K146" s="34">
        <f>IF(AND(ISNUMBER($C146),ISNUMBER($D146)),IF($D146&lt;$C146,0,IF(MAX($C146,DATE(Setup!$B$5,2,1))&gt;MIN($D146,EOMONTH(DATE(Setup!$B$5,2,1),0)),0,MAX(0,NETWORKDAYS.INTL(MAX($C146,DATE(Setup!$B$5,2,1)),MIN($D146,EOMONTH(DATE(Setup!$B$5,2,1),0)),Setup!$C$6,Setup!$F$12:$F$61)-IF(AND($E146="Half day",YEAR($D146)=Setup!$B$5,MONTH($D146)=2),1-Setup!$B$7,0)))),0)</f>
        <v/>
      </c>
      <c r="L146" s="34">
        <f>IF(AND(ISNUMBER($C146),ISNUMBER($D146)),IF($D146&lt;$C146,0,IF(MAX($C146,DATE(Setup!$B$5,3,1))&gt;MIN($D146,EOMONTH(DATE(Setup!$B$5,3,1),0)),0,MAX(0,NETWORKDAYS.INTL(MAX($C146,DATE(Setup!$B$5,3,1)),MIN($D146,EOMONTH(DATE(Setup!$B$5,3,1),0)),Setup!$C$6,Setup!$F$12:$F$61)-IF(AND($E146="Half day",YEAR($D146)=Setup!$B$5,MONTH($D146)=3),1-Setup!$B$7,0)))),0)</f>
        <v/>
      </c>
      <c r="M146" s="34">
        <f>IF(AND(ISNUMBER($C146),ISNUMBER($D146)),IF($D146&lt;$C146,0,IF(MAX($C146,DATE(Setup!$B$5,4,1))&gt;MIN($D146,EOMONTH(DATE(Setup!$B$5,4,1),0)),0,MAX(0,NETWORKDAYS.INTL(MAX($C146,DATE(Setup!$B$5,4,1)),MIN($D146,EOMONTH(DATE(Setup!$B$5,4,1),0)),Setup!$C$6,Setup!$F$12:$F$61)-IF(AND($E146="Half day",YEAR($D146)=Setup!$B$5,MONTH($D146)=4),1-Setup!$B$7,0)))),0)</f>
        <v/>
      </c>
      <c r="N146" s="34">
        <f>IF(AND(ISNUMBER($C146),ISNUMBER($D146)),IF($D146&lt;$C146,0,IF(MAX($C146,DATE(Setup!$B$5,5,1))&gt;MIN($D146,EOMONTH(DATE(Setup!$B$5,5,1),0)),0,MAX(0,NETWORKDAYS.INTL(MAX($C146,DATE(Setup!$B$5,5,1)),MIN($D146,EOMONTH(DATE(Setup!$B$5,5,1),0)),Setup!$C$6,Setup!$F$12:$F$61)-IF(AND($E146="Half day",YEAR($D146)=Setup!$B$5,MONTH($D146)=5),1-Setup!$B$7,0)))),0)</f>
        <v/>
      </c>
      <c r="O146" s="34">
        <f>IF(AND(ISNUMBER($C146),ISNUMBER($D146)),IF($D146&lt;$C146,0,IF(MAX($C146,DATE(Setup!$B$5,6,1))&gt;MIN($D146,EOMONTH(DATE(Setup!$B$5,6,1),0)),0,MAX(0,NETWORKDAYS.INTL(MAX($C146,DATE(Setup!$B$5,6,1)),MIN($D146,EOMONTH(DATE(Setup!$B$5,6,1),0)),Setup!$C$6,Setup!$F$12:$F$61)-IF(AND($E146="Half day",YEAR($D146)=Setup!$B$5,MONTH($D146)=6),1-Setup!$B$7,0)))),0)</f>
        <v/>
      </c>
      <c r="P146" s="34">
        <f>IF(AND(ISNUMBER($C146),ISNUMBER($D146)),IF($D146&lt;$C146,0,IF(MAX($C146,DATE(Setup!$B$5,7,1))&gt;MIN($D146,EOMONTH(DATE(Setup!$B$5,7,1),0)),0,MAX(0,NETWORKDAYS.INTL(MAX($C146,DATE(Setup!$B$5,7,1)),MIN($D146,EOMONTH(DATE(Setup!$B$5,7,1),0)),Setup!$C$6,Setup!$F$12:$F$61)-IF(AND($E146="Half day",YEAR($D146)=Setup!$B$5,MONTH($D146)=7),1-Setup!$B$7,0)))),0)</f>
        <v/>
      </c>
      <c r="Q146" s="34">
        <f>IF(AND(ISNUMBER($C146),ISNUMBER($D146)),IF($D146&lt;$C146,0,IF(MAX($C146,DATE(Setup!$B$5,8,1))&gt;MIN($D146,EOMONTH(DATE(Setup!$B$5,8,1),0)),0,MAX(0,NETWORKDAYS.INTL(MAX($C146,DATE(Setup!$B$5,8,1)),MIN($D146,EOMONTH(DATE(Setup!$B$5,8,1),0)),Setup!$C$6,Setup!$F$12:$F$61)-IF(AND($E146="Half day",YEAR($D146)=Setup!$B$5,MONTH($D146)=8),1-Setup!$B$7,0)))),0)</f>
        <v/>
      </c>
      <c r="R146" s="34">
        <f>IF(AND(ISNUMBER($C146),ISNUMBER($D146)),IF($D146&lt;$C146,0,IF(MAX($C146,DATE(Setup!$B$5,9,1))&gt;MIN($D146,EOMONTH(DATE(Setup!$B$5,9,1),0)),0,MAX(0,NETWORKDAYS.INTL(MAX($C146,DATE(Setup!$B$5,9,1)),MIN($D146,EOMONTH(DATE(Setup!$B$5,9,1),0)),Setup!$C$6,Setup!$F$12:$F$61)-IF(AND($E146="Half day",YEAR($D146)=Setup!$B$5,MONTH($D146)=9),1-Setup!$B$7,0)))),0)</f>
        <v/>
      </c>
      <c r="S146" s="34">
        <f>IF(AND(ISNUMBER($C146),ISNUMBER($D146)),IF($D146&lt;$C146,0,IF(MAX($C146,DATE(Setup!$B$5,10,1))&gt;MIN($D146,EOMONTH(DATE(Setup!$B$5,10,1),0)),0,MAX(0,NETWORKDAYS.INTL(MAX($C146,DATE(Setup!$B$5,10,1)),MIN($D146,EOMONTH(DATE(Setup!$B$5,10,1),0)),Setup!$C$6,Setup!$F$12:$F$61)-IF(AND($E146="Half day",YEAR($D146)=Setup!$B$5,MONTH($D146)=10),1-Setup!$B$7,0)))),0)</f>
        <v/>
      </c>
      <c r="T146" s="34">
        <f>IF(AND(ISNUMBER($C146),ISNUMBER($D146)),IF($D146&lt;$C146,0,IF(MAX($C146,DATE(Setup!$B$5,11,1))&gt;MIN($D146,EOMONTH(DATE(Setup!$B$5,11,1),0)),0,MAX(0,NETWORKDAYS.INTL(MAX($C146,DATE(Setup!$B$5,11,1)),MIN($D146,EOMONTH(DATE(Setup!$B$5,11,1),0)),Setup!$C$6,Setup!$F$12:$F$61)-IF(AND($E146="Half day",YEAR($D146)=Setup!$B$5,MONTH($D146)=11),1-Setup!$B$7,0)))),0)</f>
        <v/>
      </c>
      <c r="U146" s="34">
        <f>IF(AND(ISNUMBER($C146),ISNUMBER($D146)),IF($D146&lt;$C146,0,IF(MAX($C146,DATE(Setup!$B$5,12,1))&gt;MIN($D146,EOMONTH(DATE(Setup!$B$5,12,1),0)),0,MAX(0,NETWORKDAYS.INTL(MAX($C146,DATE(Setup!$B$5,12,1)),MIN($D146,EOMONTH(DATE(Setup!$B$5,12,1),0)),Setup!$C$6,Setup!$F$12:$F$61)-IF(AND($E146="Half day",YEAR($D146)=Setup!$B$5,MONTH($D146)=12),1-Setup!$B$7,0)))),0)</f>
        <v/>
      </c>
    </row>
    <row r="147">
      <c r="A147" s="7" t="n"/>
      <c r="B147" s="7" t="n"/>
      <c r="C147" s="28" t="n"/>
      <c r="D147" s="28" t="n"/>
      <c r="E147" s="23" t="n"/>
      <c r="F147" s="32">
        <f>IF(OR($C147="",$D147=""),"",IF(NOT(AND(ISNUMBER($C147),ISNUMBER($D147))),"Check dates",IF($D147&lt;$C147,"Check dates",SUM($J147:$U147))))</f>
        <v/>
      </c>
      <c r="G147" s="7" t="n"/>
      <c r="H147" s="33">
        <f>IF(AND($A147="",$B147="",$C147="",$D147=""),"",IF(COUNTIF(Employees!$A$5:$A$34,$A147)=0,"Pick the employee from the list",IF(COUNTIF(Setup!$A$12:$A$17,$B147)=0,"Pick the leave type",IF($F147="Check dates","Check the dates","OK"))))</f>
        <v/>
      </c>
      <c r="J147" s="34">
        <f>IF(AND(ISNUMBER($C147),ISNUMBER($D147)),IF($D147&lt;$C147,0,IF(MAX($C147,DATE(Setup!$B$5,1,1))&gt;MIN($D147,EOMONTH(DATE(Setup!$B$5,1,1),0)),0,MAX(0,NETWORKDAYS.INTL(MAX($C147,DATE(Setup!$B$5,1,1)),MIN($D147,EOMONTH(DATE(Setup!$B$5,1,1),0)),Setup!$C$6,Setup!$F$12:$F$61)-IF(AND($E147="Half day",YEAR($D147)=Setup!$B$5,MONTH($D147)=1),1-Setup!$B$7,0)))),0)</f>
        <v/>
      </c>
      <c r="K147" s="34">
        <f>IF(AND(ISNUMBER($C147),ISNUMBER($D147)),IF($D147&lt;$C147,0,IF(MAX($C147,DATE(Setup!$B$5,2,1))&gt;MIN($D147,EOMONTH(DATE(Setup!$B$5,2,1),0)),0,MAX(0,NETWORKDAYS.INTL(MAX($C147,DATE(Setup!$B$5,2,1)),MIN($D147,EOMONTH(DATE(Setup!$B$5,2,1),0)),Setup!$C$6,Setup!$F$12:$F$61)-IF(AND($E147="Half day",YEAR($D147)=Setup!$B$5,MONTH($D147)=2),1-Setup!$B$7,0)))),0)</f>
        <v/>
      </c>
      <c r="L147" s="34">
        <f>IF(AND(ISNUMBER($C147),ISNUMBER($D147)),IF($D147&lt;$C147,0,IF(MAX($C147,DATE(Setup!$B$5,3,1))&gt;MIN($D147,EOMONTH(DATE(Setup!$B$5,3,1),0)),0,MAX(0,NETWORKDAYS.INTL(MAX($C147,DATE(Setup!$B$5,3,1)),MIN($D147,EOMONTH(DATE(Setup!$B$5,3,1),0)),Setup!$C$6,Setup!$F$12:$F$61)-IF(AND($E147="Half day",YEAR($D147)=Setup!$B$5,MONTH($D147)=3),1-Setup!$B$7,0)))),0)</f>
        <v/>
      </c>
      <c r="M147" s="34">
        <f>IF(AND(ISNUMBER($C147),ISNUMBER($D147)),IF($D147&lt;$C147,0,IF(MAX($C147,DATE(Setup!$B$5,4,1))&gt;MIN($D147,EOMONTH(DATE(Setup!$B$5,4,1),0)),0,MAX(0,NETWORKDAYS.INTL(MAX($C147,DATE(Setup!$B$5,4,1)),MIN($D147,EOMONTH(DATE(Setup!$B$5,4,1),0)),Setup!$C$6,Setup!$F$12:$F$61)-IF(AND($E147="Half day",YEAR($D147)=Setup!$B$5,MONTH($D147)=4),1-Setup!$B$7,0)))),0)</f>
        <v/>
      </c>
      <c r="N147" s="34">
        <f>IF(AND(ISNUMBER($C147),ISNUMBER($D147)),IF($D147&lt;$C147,0,IF(MAX($C147,DATE(Setup!$B$5,5,1))&gt;MIN($D147,EOMONTH(DATE(Setup!$B$5,5,1),0)),0,MAX(0,NETWORKDAYS.INTL(MAX($C147,DATE(Setup!$B$5,5,1)),MIN($D147,EOMONTH(DATE(Setup!$B$5,5,1),0)),Setup!$C$6,Setup!$F$12:$F$61)-IF(AND($E147="Half day",YEAR($D147)=Setup!$B$5,MONTH($D147)=5),1-Setup!$B$7,0)))),0)</f>
        <v/>
      </c>
      <c r="O147" s="34">
        <f>IF(AND(ISNUMBER($C147),ISNUMBER($D147)),IF($D147&lt;$C147,0,IF(MAX($C147,DATE(Setup!$B$5,6,1))&gt;MIN($D147,EOMONTH(DATE(Setup!$B$5,6,1),0)),0,MAX(0,NETWORKDAYS.INTL(MAX($C147,DATE(Setup!$B$5,6,1)),MIN($D147,EOMONTH(DATE(Setup!$B$5,6,1),0)),Setup!$C$6,Setup!$F$12:$F$61)-IF(AND($E147="Half day",YEAR($D147)=Setup!$B$5,MONTH($D147)=6),1-Setup!$B$7,0)))),0)</f>
        <v/>
      </c>
      <c r="P147" s="34">
        <f>IF(AND(ISNUMBER($C147),ISNUMBER($D147)),IF($D147&lt;$C147,0,IF(MAX($C147,DATE(Setup!$B$5,7,1))&gt;MIN($D147,EOMONTH(DATE(Setup!$B$5,7,1),0)),0,MAX(0,NETWORKDAYS.INTL(MAX($C147,DATE(Setup!$B$5,7,1)),MIN($D147,EOMONTH(DATE(Setup!$B$5,7,1),0)),Setup!$C$6,Setup!$F$12:$F$61)-IF(AND($E147="Half day",YEAR($D147)=Setup!$B$5,MONTH($D147)=7),1-Setup!$B$7,0)))),0)</f>
        <v/>
      </c>
      <c r="Q147" s="34">
        <f>IF(AND(ISNUMBER($C147),ISNUMBER($D147)),IF($D147&lt;$C147,0,IF(MAX($C147,DATE(Setup!$B$5,8,1))&gt;MIN($D147,EOMONTH(DATE(Setup!$B$5,8,1),0)),0,MAX(0,NETWORKDAYS.INTL(MAX($C147,DATE(Setup!$B$5,8,1)),MIN($D147,EOMONTH(DATE(Setup!$B$5,8,1),0)),Setup!$C$6,Setup!$F$12:$F$61)-IF(AND($E147="Half day",YEAR($D147)=Setup!$B$5,MONTH($D147)=8),1-Setup!$B$7,0)))),0)</f>
        <v/>
      </c>
      <c r="R147" s="34">
        <f>IF(AND(ISNUMBER($C147),ISNUMBER($D147)),IF($D147&lt;$C147,0,IF(MAX($C147,DATE(Setup!$B$5,9,1))&gt;MIN($D147,EOMONTH(DATE(Setup!$B$5,9,1),0)),0,MAX(0,NETWORKDAYS.INTL(MAX($C147,DATE(Setup!$B$5,9,1)),MIN($D147,EOMONTH(DATE(Setup!$B$5,9,1),0)),Setup!$C$6,Setup!$F$12:$F$61)-IF(AND($E147="Half day",YEAR($D147)=Setup!$B$5,MONTH($D147)=9),1-Setup!$B$7,0)))),0)</f>
        <v/>
      </c>
      <c r="S147" s="34">
        <f>IF(AND(ISNUMBER($C147),ISNUMBER($D147)),IF($D147&lt;$C147,0,IF(MAX($C147,DATE(Setup!$B$5,10,1))&gt;MIN($D147,EOMONTH(DATE(Setup!$B$5,10,1),0)),0,MAX(0,NETWORKDAYS.INTL(MAX($C147,DATE(Setup!$B$5,10,1)),MIN($D147,EOMONTH(DATE(Setup!$B$5,10,1),0)),Setup!$C$6,Setup!$F$12:$F$61)-IF(AND($E147="Half day",YEAR($D147)=Setup!$B$5,MONTH($D147)=10),1-Setup!$B$7,0)))),0)</f>
        <v/>
      </c>
      <c r="T147" s="34">
        <f>IF(AND(ISNUMBER($C147),ISNUMBER($D147)),IF($D147&lt;$C147,0,IF(MAX($C147,DATE(Setup!$B$5,11,1))&gt;MIN($D147,EOMONTH(DATE(Setup!$B$5,11,1),0)),0,MAX(0,NETWORKDAYS.INTL(MAX($C147,DATE(Setup!$B$5,11,1)),MIN($D147,EOMONTH(DATE(Setup!$B$5,11,1),0)),Setup!$C$6,Setup!$F$12:$F$61)-IF(AND($E147="Half day",YEAR($D147)=Setup!$B$5,MONTH($D147)=11),1-Setup!$B$7,0)))),0)</f>
        <v/>
      </c>
      <c r="U147" s="34">
        <f>IF(AND(ISNUMBER($C147),ISNUMBER($D147)),IF($D147&lt;$C147,0,IF(MAX($C147,DATE(Setup!$B$5,12,1))&gt;MIN($D147,EOMONTH(DATE(Setup!$B$5,12,1),0)),0,MAX(0,NETWORKDAYS.INTL(MAX($C147,DATE(Setup!$B$5,12,1)),MIN($D147,EOMONTH(DATE(Setup!$B$5,12,1),0)),Setup!$C$6,Setup!$F$12:$F$61)-IF(AND($E147="Half day",YEAR($D147)=Setup!$B$5,MONTH($D147)=12),1-Setup!$B$7,0)))),0)</f>
        <v/>
      </c>
    </row>
    <row r="148">
      <c r="A148" s="7" t="n"/>
      <c r="B148" s="7" t="n"/>
      <c r="C148" s="28" t="n"/>
      <c r="D148" s="28" t="n"/>
      <c r="E148" s="23" t="n"/>
      <c r="F148" s="32">
        <f>IF(OR($C148="",$D148=""),"",IF(NOT(AND(ISNUMBER($C148),ISNUMBER($D148))),"Check dates",IF($D148&lt;$C148,"Check dates",SUM($J148:$U148))))</f>
        <v/>
      </c>
      <c r="G148" s="7" t="n"/>
      <c r="H148" s="33">
        <f>IF(AND($A148="",$B148="",$C148="",$D148=""),"",IF(COUNTIF(Employees!$A$5:$A$34,$A148)=0,"Pick the employee from the list",IF(COUNTIF(Setup!$A$12:$A$17,$B148)=0,"Pick the leave type",IF($F148="Check dates","Check the dates","OK"))))</f>
        <v/>
      </c>
      <c r="J148" s="34">
        <f>IF(AND(ISNUMBER($C148),ISNUMBER($D148)),IF($D148&lt;$C148,0,IF(MAX($C148,DATE(Setup!$B$5,1,1))&gt;MIN($D148,EOMONTH(DATE(Setup!$B$5,1,1),0)),0,MAX(0,NETWORKDAYS.INTL(MAX($C148,DATE(Setup!$B$5,1,1)),MIN($D148,EOMONTH(DATE(Setup!$B$5,1,1),0)),Setup!$C$6,Setup!$F$12:$F$61)-IF(AND($E148="Half day",YEAR($D148)=Setup!$B$5,MONTH($D148)=1),1-Setup!$B$7,0)))),0)</f>
        <v/>
      </c>
      <c r="K148" s="34">
        <f>IF(AND(ISNUMBER($C148),ISNUMBER($D148)),IF($D148&lt;$C148,0,IF(MAX($C148,DATE(Setup!$B$5,2,1))&gt;MIN($D148,EOMONTH(DATE(Setup!$B$5,2,1),0)),0,MAX(0,NETWORKDAYS.INTL(MAX($C148,DATE(Setup!$B$5,2,1)),MIN($D148,EOMONTH(DATE(Setup!$B$5,2,1),0)),Setup!$C$6,Setup!$F$12:$F$61)-IF(AND($E148="Half day",YEAR($D148)=Setup!$B$5,MONTH($D148)=2),1-Setup!$B$7,0)))),0)</f>
        <v/>
      </c>
      <c r="L148" s="34">
        <f>IF(AND(ISNUMBER($C148),ISNUMBER($D148)),IF($D148&lt;$C148,0,IF(MAX($C148,DATE(Setup!$B$5,3,1))&gt;MIN($D148,EOMONTH(DATE(Setup!$B$5,3,1),0)),0,MAX(0,NETWORKDAYS.INTL(MAX($C148,DATE(Setup!$B$5,3,1)),MIN($D148,EOMONTH(DATE(Setup!$B$5,3,1),0)),Setup!$C$6,Setup!$F$12:$F$61)-IF(AND($E148="Half day",YEAR($D148)=Setup!$B$5,MONTH($D148)=3),1-Setup!$B$7,0)))),0)</f>
        <v/>
      </c>
      <c r="M148" s="34">
        <f>IF(AND(ISNUMBER($C148),ISNUMBER($D148)),IF($D148&lt;$C148,0,IF(MAX($C148,DATE(Setup!$B$5,4,1))&gt;MIN($D148,EOMONTH(DATE(Setup!$B$5,4,1),0)),0,MAX(0,NETWORKDAYS.INTL(MAX($C148,DATE(Setup!$B$5,4,1)),MIN($D148,EOMONTH(DATE(Setup!$B$5,4,1),0)),Setup!$C$6,Setup!$F$12:$F$61)-IF(AND($E148="Half day",YEAR($D148)=Setup!$B$5,MONTH($D148)=4),1-Setup!$B$7,0)))),0)</f>
        <v/>
      </c>
      <c r="N148" s="34">
        <f>IF(AND(ISNUMBER($C148),ISNUMBER($D148)),IF($D148&lt;$C148,0,IF(MAX($C148,DATE(Setup!$B$5,5,1))&gt;MIN($D148,EOMONTH(DATE(Setup!$B$5,5,1),0)),0,MAX(0,NETWORKDAYS.INTL(MAX($C148,DATE(Setup!$B$5,5,1)),MIN($D148,EOMONTH(DATE(Setup!$B$5,5,1),0)),Setup!$C$6,Setup!$F$12:$F$61)-IF(AND($E148="Half day",YEAR($D148)=Setup!$B$5,MONTH($D148)=5),1-Setup!$B$7,0)))),0)</f>
        <v/>
      </c>
      <c r="O148" s="34">
        <f>IF(AND(ISNUMBER($C148),ISNUMBER($D148)),IF($D148&lt;$C148,0,IF(MAX($C148,DATE(Setup!$B$5,6,1))&gt;MIN($D148,EOMONTH(DATE(Setup!$B$5,6,1),0)),0,MAX(0,NETWORKDAYS.INTL(MAX($C148,DATE(Setup!$B$5,6,1)),MIN($D148,EOMONTH(DATE(Setup!$B$5,6,1),0)),Setup!$C$6,Setup!$F$12:$F$61)-IF(AND($E148="Half day",YEAR($D148)=Setup!$B$5,MONTH($D148)=6),1-Setup!$B$7,0)))),0)</f>
        <v/>
      </c>
      <c r="P148" s="34">
        <f>IF(AND(ISNUMBER($C148),ISNUMBER($D148)),IF($D148&lt;$C148,0,IF(MAX($C148,DATE(Setup!$B$5,7,1))&gt;MIN($D148,EOMONTH(DATE(Setup!$B$5,7,1),0)),0,MAX(0,NETWORKDAYS.INTL(MAX($C148,DATE(Setup!$B$5,7,1)),MIN($D148,EOMONTH(DATE(Setup!$B$5,7,1),0)),Setup!$C$6,Setup!$F$12:$F$61)-IF(AND($E148="Half day",YEAR($D148)=Setup!$B$5,MONTH($D148)=7),1-Setup!$B$7,0)))),0)</f>
        <v/>
      </c>
      <c r="Q148" s="34">
        <f>IF(AND(ISNUMBER($C148),ISNUMBER($D148)),IF($D148&lt;$C148,0,IF(MAX($C148,DATE(Setup!$B$5,8,1))&gt;MIN($D148,EOMONTH(DATE(Setup!$B$5,8,1),0)),0,MAX(0,NETWORKDAYS.INTL(MAX($C148,DATE(Setup!$B$5,8,1)),MIN($D148,EOMONTH(DATE(Setup!$B$5,8,1),0)),Setup!$C$6,Setup!$F$12:$F$61)-IF(AND($E148="Half day",YEAR($D148)=Setup!$B$5,MONTH($D148)=8),1-Setup!$B$7,0)))),0)</f>
        <v/>
      </c>
      <c r="R148" s="34">
        <f>IF(AND(ISNUMBER($C148),ISNUMBER($D148)),IF($D148&lt;$C148,0,IF(MAX($C148,DATE(Setup!$B$5,9,1))&gt;MIN($D148,EOMONTH(DATE(Setup!$B$5,9,1),0)),0,MAX(0,NETWORKDAYS.INTL(MAX($C148,DATE(Setup!$B$5,9,1)),MIN($D148,EOMONTH(DATE(Setup!$B$5,9,1),0)),Setup!$C$6,Setup!$F$12:$F$61)-IF(AND($E148="Half day",YEAR($D148)=Setup!$B$5,MONTH($D148)=9),1-Setup!$B$7,0)))),0)</f>
        <v/>
      </c>
      <c r="S148" s="34">
        <f>IF(AND(ISNUMBER($C148),ISNUMBER($D148)),IF($D148&lt;$C148,0,IF(MAX($C148,DATE(Setup!$B$5,10,1))&gt;MIN($D148,EOMONTH(DATE(Setup!$B$5,10,1),0)),0,MAX(0,NETWORKDAYS.INTL(MAX($C148,DATE(Setup!$B$5,10,1)),MIN($D148,EOMONTH(DATE(Setup!$B$5,10,1),0)),Setup!$C$6,Setup!$F$12:$F$61)-IF(AND($E148="Half day",YEAR($D148)=Setup!$B$5,MONTH($D148)=10),1-Setup!$B$7,0)))),0)</f>
        <v/>
      </c>
      <c r="T148" s="34">
        <f>IF(AND(ISNUMBER($C148),ISNUMBER($D148)),IF($D148&lt;$C148,0,IF(MAX($C148,DATE(Setup!$B$5,11,1))&gt;MIN($D148,EOMONTH(DATE(Setup!$B$5,11,1),0)),0,MAX(0,NETWORKDAYS.INTL(MAX($C148,DATE(Setup!$B$5,11,1)),MIN($D148,EOMONTH(DATE(Setup!$B$5,11,1),0)),Setup!$C$6,Setup!$F$12:$F$61)-IF(AND($E148="Half day",YEAR($D148)=Setup!$B$5,MONTH($D148)=11),1-Setup!$B$7,0)))),0)</f>
        <v/>
      </c>
      <c r="U148" s="34">
        <f>IF(AND(ISNUMBER($C148),ISNUMBER($D148)),IF($D148&lt;$C148,0,IF(MAX($C148,DATE(Setup!$B$5,12,1))&gt;MIN($D148,EOMONTH(DATE(Setup!$B$5,12,1),0)),0,MAX(0,NETWORKDAYS.INTL(MAX($C148,DATE(Setup!$B$5,12,1)),MIN($D148,EOMONTH(DATE(Setup!$B$5,12,1),0)),Setup!$C$6,Setup!$F$12:$F$61)-IF(AND($E148="Half day",YEAR($D148)=Setup!$B$5,MONTH($D148)=12),1-Setup!$B$7,0)))),0)</f>
        <v/>
      </c>
    </row>
    <row r="149">
      <c r="A149" s="7" t="n"/>
      <c r="B149" s="7" t="n"/>
      <c r="C149" s="28" t="n"/>
      <c r="D149" s="28" t="n"/>
      <c r="E149" s="23" t="n"/>
      <c r="F149" s="32">
        <f>IF(OR($C149="",$D149=""),"",IF(NOT(AND(ISNUMBER($C149),ISNUMBER($D149))),"Check dates",IF($D149&lt;$C149,"Check dates",SUM($J149:$U149))))</f>
        <v/>
      </c>
      <c r="G149" s="7" t="n"/>
      <c r="H149" s="33">
        <f>IF(AND($A149="",$B149="",$C149="",$D149=""),"",IF(COUNTIF(Employees!$A$5:$A$34,$A149)=0,"Pick the employee from the list",IF(COUNTIF(Setup!$A$12:$A$17,$B149)=0,"Pick the leave type",IF($F149="Check dates","Check the dates","OK"))))</f>
        <v/>
      </c>
      <c r="J149" s="34">
        <f>IF(AND(ISNUMBER($C149),ISNUMBER($D149)),IF($D149&lt;$C149,0,IF(MAX($C149,DATE(Setup!$B$5,1,1))&gt;MIN($D149,EOMONTH(DATE(Setup!$B$5,1,1),0)),0,MAX(0,NETWORKDAYS.INTL(MAX($C149,DATE(Setup!$B$5,1,1)),MIN($D149,EOMONTH(DATE(Setup!$B$5,1,1),0)),Setup!$C$6,Setup!$F$12:$F$61)-IF(AND($E149="Half day",YEAR($D149)=Setup!$B$5,MONTH($D149)=1),1-Setup!$B$7,0)))),0)</f>
        <v/>
      </c>
      <c r="K149" s="34">
        <f>IF(AND(ISNUMBER($C149),ISNUMBER($D149)),IF($D149&lt;$C149,0,IF(MAX($C149,DATE(Setup!$B$5,2,1))&gt;MIN($D149,EOMONTH(DATE(Setup!$B$5,2,1),0)),0,MAX(0,NETWORKDAYS.INTL(MAX($C149,DATE(Setup!$B$5,2,1)),MIN($D149,EOMONTH(DATE(Setup!$B$5,2,1),0)),Setup!$C$6,Setup!$F$12:$F$61)-IF(AND($E149="Half day",YEAR($D149)=Setup!$B$5,MONTH($D149)=2),1-Setup!$B$7,0)))),0)</f>
        <v/>
      </c>
      <c r="L149" s="34">
        <f>IF(AND(ISNUMBER($C149),ISNUMBER($D149)),IF($D149&lt;$C149,0,IF(MAX($C149,DATE(Setup!$B$5,3,1))&gt;MIN($D149,EOMONTH(DATE(Setup!$B$5,3,1),0)),0,MAX(0,NETWORKDAYS.INTL(MAX($C149,DATE(Setup!$B$5,3,1)),MIN($D149,EOMONTH(DATE(Setup!$B$5,3,1),0)),Setup!$C$6,Setup!$F$12:$F$61)-IF(AND($E149="Half day",YEAR($D149)=Setup!$B$5,MONTH($D149)=3),1-Setup!$B$7,0)))),0)</f>
        <v/>
      </c>
      <c r="M149" s="34">
        <f>IF(AND(ISNUMBER($C149),ISNUMBER($D149)),IF($D149&lt;$C149,0,IF(MAX($C149,DATE(Setup!$B$5,4,1))&gt;MIN($D149,EOMONTH(DATE(Setup!$B$5,4,1),0)),0,MAX(0,NETWORKDAYS.INTL(MAX($C149,DATE(Setup!$B$5,4,1)),MIN($D149,EOMONTH(DATE(Setup!$B$5,4,1),0)),Setup!$C$6,Setup!$F$12:$F$61)-IF(AND($E149="Half day",YEAR($D149)=Setup!$B$5,MONTH($D149)=4),1-Setup!$B$7,0)))),0)</f>
        <v/>
      </c>
      <c r="N149" s="34">
        <f>IF(AND(ISNUMBER($C149),ISNUMBER($D149)),IF($D149&lt;$C149,0,IF(MAX($C149,DATE(Setup!$B$5,5,1))&gt;MIN($D149,EOMONTH(DATE(Setup!$B$5,5,1),0)),0,MAX(0,NETWORKDAYS.INTL(MAX($C149,DATE(Setup!$B$5,5,1)),MIN($D149,EOMONTH(DATE(Setup!$B$5,5,1),0)),Setup!$C$6,Setup!$F$12:$F$61)-IF(AND($E149="Half day",YEAR($D149)=Setup!$B$5,MONTH($D149)=5),1-Setup!$B$7,0)))),0)</f>
        <v/>
      </c>
      <c r="O149" s="34">
        <f>IF(AND(ISNUMBER($C149),ISNUMBER($D149)),IF($D149&lt;$C149,0,IF(MAX($C149,DATE(Setup!$B$5,6,1))&gt;MIN($D149,EOMONTH(DATE(Setup!$B$5,6,1),0)),0,MAX(0,NETWORKDAYS.INTL(MAX($C149,DATE(Setup!$B$5,6,1)),MIN($D149,EOMONTH(DATE(Setup!$B$5,6,1),0)),Setup!$C$6,Setup!$F$12:$F$61)-IF(AND($E149="Half day",YEAR($D149)=Setup!$B$5,MONTH($D149)=6),1-Setup!$B$7,0)))),0)</f>
        <v/>
      </c>
      <c r="P149" s="34">
        <f>IF(AND(ISNUMBER($C149),ISNUMBER($D149)),IF($D149&lt;$C149,0,IF(MAX($C149,DATE(Setup!$B$5,7,1))&gt;MIN($D149,EOMONTH(DATE(Setup!$B$5,7,1),0)),0,MAX(0,NETWORKDAYS.INTL(MAX($C149,DATE(Setup!$B$5,7,1)),MIN($D149,EOMONTH(DATE(Setup!$B$5,7,1),0)),Setup!$C$6,Setup!$F$12:$F$61)-IF(AND($E149="Half day",YEAR($D149)=Setup!$B$5,MONTH($D149)=7),1-Setup!$B$7,0)))),0)</f>
        <v/>
      </c>
      <c r="Q149" s="34">
        <f>IF(AND(ISNUMBER($C149),ISNUMBER($D149)),IF($D149&lt;$C149,0,IF(MAX($C149,DATE(Setup!$B$5,8,1))&gt;MIN($D149,EOMONTH(DATE(Setup!$B$5,8,1),0)),0,MAX(0,NETWORKDAYS.INTL(MAX($C149,DATE(Setup!$B$5,8,1)),MIN($D149,EOMONTH(DATE(Setup!$B$5,8,1),0)),Setup!$C$6,Setup!$F$12:$F$61)-IF(AND($E149="Half day",YEAR($D149)=Setup!$B$5,MONTH($D149)=8),1-Setup!$B$7,0)))),0)</f>
        <v/>
      </c>
      <c r="R149" s="34">
        <f>IF(AND(ISNUMBER($C149),ISNUMBER($D149)),IF($D149&lt;$C149,0,IF(MAX($C149,DATE(Setup!$B$5,9,1))&gt;MIN($D149,EOMONTH(DATE(Setup!$B$5,9,1),0)),0,MAX(0,NETWORKDAYS.INTL(MAX($C149,DATE(Setup!$B$5,9,1)),MIN($D149,EOMONTH(DATE(Setup!$B$5,9,1),0)),Setup!$C$6,Setup!$F$12:$F$61)-IF(AND($E149="Half day",YEAR($D149)=Setup!$B$5,MONTH($D149)=9),1-Setup!$B$7,0)))),0)</f>
        <v/>
      </c>
      <c r="S149" s="34">
        <f>IF(AND(ISNUMBER($C149),ISNUMBER($D149)),IF($D149&lt;$C149,0,IF(MAX($C149,DATE(Setup!$B$5,10,1))&gt;MIN($D149,EOMONTH(DATE(Setup!$B$5,10,1),0)),0,MAX(0,NETWORKDAYS.INTL(MAX($C149,DATE(Setup!$B$5,10,1)),MIN($D149,EOMONTH(DATE(Setup!$B$5,10,1),0)),Setup!$C$6,Setup!$F$12:$F$61)-IF(AND($E149="Half day",YEAR($D149)=Setup!$B$5,MONTH($D149)=10),1-Setup!$B$7,0)))),0)</f>
        <v/>
      </c>
      <c r="T149" s="34">
        <f>IF(AND(ISNUMBER($C149),ISNUMBER($D149)),IF($D149&lt;$C149,0,IF(MAX($C149,DATE(Setup!$B$5,11,1))&gt;MIN($D149,EOMONTH(DATE(Setup!$B$5,11,1),0)),0,MAX(0,NETWORKDAYS.INTL(MAX($C149,DATE(Setup!$B$5,11,1)),MIN($D149,EOMONTH(DATE(Setup!$B$5,11,1),0)),Setup!$C$6,Setup!$F$12:$F$61)-IF(AND($E149="Half day",YEAR($D149)=Setup!$B$5,MONTH($D149)=11),1-Setup!$B$7,0)))),0)</f>
        <v/>
      </c>
      <c r="U149" s="34">
        <f>IF(AND(ISNUMBER($C149),ISNUMBER($D149)),IF($D149&lt;$C149,0,IF(MAX($C149,DATE(Setup!$B$5,12,1))&gt;MIN($D149,EOMONTH(DATE(Setup!$B$5,12,1),0)),0,MAX(0,NETWORKDAYS.INTL(MAX($C149,DATE(Setup!$B$5,12,1)),MIN($D149,EOMONTH(DATE(Setup!$B$5,12,1),0)),Setup!$C$6,Setup!$F$12:$F$61)-IF(AND($E149="Half day",YEAR($D149)=Setup!$B$5,MONTH($D149)=12),1-Setup!$B$7,0)))),0)</f>
        <v/>
      </c>
    </row>
    <row r="150">
      <c r="A150" s="7" t="n"/>
      <c r="B150" s="7" t="n"/>
      <c r="C150" s="28" t="n"/>
      <c r="D150" s="28" t="n"/>
      <c r="E150" s="23" t="n"/>
      <c r="F150" s="32">
        <f>IF(OR($C150="",$D150=""),"",IF(NOT(AND(ISNUMBER($C150),ISNUMBER($D150))),"Check dates",IF($D150&lt;$C150,"Check dates",SUM($J150:$U150))))</f>
        <v/>
      </c>
      <c r="G150" s="7" t="n"/>
      <c r="H150" s="33">
        <f>IF(AND($A150="",$B150="",$C150="",$D150=""),"",IF(COUNTIF(Employees!$A$5:$A$34,$A150)=0,"Pick the employee from the list",IF(COUNTIF(Setup!$A$12:$A$17,$B150)=0,"Pick the leave type",IF($F150="Check dates","Check the dates","OK"))))</f>
        <v/>
      </c>
      <c r="J150" s="34">
        <f>IF(AND(ISNUMBER($C150),ISNUMBER($D150)),IF($D150&lt;$C150,0,IF(MAX($C150,DATE(Setup!$B$5,1,1))&gt;MIN($D150,EOMONTH(DATE(Setup!$B$5,1,1),0)),0,MAX(0,NETWORKDAYS.INTL(MAX($C150,DATE(Setup!$B$5,1,1)),MIN($D150,EOMONTH(DATE(Setup!$B$5,1,1),0)),Setup!$C$6,Setup!$F$12:$F$61)-IF(AND($E150="Half day",YEAR($D150)=Setup!$B$5,MONTH($D150)=1),1-Setup!$B$7,0)))),0)</f>
        <v/>
      </c>
      <c r="K150" s="34">
        <f>IF(AND(ISNUMBER($C150),ISNUMBER($D150)),IF($D150&lt;$C150,0,IF(MAX($C150,DATE(Setup!$B$5,2,1))&gt;MIN($D150,EOMONTH(DATE(Setup!$B$5,2,1),0)),0,MAX(0,NETWORKDAYS.INTL(MAX($C150,DATE(Setup!$B$5,2,1)),MIN($D150,EOMONTH(DATE(Setup!$B$5,2,1),0)),Setup!$C$6,Setup!$F$12:$F$61)-IF(AND($E150="Half day",YEAR($D150)=Setup!$B$5,MONTH($D150)=2),1-Setup!$B$7,0)))),0)</f>
        <v/>
      </c>
      <c r="L150" s="34">
        <f>IF(AND(ISNUMBER($C150),ISNUMBER($D150)),IF($D150&lt;$C150,0,IF(MAX($C150,DATE(Setup!$B$5,3,1))&gt;MIN($D150,EOMONTH(DATE(Setup!$B$5,3,1),0)),0,MAX(0,NETWORKDAYS.INTL(MAX($C150,DATE(Setup!$B$5,3,1)),MIN($D150,EOMONTH(DATE(Setup!$B$5,3,1),0)),Setup!$C$6,Setup!$F$12:$F$61)-IF(AND($E150="Half day",YEAR($D150)=Setup!$B$5,MONTH($D150)=3),1-Setup!$B$7,0)))),0)</f>
        <v/>
      </c>
      <c r="M150" s="34">
        <f>IF(AND(ISNUMBER($C150),ISNUMBER($D150)),IF($D150&lt;$C150,0,IF(MAX($C150,DATE(Setup!$B$5,4,1))&gt;MIN($D150,EOMONTH(DATE(Setup!$B$5,4,1),0)),0,MAX(0,NETWORKDAYS.INTL(MAX($C150,DATE(Setup!$B$5,4,1)),MIN($D150,EOMONTH(DATE(Setup!$B$5,4,1),0)),Setup!$C$6,Setup!$F$12:$F$61)-IF(AND($E150="Half day",YEAR($D150)=Setup!$B$5,MONTH($D150)=4),1-Setup!$B$7,0)))),0)</f>
        <v/>
      </c>
      <c r="N150" s="34">
        <f>IF(AND(ISNUMBER($C150),ISNUMBER($D150)),IF($D150&lt;$C150,0,IF(MAX($C150,DATE(Setup!$B$5,5,1))&gt;MIN($D150,EOMONTH(DATE(Setup!$B$5,5,1),0)),0,MAX(0,NETWORKDAYS.INTL(MAX($C150,DATE(Setup!$B$5,5,1)),MIN($D150,EOMONTH(DATE(Setup!$B$5,5,1),0)),Setup!$C$6,Setup!$F$12:$F$61)-IF(AND($E150="Half day",YEAR($D150)=Setup!$B$5,MONTH($D150)=5),1-Setup!$B$7,0)))),0)</f>
        <v/>
      </c>
      <c r="O150" s="34">
        <f>IF(AND(ISNUMBER($C150),ISNUMBER($D150)),IF($D150&lt;$C150,0,IF(MAX($C150,DATE(Setup!$B$5,6,1))&gt;MIN($D150,EOMONTH(DATE(Setup!$B$5,6,1),0)),0,MAX(0,NETWORKDAYS.INTL(MAX($C150,DATE(Setup!$B$5,6,1)),MIN($D150,EOMONTH(DATE(Setup!$B$5,6,1),0)),Setup!$C$6,Setup!$F$12:$F$61)-IF(AND($E150="Half day",YEAR($D150)=Setup!$B$5,MONTH($D150)=6),1-Setup!$B$7,0)))),0)</f>
        <v/>
      </c>
      <c r="P150" s="34">
        <f>IF(AND(ISNUMBER($C150),ISNUMBER($D150)),IF($D150&lt;$C150,0,IF(MAX($C150,DATE(Setup!$B$5,7,1))&gt;MIN($D150,EOMONTH(DATE(Setup!$B$5,7,1),0)),0,MAX(0,NETWORKDAYS.INTL(MAX($C150,DATE(Setup!$B$5,7,1)),MIN($D150,EOMONTH(DATE(Setup!$B$5,7,1),0)),Setup!$C$6,Setup!$F$12:$F$61)-IF(AND($E150="Half day",YEAR($D150)=Setup!$B$5,MONTH($D150)=7),1-Setup!$B$7,0)))),0)</f>
        <v/>
      </c>
      <c r="Q150" s="34">
        <f>IF(AND(ISNUMBER($C150),ISNUMBER($D150)),IF($D150&lt;$C150,0,IF(MAX($C150,DATE(Setup!$B$5,8,1))&gt;MIN($D150,EOMONTH(DATE(Setup!$B$5,8,1),0)),0,MAX(0,NETWORKDAYS.INTL(MAX($C150,DATE(Setup!$B$5,8,1)),MIN($D150,EOMONTH(DATE(Setup!$B$5,8,1),0)),Setup!$C$6,Setup!$F$12:$F$61)-IF(AND($E150="Half day",YEAR($D150)=Setup!$B$5,MONTH($D150)=8),1-Setup!$B$7,0)))),0)</f>
        <v/>
      </c>
      <c r="R150" s="34">
        <f>IF(AND(ISNUMBER($C150),ISNUMBER($D150)),IF($D150&lt;$C150,0,IF(MAX($C150,DATE(Setup!$B$5,9,1))&gt;MIN($D150,EOMONTH(DATE(Setup!$B$5,9,1),0)),0,MAX(0,NETWORKDAYS.INTL(MAX($C150,DATE(Setup!$B$5,9,1)),MIN($D150,EOMONTH(DATE(Setup!$B$5,9,1),0)),Setup!$C$6,Setup!$F$12:$F$61)-IF(AND($E150="Half day",YEAR($D150)=Setup!$B$5,MONTH($D150)=9),1-Setup!$B$7,0)))),0)</f>
        <v/>
      </c>
      <c r="S150" s="34">
        <f>IF(AND(ISNUMBER($C150),ISNUMBER($D150)),IF($D150&lt;$C150,0,IF(MAX($C150,DATE(Setup!$B$5,10,1))&gt;MIN($D150,EOMONTH(DATE(Setup!$B$5,10,1),0)),0,MAX(0,NETWORKDAYS.INTL(MAX($C150,DATE(Setup!$B$5,10,1)),MIN($D150,EOMONTH(DATE(Setup!$B$5,10,1),0)),Setup!$C$6,Setup!$F$12:$F$61)-IF(AND($E150="Half day",YEAR($D150)=Setup!$B$5,MONTH($D150)=10),1-Setup!$B$7,0)))),0)</f>
        <v/>
      </c>
      <c r="T150" s="34">
        <f>IF(AND(ISNUMBER($C150),ISNUMBER($D150)),IF($D150&lt;$C150,0,IF(MAX($C150,DATE(Setup!$B$5,11,1))&gt;MIN($D150,EOMONTH(DATE(Setup!$B$5,11,1),0)),0,MAX(0,NETWORKDAYS.INTL(MAX($C150,DATE(Setup!$B$5,11,1)),MIN($D150,EOMONTH(DATE(Setup!$B$5,11,1),0)),Setup!$C$6,Setup!$F$12:$F$61)-IF(AND($E150="Half day",YEAR($D150)=Setup!$B$5,MONTH($D150)=11),1-Setup!$B$7,0)))),0)</f>
        <v/>
      </c>
      <c r="U150" s="34">
        <f>IF(AND(ISNUMBER($C150),ISNUMBER($D150)),IF($D150&lt;$C150,0,IF(MAX($C150,DATE(Setup!$B$5,12,1))&gt;MIN($D150,EOMONTH(DATE(Setup!$B$5,12,1),0)),0,MAX(0,NETWORKDAYS.INTL(MAX($C150,DATE(Setup!$B$5,12,1)),MIN($D150,EOMONTH(DATE(Setup!$B$5,12,1),0)),Setup!$C$6,Setup!$F$12:$F$61)-IF(AND($E150="Half day",YEAR($D150)=Setup!$B$5,MONTH($D150)=12),1-Setup!$B$7,0)))),0)</f>
        <v/>
      </c>
    </row>
    <row r="151">
      <c r="A151" s="7" t="n"/>
      <c r="B151" s="7" t="n"/>
      <c r="C151" s="28" t="n"/>
      <c r="D151" s="28" t="n"/>
      <c r="E151" s="23" t="n"/>
      <c r="F151" s="32">
        <f>IF(OR($C151="",$D151=""),"",IF(NOT(AND(ISNUMBER($C151),ISNUMBER($D151))),"Check dates",IF($D151&lt;$C151,"Check dates",SUM($J151:$U151))))</f>
        <v/>
      </c>
      <c r="G151" s="7" t="n"/>
      <c r="H151" s="33">
        <f>IF(AND($A151="",$B151="",$C151="",$D151=""),"",IF(COUNTIF(Employees!$A$5:$A$34,$A151)=0,"Pick the employee from the list",IF(COUNTIF(Setup!$A$12:$A$17,$B151)=0,"Pick the leave type",IF($F151="Check dates","Check the dates","OK"))))</f>
        <v/>
      </c>
      <c r="J151" s="34">
        <f>IF(AND(ISNUMBER($C151),ISNUMBER($D151)),IF($D151&lt;$C151,0,IF(MAX($C151,DATE(Setup!$B$5,1,1))&gt;MIN($D151,EOMONTH(DATE(Setup!$B$5,1,1),0)),0,MAX(0,NETWORKDAYS.INTL(MAX($C151,DATE(Setup!$B$5,1,1)),MIN($D151,EOMONTH(DATE(Setup!$B$5,1,1),0)),Setup!$C$6,Setup!$F$12:$F$61)-IF(AND($E151="Half day",YEAR($D151)=Setup!$B$5,MONTH($D151)=1),1-Setup!$B$7,0)))),0)</f>
        <v/>
      </c>
      <c r="K151" s="34">
        <f>IF(AND(ISNUMBER($C151),ISNUMBER($D151)),IF($D151&lt;$C151,0,IF(MAX($C151,DATE(Setup!$B$5,2,1))&gt;MIN($D151,EOMONTH(DATE(Setup!$B$5,2,1),0)),0,MAX(0,NETWORKDAYS.INTL(MAX($C151,DATE(Setup!$B$5,2,1)),MIN($D151,EOMONTH(DATE(Setup!$B$5,2,1),0)),Setup!$C$6,Setup!$F$12:$F$61)-IF(AND($E151="Half day",YEAR($D151)=Setup!$B$5,MONTH($D151)=2),1-Setup!$B$7,0)))),0)</f>
        <v/>
      </c>
      <c r="L151" s="34">
        <f>IF(AND(ISNUMBER($C151),ISNUMBER($D151)),IF($D151&lt;$C151,0,IF(MAX($C151,DATE(Setup!$B$5,3,1))&gt;MIN($D151,EOMONTH(DATE(Setup!$B$5,3,1),0)),0,MAX(0,NETWORKDAYS.INTL(MAX($C151,DATE(Setup!$B$5,3,1)),MIN($D151,EOMONTH(DATE(Setup!$B$5,3,1),0)),Setup!$C$6,Setup!$F$12:$F$61)-IF(AND($E151="Half day",YEAR($D151)=Setup!$B$5,MONTH($D151)=3),1-Setup!$B$7,0)))),0)</f>
        <v/>
      </c>
      <c r="M151" s="34">
        <f>IF(AND(ISNUMBER($C151),ISNUMBER($D151)),IF($D151&lt;$C151,0,IF(MAX($C151,DATE(Setup!$B$5,4,1))&gt;MIN($D151,EOMONTH(DATE(Setup!$B$5,4,1),0)),0,MAX(0,NETWORKDAYS.INTL(MAX($C151,DATE(Setup!$B$5,4,1)),MIN($D151,EOMONTH(DATE(Setup!$B$5,4,1),0)),Setup!$C$6,Setup!$F$12:$F$61)-IF(AND($E151="Half day",YEAR($D151)=Setup!$B$5,MONTH($D151)=4),1-Setup!$B$7,0)))),0)</f>
        <v/>
      </c>
      <c r="N151" s="34">
        <f>IF(AND(ISNUMBER($C151),ISNUMBER($D151)),IF($D151&lt;$C151,0,IF(MAX($C151,DATE(Setup!$B$5,5,1))&gt;MIN($D151,EOMONTH(DATE(Setup!$B$5,5,1),0)),0,MAX(0,NETWORKDAYS.INTL(MAX($C151,DATE(Setup!$B$5,5,1)),MIN($D151,EOMONTH(DATE(Setup!$B$5,5,1),0)),Setup!$C$6,Setup!$F$12:$F$61)-IF(AND($E151="Half day",YEAR($D151)=Setup!$B$5,MONTH($D151)=5),1-Setup!$B$7,0)))),0)</f>
        <v/>
      </c>
      <c r="O151" s="34">
        <f>IF(AND(ISNUMBER($C151),ISNUMBER($D151)),IF($D151&lt;$C151,0,IF(MAX($C151,DATE(Setup!$B$5,6,1))&gt;MIN($D151,EOMONTH(DATE(Setup!$B$5,6,1),0)),0,MAX(0,NETWORKDAYS.INTL(MAX($C151,DATE(Setup!$B$5,6,1)),MIN($D151,EOMONTH(DATE(Setup!$B$5,6,1),0)),Setup!$C$6,Setup!$F$12:$F$61)-IF(AND($E151="Half day",YEAR($D151)=Setup!$B$5,MONTH($D151)=6),1-Setup!$B$7,0)))),0)</f>
        <v/>
      </c>
      <c r="P151" s="34">
        <f>IF(AND(ISNUMBER($C151),ISNUMBER($D151)),IF($D151&lt;$C151,0,IF(MAX($C151,DATE(Setup!$B$5,7,1))&gt;MIN($D151,EOMONTH(DATE(Setup!$B$5,7,1),0)),0,MAX(0,NETWORKDAYS.INTL(MAX($C151,DATE(Setup!$B$5,7,1)),MIN($D151,EOMONTH(DATE(Setup!$B$5,7,1),0)),Setup!$C$6,Setup!$F$12:$F$61)-IF(AND($E151="Half day",YEAR($D151)=Setup!$B$5,MONTH($D151)=7),1-Setup!$B$7,0)))),0)</f>
        <v/>
      </c>
      <c r="Q151" s="34">
        <f>IF(AND(ISNUMBER($C151),ISNUMBER($D151)),IF($D151&lt;$C151,0,IF(MAX($C151,DATE(Setup!$B$5,8,1))&gt;MIN($D151,EOMONTH(DATE(Setup!$B$5,8,1),0)),0,MAX(0,NETWORKDAYS.INTL(MAX($C151,DATE(Setup!$B$5,8,1)),MIN($D151,EOMONTH(DATE(Setup!$B$5,8,1),0)),Setup!$C$6,Setup!$F$12:$F$61)-IF(AND($E151="Half day",YEAR($D151)=Setup!$B$5,MONTH($D151)=8),1-Setup!$B$7,0)))),0)</f>
        <v/>
      </c>
      <c r="R151" s="34">
        <f>IF(AND(ISNUMBER($C151),ISNUMBER($D151)),IF($D151&lt;$C151,0,IF(MAX($C151,DATE(Setup!$B$5,9,1))&gt;MIN($D151,EOMONTH(DATE(Setup!$B$5,9,1),0)),0,MAX(0,NETWORKDAYS.INTL(MAX($C151,DATE(Setup!$B$5,9,1)),MIN($D151,EOMONTH(DATE(Setup!$B$5,9,1),0)),Setup!$C$6,Setup!$F$12:$F$61)-IF(AND($E151="Half day",YEAR($D151)=Setup!$B$5,MONTH($D151)=9),1-Setup!$B$7,0)))),0)</f>
        <v/>
      </c>
      <c r="S151" s="34">
        <f>IF(AND(ISNUMBER($C151),ISNUMBER($D151)),IF($D151&lt;$C151,0,IF(MAX($C151,DATE(Setup!$B$5,10,1))&gt;MIN($D151,EOMONTH(DATE(Setup!$B$5,10,1),0)),0,MAX(0,NETWORKDAYS.INTL(MAX($C151,DATE(Setup!$B$5,10,1)),MIN($D151,EOMONTH(DATE(Setup!$B$5,10,1),0)),Setup!$C$6,Setup!$F$12:$F$61)-IF(AND($E151="Half day",YEAR($D151)=Setup!$B$5,MONTH($D151)=10),1-Setup!$B$7,0)))),0)</f>
        <v/>
      </c>
      <c r="T151" s="34">
        <f>IF(AND(ISNUMBER($C151),ISNUMBER($D151)),IF($D151&lt;$C151,0,IF(MAX($C151,DATE(Setup!$B$5,11,1))&gt;MIN($D151,EOMONTH(DATE(Setup!$B$5,11,1),0)),0,MAX(0,NETWORKDAYS.INTL(MAX($C151,DATE(Setup!$B$5,11,1)),MIN($D151,EOMONTH(DATE(Setup!$B$5,11,1),0)),Setup!$C$6,Setup!$F$12:$F$61)-IF(AND($E151="Half day",YEAR($D151)=Setup!$B$5,MONTH($D151)=11),1-Setup!$B$7,0)))),0)</f>
        <v/>
      </c>
      <c r="U151" s="34">
        <f>IF(AND(ISNUMBER($C151),ISNUMBER($D151)),IF($D151&lt;$C151,0,IF(MAX($C151,DATE(Setup!$B$5,12,1))&gt;MIN($D151,EOMONTH(DATE(Setup!$B$5,12,1),0)),0,MAX(0,NETWORKDAYS.INTL(MAX($C151,DATE(Setup!$B$5,12,1)),MIN($D151,EOMONTH(DATE(Setup!$B$5,12,1),0)),Setup!$C$6,Setup!$F$12:$F$61)-IF(AND($E151="Half day",YEAR($D151)=Setup!$B$5,MONTH($D151)=12),1-Setup!$B$7,0)))),0)</f>
        <v/>
      </c>
    </row>
    <row r="152">
      <c r="A152" s="7" t="n"/>
      <c r="B152" s="7" t="n"/>
      <c r="C152" s="28" t="n"/>
      <c r="D152" s="28" t="n"/>
      <c r="E152" s="23" t="n"/>
      <c r="F152" s="32">
        <f>IF(OR($C152="",$D152=""),"",IF(NOT(AND(ISNUMBER($C152),ISNUMBER($D152))),"Check dates",IF($D152&lt;$C152,"Check dates",SUM($J152:$U152))))</f>
        <v/>
      </c>
      <c r="G152" s="7" t="n"/>
      <c r="H152" s="33">
        <f>IF(AND($A152="",$B152="",$C152="",$D152=""),"",IF(COUNTIF(Employees!$A$5:$A$34,$A152)=0,"Pick the employee from the list",IF(COUNTIF(Setup!$A$12:$A$17,$B152)=0,"Pick the leave type",IF($F152="Check dates","Check the dates","OK"))))</f>
        <v/>
      </c>
      <c r="J152" s="34">
        <f>IF(AND(ISNUMBER($C152),ISNUMBER($D152)),IF($D152&lt;$C152,0,IF(MAX($C152,DATE(Setup!$B$5,1,1))&gt;MIN($D152,EOMONTH(DATE(Setup!$B$5,1,1),0)),0,MAX(0,NETWORKDAYS.INTL(MAX($C152,DATE(Setup!$B$5,1,1)),MIN($D152,EOMONTH(DATE(Setup!$B$5,1,1),0)),Setup!$C$6,Setup!$F$12:$F$61)-IF(AND($E152="Half day",YEAR($D152)=Setup!$B$5,MONTH($D152)=1),1-Setup!$B$7,0)))),0)</f>
        <v/>
      </c>
      <c r="K152" s="34">
        <f>IF(AND(ISNUMBER($C152),ISNUMBER($D152)),IF($D152&lt;$C152,0,IF(MAX($C152,DATE(Setup!$B$5,2,1))&gt;MIN($D152,EOMONTH(DATE(Setup!$B$5,2,1),0)),0,MAX(0,NETWORKDAYS.INTL(MAX($C152,DATE(Setup!$B$5,2,1)),MIN($D152,EOMONTH(DATE(Setup!$B$5,2,1),0)),Setup!$C$6,Setup!$F$12:$F$61)-IF(AND($E152="Half day",YEAR($D152)=Setup!$B$5,MONTH($D152)=2),1-Setup!$B$7,0)))),0)</f>
        <v/>
      </c>
      <c r="L152" s="34">
        <f>IF(AND(ISNUMBER($C152),ISNUMBER($D152)),IF($D152&lt;$C152,0,IF(MAX($C152,DATE(Setup!$B$5,3,1))&gt;MIN($D152,EOMONTH(DATE(Setup!$B$5,3,1),0)),0,MAX(0,NETWORKDAYS.INTL(MAX($C152,DATE(Setup!$B$5,3,1)),MIN($D152,EOMONTH(DATE(Setup!$B$5,3,1),0)),Setup!$C$6,Setup!$F$12:$F$61)-IF(AND($E152="Half day",YEAR($D152)=Setup!$B$5,MONTH($D152)=3),1-Setup!$B$7,0)))),0)</f>
        <v/>
      </c>
      <c r="M152" s="34">
        <f>IF(AND(ISNUMBER($C152),ISNUMBER($D152)),IF($D152&lt;$C152,0,IF(MAX($C152,DATE(Setup!$B$5,4,1))&gt;MIN($D152,EOMONTH(DATE(Setup!$B$5,4,1),0)),0,MAX(0,NETWORKDAYS.INTL(MAX($C152,DATE(Setup!$B$5,4,1)),MIN($D152,EOMONTH(DATE(Setup!$B$5,4,1),0)),Setup!$C$6,Setup!$F$12:$F$61)-IF(AND($E152="Half day",YEAR($D152)=Setup!$B$5,MONTH($D152)=4),1-Setup!$B$7,0)))),0)</f>
        <v/>
      </c>
      <c r="N152" s="34">
        <f>IF(AND(ISNUMBER($C152),ISNUMBER($D152)),IF($D152&lt;$C152,0,IF(MAX($C152,DATE(Setup!$B$5,5,1))&gt;MIN($D152,EOMONTH(DATE(Setup!$B$5,5,1),0)),0,MAX(0,NETWORKDAYS.INTL(MAX($C152,DATE(Setup!$B$5,5,1)),MIN($D152,EOMONTH(DATE(Setup!$B$5,5,1),0)),Setup!$C$6,Setup!$F$12:$F$61)-IF(AND($E152="Half day",YEAR($D152)=Setup!$B$5,MONTH($D152)=5),1-Setup!$B$7,0)))),0)</f>
        <v/>
      </c>
      <c r="O152" s="34">
        <f>IF(AND(ISNUMBER($C152),ISNUMBER($D152)),IF($D152&lt;$C152,0,IF(MAX($C152,DATE(Setup!$B$5,6,1))&gt;MIN($D152,EOMONTH(DATE(Setup!$B$5,6,1),0)),0,MAX(0,NETWORKDAYS.INTL(MAX($C152,DATE(Setup!$B$5,6,1)),MIN($D152,EOMONTH(DATE(Setup!$B$5,6,1),0)),Setup!$C$6,Setup!$F$12:$F$61)-IF(AND($E152="Half day",YEAR($D152)=Setup!$B$5,MONTH($D152)=6),1-Setup!$B$7,0)))),0)</f>
        <v/>
      </c>
      <c r="P152" s="34">
        <f>IF(AND(ISNUMBER($C152),ISNUMBER($D152)),IF($D152&lt;$C152,0,IF(MAX($C152,DATE(Setup!$B$5,7,1))&gt;MIN($D152,EOMONTH(DATE(Setup!$B$5,7,1),0)),0,MAX(0,NETWORKDAYS.INTL(MAX($C152,DATE(Setup!$B$5,7,1)),MIN($D152,EOMONTH(DATE(Setup!$B$5,7,1),0)),Setup!$C$6,Setup!$F$12:$F$61)-IF(AND($E152="Half day",YEAR($D152)=Setup!$B$5,MONTH($D152)=7),1-Setup!$B$7,0)))),0)</f>
        <v/>
      </c>
      <c r="Q152" s="34">
        <f>IF(AND(ISNUMBER($C152),ISNUMBER($D152)),IF($D152&lt;$C152,0,IF(MAX($C152,DATE(Setup!$B$5,8,1))&gt;MIN($D152,EOMONTH(DATE(Setup!$B$5,8,1),0)),0,MAX(0,NETWORKDAYS.INTL(MAX($C152,DATE(Setup!$B$5,8,1)),MIN($D152,EOMONTH(DATE(Setup!$B$5,8,1),0)),Setup!$C$6,Setup!$F$12:$F$61)-IF(AND($E152="Half day",YEAR($D152)=Setup!$B$5,MONTH($D152)=8),1-Setup!$B$7,0)))),0)</f>
        <v/>
      </c>
      <c r="R152" s="34">
        <f>IF(AND(ISNUMBER($C152),ISNUMBER($D152)),IF($D152&lt;$C152,0,IF(MAX($C152,DATE(Setup!$B$5,9,1))&gt;MIN($D152,EOMONTH(DATE(Setup!$B$5,9,1),0)),0,MAX(0,NETWORKDAYS.INTL(MAX($C152,DATE(Setup!$B$5,9,1)),MIN($D152,EOMONTH(DATE(Setup!$B$5,9,1),0)),Setup!$C$6,Setup!$F$12:$F$61)-IF(AND($E152="Half day",YEAR($D152)=Setup!$B$5,MONTH($D152)=9),1-Setup!$B$7,0)))),0)</f>
        <v/>
      </c>
      <c r="S152" s="34">
        <f>IF(AND(ISNUMBER($C152),ISNUMBER($D152)),IF($D152&lt;$C152,0,IF(MAX($C152,DATE(Setup!$B$5,10,1))&gt;MIN($D152,EOMONTH(DATE(Setup!$B$5,10,1),0)),0,MAX(0,NETWORKDAYS.INTL(MAX($C152,DATE(Setup!$B$5,10,1)),MIN($D152,EOMONTH(DATE(Setup!$B$5,10,1),0)),Setup!$C$6,Setup!$F$12:$F$61)-IF(AND($E152="Half day",YEAR($D152)=Setup!$B$5,MONTH($D152)=10),1-Setup!$B$7,0)))),0)</f>
        <v/>
      </c>
      <c r="T152" s="34">
        <f>IF(AND(ISNUMBER($C152),ISNUMBER($D152)),IF($D152&lt;$C152,0,IF(MAX($C152,DATE(Setup!$B$5,11,1))&gt;MIN($D152,EOMONTH(DATE(Setup!$B$5,11,1),0)),0,MAX(0,NETWORKDAYS.INTL(MAX($C152,DATE(Setup!$B$5,11,1)),MIN($D152,EOMONTH(DATE(Setup!$B$5,11,1),0)),Setup!$C$6,Setup!$F$12:$F$61)-IF(AND($E152="Half day",YEAR($D152)=Setup!$B$5,MONTH($D152)=11),1-Setup!$B$7,0)))),0)</f>
        <v/>
      </c>
      <c r="U152" s="34">
        <f>IF(AND(ISNUMBER($C152),ISNUMBER($D152)),IF($D152&lt;$C152,0,IF(MAX($C152,DATE(Setup!$B$5,12,1))&gt;MIN($D152,EOMONTH(DATE(Setup!$B$5,12,1),0)),0,MAX(0,NETWORKDAYS.INTL(MAX($C152,DATE(Setup!$B$5,12,1)),MIN($D152,EOMONTH(DATE(Setup!$B$5,12,1),0)),Setup!$C$6,Setup!$F$12:$F$61)-IF(AND($E152="Half day",YEAR($D152)=Setup!$B$5,MONTH($D152)=12),1-Setup!$B$7,0)))),0)</f>
        <v/>
      </c>
    </row>
    <row r="153">
      <c r="A153" s="7" t="n"/>
      <c r="B153" s="7" t="n"/>
      <c r="C153" s="28" t="n"/>
      <c r="D153" s="28" t="n"/>
      <c r="E153" s="23" t="n"/>
      <c r="F153" s="32">
        <f>IF(OR($C153="",$D153=""),"",IF(NOT(AND(ISNUMBER($C153),ISNUMBER($D153))),"Check dates",IF($D153&lt;$C153,"Check dates",SUM($J153:$U153))))</f>
        <v/>
      </c>
      <c r="G153" s="7" t="n"/>
      <c r="H153" s="33">
        <f>IF(AND($A153="",$B153="",$C153="",$D153=""),"",IF(COUNTIF(Employees!$A$5:$A$34,$A153)=0,"Pick the employee from the list",IF(COUNTIF(Setup!$A$12:$A$17,$B153)=0,"Pick the leave type",IF($F153="Check dates","Check the dates","OK"))))</f>
        <v/>
      </c>
      <c r="J153" s="34">
        <f>IF(AND(ISNUMBER($C153),ISNUMBER($D153)),IF($D153&lt;$C153,0,IF(MAX($C153,DATE(Setup!$B$5,1,1))&gt;MIN($D153,EOMONTH(DATE(Setup!$B$5,1,1),0)),0,MAX(0,NETWORKDAYS.INTL(MAX($C153,DATE(Setup!$B$5,1,1)),MIN($D153,EOMONTH(DATE(Setup!$B$5,1,1),0)),Setup!$C$6,Setup!$F$12:$F$61)-IF(AND($E153="Half day",YEAR($D153)=Setup!$B$5,MONTH($D153)=1),1-Setup!$B$7,0)))),0)</f>
        <v/>
      </c>
      <c r="K153" s="34">
        <f>IF(AND(ISNUMBER($C153),ISNUMBER($D153)),IF($D153&lt;$C153,0,IF(MAX($C153,DATE(Setup!$B$5,2,1))&gt;MIN($D153,EOMONTH(DATE(Setup!$B$5,2,1),0)),0,MAX(0,NETWORKDAYS.INTL(MAX($C153,DATE(Setup!$B$5,2,1)),MIN($D153,EOMONTH(DATE(Setup!$B$5,2,1),0)),Setup!$C$6,Setup!$F$12:$F$61)-IF(AND($E153="Half day",YEAR($D153)=Setup!$B$5,MONTH($D153)=2),1-Setup!$B$7,0)))),0)</f>
        <v/>
      </c>
      <c r="L153" s="34">
        <f>IF(AND(ISNUMBER($C153),ISNUMBER($D153)),IF($D153&lt;$C153,0,IF(MAX($C153,DATE(Setup!$B$5,3,1))&gt;MIN($D153,EOMONTH(DATE(Setup!$B$5,3,1),0)),0,MAX(0,NETWORKDAYS.INTL(MAX($C153,DATE(Setup!$B$5,3,1)),MIN($D153,EOMONTH(DATE(Setup!$B$5,3,1),0)),Setup!$C$6,Setup!$F$12:$F$61)-IF(AND($E153="Half day",YEAR($D153)=Setup!$B$5,MONTH($D153)=3),1-Setup!$B$7,0)))),0)</f>
        <v/>
      </c>
      <c r="M153" s="34">
        <f>IF(AND(ISNUMBER($C153),ISNUMBER($D153)),IF($D153&lt;$C153,0,IF(MAX($C153,DATE(Setup!$B$5,4,1))&gt;MIN($D153,EOMONTH(DATE(Setup!$B$5,4,1),0)),0,MAX(0,NETWORKDAYS.INTL(MAX($C153,DATE(Setup!$B$5,4,1)),MIN($D153,EOMONTH(DATE(Setup!$B$5,4,1),0)),Setup!$C$6,Setup!$F$12:$F$61)-IF(AND($E153="Half day",YEAR($D153)=Setup!$B$5,MONTH($D153)=4),1-Setup!$B$7,0)))),0)</f>
        <v/>
      </c>
      <c r="N153" s="34">
        <f>IF(AND(ISNUMBER($C153),ISNUMBER($D153)),IF($D153&lt;$C153,0,IF(MAX($C153,DATE(Setup!$B$5,5,1))&gt;MIN($D153,EOMONTH(DATE(Setup!$B$5,5,1),0)),0,MAX(0,NETWORKDAYS.INTL(MAX($C153,DATE(Setup!$B$5,5,1)),MIN($D153,EOMONTH(DATE(Setup!$B$5,5,1),0)),Setup!$C$6,Setup!$F$12:$F$61)-IF(AND($E153="Half day",YEAR($D153)=Setup!$B$5,MONTH($D153)=5),1-Setup!$B$7,0)))),0)</f>
        <v/>
      </c>
      <c r="O153" s="34">
        <f>IF(AND(ISNUMBER($C153),ISNUMBER($D153)),IF($D153&lt;$C153,0,IF(MAX($C153,DATE(Setup!$B$5,6,1))&gt;MIN($D153,EOMONTH(DATE(Setup!$B$5,6,1),0)),0,MAX(0,NETWORKDAYS.INTL(MAX($C153,DATE(Setup!$B$5,6,1)),MIN($D153,EOMONTH(DATE(Setup!$B$5,6,1),0)),Setup!$C$6,Setup!$F$12:$F$61)-IF(AND($E153="Half day",YEAR($D153)=Setup!$B$5,MONTH($D153)=6),1-Setup!$B$7,0)))),0)</f>
        <v/>
      </c>
      <c r="P153" s="34">
        <f>IF(AND(ISNUMBER($C153),ISNUMBER($D153)),IF($D153&lt;$C153,0,IF(MAX($C153,DATE(Setup!$B$5,7,1))&gt;MIN($D153,EOMONTH(DATE(Setup!$B$5,7,1),0)),0,MAX(0,NETWORKDAYS.INTL(MAX($C153,DATE(Setup!$B$5,7,1)),MIN($D153,EOMONTH(DATE(Setup!$B$5,7,1),0)),Setup!$C$6,Setup!$F$12:$F$61)-IF(AND($E153="Half day",YEAR($D153)=Setup!$B$5,MONTH($D153)=7),1-Setup!$B$7,0)))),0)</f>
        <v/>
      </c>
      <c r="Q153" s="34">
        <f>IF(AND(ISNUMBER($C153),ISNUMBER($D153)),IF($D153&lt;$C153,0,IF(MAX($C153,DATE(Setup!$B$5,8,1))&gt;MIN($D153,EOMONTH(DATE(Setup!$B$5,8,1),0)),0,MAX(0,NETWORKDAYS.INTL(MAX($C153,DATE(Setup!$B$5,8,1)),MIN($D153,EOMONTH(DATE(Setup!$B$5,8,1),0)),Setup!$C$6,Setup!$F$12:$F$61)-IF(AND($E153="Half day",YEAR($D153)=Setup!$B$5,MONTH($D153)=8),1-Setup!$B$7,0)))),0)</f>
        <v/>
      </c>
      <c r="R153" s="34">
        <f>IF(AND(ISNUMBER($C153),ISNUMBER($D153)),IF($D153&lt;$C153,0,IF(MAX($C153,DATE(Setup!$B$5,9,1))&gt;MIN($D153,EOMONTH(DATE(Setup!$B$5,9,1),0)),0,MAX(0,NETWORKDAYS.INTL(MAX($C153,DATE(Setup!$B$5,9,1)),MIN($D153,EOMONTH(DATE(Setup!$B$5,9,1),0)),Setup!$C$6,Setup!$F$12:$F$61)-IF(AND($E153="Half day",YEAR($D153)=Setup!$B$5,MONTH($D153)=9),1-Setup!$B$7,0)))),0)</f>
        <v/>
      </c>
      <c r="S153" s="34">
        <f>IF(AND(ISNUMBER($C153),ISNUMBER($D153)),IF($D153&lt;$C153,0,IF(MAX($C153,DATE(Setup!$B$5,10,1))&gt;MIN($D153,EOMONTH(DATE(Setup!$B$5,10,1),0)),0,MAX(0,NETWORKDAYS.INTL(MAX($C153,DATE(Setup!$B$5,10,1)),MIN($D153,EOMONTH(DATE(Setup!$B$5,10,1),0)),Setup!$C$6,Setup!$F$12:$F$61)-IF(AND($E153="Half day",YEAR($D153)=Setup!$B$5,MONTH($D153)=10),1-Setup!$B$7,0)))),0)</f>
        <v/>
      </c>
      <c r="T153" s="34">
        <f>IF(AND(ISNUMBER($C153),ISNUMBER($D153)),IF($D153&lt;$C153,0,IF(MAX($C153,DATE(Setup!$B$5,11,1))&gt;MIN($D153,EOMONTH(DATE(Setup!$B$5,11,1),0)),0,MAX(0,NETWORKDAYS.INTL(MAX($C153,DATE(Setup!$B$5,11,1)),MIN($D153,EOMONTH(DATE(Setup!$B$5,11,1),0)),Setup!$C$6,Setup!$F$12:$F$61)-IF(AND($E153="Half day",YEAR($D153)=Setup!$B$5,MONTH($D153)=11),1-Setup!$B$7,0)))),0)</f>
        <v/>
      </c>
      <c r="U153" s="34">
        <f>IF(AND(ISNUMBER($C153),ISNUMBER($D153)),IF($D153&lt;$C153,0,IF(MAX($C153,DATE(Setup!$B$5,12,1))&gt;MIN($D153,EOMONTH(DATE(Setup!$B$5,12,1),0)),0,MAX(0,NETWORKDAYS.INTL(MAX($C153,DATE(Setup!$B$5,12,1)),MIN($D153,EOMONTH(DATE(Setup!$B$5,12,1),0)),Setup!$C$6,Setup!$F$12:$F$61)-IF(AND($E153="Half day",YEAR($D153)=Setup!$B$5,MONTH($D153)=12),1-Setup!$B$7,0)))),0)</f>
        <v/>
      </c>
    </row>
    <row r="154">
      <c r="A154" s="7" t="n"/>
      <c r="B154" s="7" t="n"/>
      <c r="C154" s="28" t="n"/>
      <c r="D154" s="28" t="n"/>
      <c r="E154" s="23" t="n"/>
      <c r="F154" s="32">
        <f>IF(OR($C154="",$D154=""),"",IF(NOT(AND(ISNUMBER($C154),ISNUMBER($D154))),"Check dates",IF($D154&lt;$C154,"Check dates",SUM($J154:$U154))))</f>
        <v/>
      </c>
      <c r="G154" s="7" t="n"/>
      <c r="H154" s="33">
        <f>IF(AND($A154="",$B154="",$C154="",$D154=""),"",IF(COUNTIF(Employees!$A$5:$A$34,$A154)=0,"Pick the employee from the list",IF(COUNTIF(Setup!$A$12:$A$17,$B154)=0,"Pick the leave type",IF($F154="Check dates","Check the dates","OK"))))</f>
        <v/>
      </c>
      <c r="J154" s="34">
        <f>IF(AND(ISNUMBER($C154),ISNUMBER($D154)),IF($D154&lt;$C154,0,IF(MAX($C154,DATE(Setup!$B$5,1,1))&gt;MIN($D154,EOMONTH(DATE(Setup!$B$5,1,1),0)),0,MAX(0,NETWORKDAYS.INTL(MAX($C154,DATE(Setup!$B$5,1,1)),MIN($D154,EOMONTH(DATE(Setup!$B$5,1,1),0)),Setup!$C$6,Setup!$F$12:$F$61)-IF(AND($E154="Half day",YEAR($D154)=Setup!$B$5,MONTH($D154)=1),1-Setup!$B$7,0)))),0)</f>
        <v/>
      </c>
      <c r="K154" s="34">
        <f>IF(AND(ISNUMBER($C154),ISNUMBER($D154)),IF($D154&lt;$C154,0,IF(MAX($C154,DATE(Setup!$B$5,2,1))&gt;MIN($D154,EOMONTH(DATE(Setup!$B$5,2,1),0)),0,MAX(0,NETWORKDAYS.INTL(MAX($C154,DATE(Setup!$B$5,2,1)),MIN($D154,EOMONTH(DATE(Setup!$B$5,2,1),0)),Setup!$C$6,Setup!$F$12:$F$61)-IF(AND($E154="Half day",YEAR($D154)=Setup!$B$5,MONTH($D154)=2),1-Setup!$B$7,0)))),0)</f>
        <v/>
      </c>
      <c r="L154" s="34">
        <f>IF(AND(ISNUMBER($C154),ISNUMBER($D154)),IF($D154&lt;$C154,0,IF(MAX($C154,DATE(Setup!$B$5,3,1))&gt;MIN($D154,EOMONTH(DATE(Setup!$B$5,3,1),0)),0,MAX(0,NETWORKDAYS.INTL(MAX($C154,DATE(Setup!$B$5,3,1)),MIN($D154,EOMONTH(DATE(Setup!$B$5,3,1),0)),Setup!$C$6,Setup!$F$12:$F$61)-IF(AND($E154="Half day",YEAR($D154)=Setup!$B$5,MONTH($D154)=3),1-Setup!$B$7,0)))),0)</f>
        <v/>
      </c>
      <c r="M154" s="34">
        <f>IF(AND(ISNUMBER($C154),ISNUMBER($D154)),IF($D154&lt;$C154,0,IF(MAX($C154,DATE(Setup!$B$5,4,1))&gt;MIN($D154,EOMONTH(DATE(Setup!$B$5,4,1),0)),0,MAX(0,NETWORKDAYS.INTL(MAX($C154,DATE(Setup!$B$5,4,1)),MIN($D154,EOMONTH(DATE(Setup!$B$5,4,1),0)),Setup!$C$6,Setup!$F$12:$F$61)-IF(AND($E154="Half day",YEAR($D154)=Setup!$B$5,MONTH($D154)=4),1-Setup!$B$7,0)))),0)</f>
        <v/>
      </c>
      <c r="N154" s="34">
        <f>IF(AND(ISNUMBER($C154),ISNUMBER($D154)),IF($D154&lt;$C154,0,IF(MAX($C154,DATE(Setup!$B$5,5,1))&gt;MIN($D154,EOMONTH(DATE(Setup!$B$5,5,1),0)),0,MAX(0,NETWORKDAYS.INTL(MAX($C154,DATE(Setup!$B$5,5,1)),MIN($D154,EOMONTH(DATE(Setup!$B$5,5,1),0)),Setup!$C$6,Setup!$F$12:$F$61)-IF(AND($E154="Half day",YEAR($D154)=Setup!$B$5,MONTH($D154)=5),1-Setup!$B$7,0)))),0)</f>
        <v/>
      </c>
      <c r="O154" s="34">
        <f>IF(AND(ISNUMBER($C154),ISNUMBER($D154)),IF($D154&lt;$C154,0,IF(MAX($C154,DATE(Setup!$B$5,6,1))&gt;MIN($D154,EOMONTH(DATE(Setup!$B$5,6,1),0)),0,MAX(0,NETWORKDAYS.INTL(MAX($C154,DATE(Setup!$B$5,6,1)),MIN($D154,EOMONTH(DATE(Setup!$B$5,6,1),0)),Setup!$C$6,Setup!$F$12:$F$61)-IF(AND($E154="Half day",YEAR($D154)=Setup!$B$5,MONTH($D154)=6),1-Setup!$B$7,0)))),0)</f>
        <v/>
      </c>
      <c r="P154" s="34">
        <f>IF(AND(ISNUMBER($C154),ISNUMBER($D154)),IF($D154&lt;$C154,0,IF(MAX($C154,DATE(Setup!$B$5,7,1))&gt;MIN($D154,EOMONTH(DATE(Setup!$B$5,7,1),0)),0,MAX(0,NETWORKDAYS.INTL(MAX($C154,DATE(Setup!$B$5,7,1)),MIN($D154,EOMONTH(DATE(Setup!$B$5,7,1),0)),Setup!$C$6,Setup!$F$12:$F$61)-IF(AND($E154="Half day",YEAR($D154)=Setup!$B$5,MONTH($D154)=7),1-Setup!$B$7,0)))),0)</f>
        <v/>
      </c>
      <c r="Q154" s="34">
        <f>IF(AND(ISNUMBER($C154),ISNUMBER($D154)),IF($D154&lt;$C154,0,IF(MAX($C154,DATE(Setup!$B$5,8,1))&gt;MIN($D154,EOMONTH(DATE(Setup!$B$5,8,1),0)),0,MAX(0,NETWORKDAYS.INTL(MAX($C154,DATE(Setup!$B$5,8,1)),MIN($D154,EOMONTH(DATE(Setup!$B$5,8,1),0)),Setup!$C$6,Setup!$F$12:$F$61)-IF(AND($E154="Half day",YEAR($D154)=Setup!$B$5,MONTH($D154)=8),1-Setup!$B$7,0)))),0)</f>
        <v/>
      </c>
      <c r="R154" s="34">
        <f>IF(AND(ISNUMBER($C154),ISNUMBER($D154)),IF($D154&lt;$C154,0,IF(MAX($C154,DATE(Setup!$B$5,9,1))&gt;MIN($D154,EOMONTH(DATE(Setup!$B$5,9,1),0)),0,MAX(0,NETWORKDAYS.INTL(MAX($C154,DATE(Setup!$B$5,9,1)),MIN($D154,EOMONTH(DATE(Setup!$B$5,9,1),0)),Setup!$C$6,Setup!$F$12:$F$61)-IF(AND($E154="Half day",YEAR($D154)=Setup!$B$5,MONTH($D154)=9),1-Setup!$B$7,0)))),0)</f>
        <v/>
      </c>
      <c r="S154" s="34">
        <f>IF(AND(ISNUMBER($C154),ISNUMBER($D154)),IF($D154&lt;$C154,0,IF(MAX($C154,DATE(Setup!$B$5,10,1))&gt;MIN($D154,EOMONTH(DATE(Setup!$B$5,10,1),0)),0,MAX(0,NETWORKDAYS.INTL(MAX($C154,DATE(Setup!$B$5,10,1)),MIN($D154,EOMONTH(DATE(Setup!$B$5,10,1),0)),Setup!$C$6,Setup!$F$12:$F$61)-IF(AND($E154="Half day",YEAR($D154)=Setup!$B$5,MONTH($D154)=10),1-Setup!$B$7,0)))),0)</f>
        <v/>
      </c>
      <c r="T154" s="34">
        <f>IF(AND(ISNUMBER($C154),ISNUMBER($D154)),IF($D154&lt;$C154,0,IF(MAX($C154,DATE(Setup!$B$5,11,1))&gt;MIN($D154,EOMONTH(DATE(Setup!$B$5,11,1),0)),0,MAX(0,NETWORKDAYS.INTL(MAX($C154,DATE(Setup!$B$5,11,1)),MIN($D154,EOMONTH(DATE(Setup!$B$5,11,1),0)),Setup!$C$6,Setup!$F$12:$F$61)-IF(AND($E154="Half day",YEAR($D154)=Setup!$B$5,MONTH($D154)=11),1-Setup!$B$7,0)))),0)</f>
        <v/>
      </c>
      <c r="U154" s="34">
        <f>IF(AND(ISNUMBER($C154),ISNUMBER($D154)),IF($D154&lt;$C154,0,IF(MAX($C154,DATE(Setup!$B$5,12,1))&gt;MIN($D154,EOMONTH(DATE(Setup!$B$5,12,1),0)),0,MAX(0,NETWORKDAYS.INTL(MAX($C154,DATE(Setup!$B$5,12,1)),MIN($D154,EOMONTH(DATE(Setup!$B$5,12,1),0)),Setup!$C$6,Setup!$F$12:$F$61)-IF(AND($E154="Half day",YEAR($D154)=Setup!$B$5,MONTH($D154)=12),1-Setup!$B$7,0)))),0)</f>
        <v/>
      </c>
    </row>
    <row r="155">
      <c r="A155" s="7" t="n"/>
      <c r="B155" s="7" t="n"/>
      <c r="C155" s="28" t="n"/>
      <c r="D155" s="28" t="n"/>
      <c r="E155" s="23" t="n"/>
      <c r="F155" s="32">
        <f>IF(OR($C155="",$D155=""),"",IF(NOT(AND(ISNUMBER($C155),ISNUMBER($D155))),"Check dates",IF($D155&lt;$C155,"Check dates",SUM($J155:$U155))))</f>
        <v/>
      </c>
      <c r="G155" s="7" t="n"/>
      <c r="H155" s="33">
        <f>IF(AND($A155="",$B155="",$C155="",$D155=""),"",IF(COUNTIF(Employees!$A$5:$A$34,$A155)=0,"Pick the employee from the list",IF(COUNTIF(Setup!$A$12:$A$17,$B155)=0,"Pick the leave type",IF($F155="Check dates","Check the dates","OK"))))</f>
        <v/>
      </c>
      <c r="J155" s="34">
        <f>IF(AND(ISNUMBER($C155),ISNUMBER($D155)),IF($D155&lt;$C155,0,IF(MAX($C155,DATE(Setup!$B$5,1,1))&gt;MIN($D155,EOMONTH(DATE(Setup!$B$5,1,1),0)),0,MAX(0,NETWORKDAYS.INTL(MAX($C155,DATE(Setup!$B$5,1,1)),MIN($D155,EOMONTH(DATE(Setup!$B$5,1,1),0)),Setup!$C$6,Setup!$F$12:$F$61)-IF(AND($E155="Half day",YEAR($D155)=Setup!$B$5,MONTH($D155)=1),1-Setup!$B$7,0)))),0)</f>
        <v/>
      </c>
      <c r="K155" s="34">
        <f>IF(AND(ISNUMBER($C155),ISNUMBER($D155)),IF($D155&lt;$C155,0,IF(MAX($C155,DATE(Setup!$B$5,2,1))&gt;MIN($D155,EOMONTH(DATE(Setup!$B$5,2,1),0)),0,MAX(0,NETWORKDAYS.INTL(MAX($C155,DATE(Setup!$B$5,2,1)),MIN($D155,EOMONTH(DATE(Setup!$B$5,2,1),0)),Setup!$C$6,Setup!$F$12:$F$61)-IF(AND($E155="Half day",YEAR($D155)=Setup!$B$5,MONTH($D155)=2),1-Setup!$B$7,0)))),0)</f>
        <v/>
      </c>
      <c r="L155" s="34">
        <f>IF(AND(ISNUMBER($C155),ISNUMBER($D155)),IF($D155&lt;$C155,0,IF(MAX($C155,DATE(Setup!$B$5,3,1))&gt;MIN($D155,EOMONTH(DATE(Setup!$B$5,3,1),0)),0,MAX(0,NETWORKDAYS.INTL(MAX($C155,DATE(Setup!$B$5,3,1)),MIN($D155,EOMONTH(DATE(Setup!$B$5,3,1),0)),Setup!$C$6,Setup!$F$12:$F$61)-IF(AND($E155="Half day",YEAR($D155)=Setup!$B$5,MONTH($D155)=3),1-Setup!$B$7,0)))),0)</f>
        <v/>
      </c>
      <c r="M155" s="34">
        <f>IF(AND(ISNUMBER($C155),ISNUMBER($D155)),IF($D155&lt;$C155,0,IF(MAX($C155,DATE(Setup!$B$5,4,1))&gt;MIN($D155,EOMONTH(DATE(Setup!$B$5,4,1),0)),0,MAX(0,NETWORKDAYS.INTL(MAX($C155,DATE(Setup!$B$5,4,1)),MIN($D155,EOMONTH(DATE(Setup!$B$5,4,1),0)),Setup!$C$6,Setup!$F$12:$F$61)-IF(AND($E155="Half day",YEAR($D155)=Setup!$B$5,MONTH($D155)=4),1-Setup!$B$7,0)))),0)</f>
        <v/>
      </c>
      <c r="N155" s="34">
        <f>IF(AND(ISNUMBER($C155),ISNUMBER($D155)),IF($D155&lt;$C155,0,IF(MAX($C155,DATE(Setup!$B$5,5,1))&gt;MIN($D155,EOMONTH(DATE(Setup!$B$5,5,1),0)),0,MAX(0,NETWORKDAYS.INTL(MAX($C155,DATE(Setup!$B$5,5,1)),MIN($D155,EOMONTH(DATE(Setup!$B$5,5,1),0)),Setup!$C$6,Setup!$F$12:$F$61)-IF(AND($E155="Half day",YEAR($D155)=Setup!$B$5,MONTH($D155)=5),1-Setup!$B$7,0)))),0)</f>
        <v/>
      </c>
      <c r="O155" s="34">
        <f>IF(AND(ISNUMBER($C155),ISNUMBER($D155)),IF($D155&lt;$C155,0,IF(MAX($C155,DATE(Setup!$B$5,6,1))&gt;MIN($D155,EOMONTH(DATE(Setup!$B$5,6,1),0)),0,MAX(0,NETWORKDAYS.INTL(MAX($C155,DATE(Setup!$B$5,6,1)),MIN($D155,EOMONTH(DATE(Setup!$B$5,6,1),0)),Setup!$C$6,Setup!$F$12:$F$61)-IF(AND($E155="Half day",YEAR($D155)=Setup!$B$5,MONTH($D155)=6),1-Setup!$B$7,0)))),0)</f>
        <v/>
      </c>
      <c r="P155" s="34">
        <f>IF(AND(ISNUMBER($C155),ISNUMBER($D155)),IF($D155&lt;$C155,0,IF(MAX($C155,DATE(Setup!$B$5,7,1))&gt;MIN($D155,EOMONTH(DATE(Setup!$B$5,7,1),0)),0,MAX(0,NETWORKDAYS.INTL(MAX($C155,DATE(Setup!$B$5,7,1)),MIN($D155,EOMONTH(DATE(Setup!$B$5,7,1),0)),Setup!$C$6,Setup!$F$12:$F$61)-IF(AND($E155="Half day",YEAR($D155)=Setup!$B$5,MONTH($D155)=7),1-Setup!$B$7,0)))),0)</f>
        <v/>
      </c>
      <c r="Q155" s="34">
        <f>IF(AND(ISNUMBER($C155),ISNUMBER($D155)),IF($D155&lt;$C155,0,IF(MAX($C155,DATE(Setup!$B$5,8,1))&gt;MIN($D155,EOMONTH(DATE(Setup!$B$5,8,1),0)),0,MAX(0,NETWORKDAYS.INTL(MAX($C155,DATE(Setup!$B$5,8,1)),MIN($D155,EOMONTH(DATE(Setup!$B$5,8,1),0)),Setup!$C$6,Setup!$F$12:$F$61)-IF(AND($E155="Half day",YEAR($D155)=Setup!$B$5,MONTH($D155)=8),1-Setup!$B$7,0)))),0)</f>
        <v/>
      </c>
      <c r="R155" s="34">
        <f>IF(AND(ISNUMBER($C155),ISNUMBER($D155)),IF($D155&lt;$C155,0,IF(MAX($C155,DATE(Setup!$B$5,9,1))&gt;MIN($D155,EOMONTH(DATE(Setup!$B$5,9,1),0)),0,MAX(0,NETWORKDAYS.INTL(MAX($C155,DATE(Setup!$B$5,9,1)),MIN($D155,EOMONTH(DATE(Setup!$B$5,9,1),0)),Setup!$C$6,Setup!$F$12:$F$61)-IF(AND($E155="Half day",YEAR($D155)=Setup!$B$5,MONTH($D155)=9),1-Setup!$B$7,0)))),0)</f>
        <v/>
      </c>
      <c r="S155" s="34">
        <f>IF(AND(ISNUMBER($C155),ISNUMBER($D155)),IF($D155&lt;$C155,0,IF(MAX($C155,DATE(Setup!$B$5,10,1))&gt;MIN($D155,EOMONTH(DATE(Setup!$B$5,10,1),0)),0,MAX(0,NETWORKDAYS.INTL(MAX($C155,DATE(Setup!$B$5,10,1)),MIN($D155,EOMONTH(DATE(Setup!$B$5,10,1),0)),Setup!$C$6,Setup!$F$12:$F$61)-IF(AND($E155="Half day",YEAR($D155)=Setup!$B$5,MONTH($D155)=10),1-Setup!$B$7,0)))),0)</f>
        <v/>
      </c>
      <c r="T155" s="34">
        <f>IF(AND(ISNUMBER($C155),ISNUMBER($D155)),IF($D155&lt;$C155,0,IF(MAX($C155,DATE(Setup!$B$5,11,1))&gt;MIN($D155,EOMONTH(DATE(Setup!$B$5,11,1),0)),0,MAX(0,NETWORKDAYS.INTL(MAX($C155,DATE(Setup!$B$5,11,1)),MIN($D155,EOMONTH(DATE(Setup!$B$5,11,1),0)),Setup!$C$6,Setup!$F$12:$F$61)-IF(AND($E155="Half day",YEAR($D155)=Setup!$B$5,MONTH($D155)=11),1-Setup!$B$7,0)))),0)</f>
        <v/>
      </c>
      <c r="U155" s="34">
        <f>IF(AND(ISNUMBER($C155),ISNUMBER($D155)),IF($D155&lt;$C155,0,IF(MAX($C155,DATE(Setup!$B$5,12,1))&gt;MIN($D155,EOMONTH(DATE(Setup!$B$5,12,1),0)),0,MAX(0,NETWORKDAYS.INTL(MAX($C155,DATE(Setup!$B$5,12,1)),MIN($D155,EOMONTH(DATE(Setup!$B$5,12,1),0)),Setup!$C$6,Setup!$F$12:$F$61)-IF(AND($E155="Half day",YEAR($D155)=Setup!$B$5,MONTH($D155)=12),1-Setup!$B$7,0)))),0)</f>
        <v/>
      </c>
    </row>
    <row r="156">
      <c r="A156" s="7" t="n"/>
      <c r="B156" s="7" t="n"/>
      <c r="C156" s="28" t="n"/>
      <c r="D156" s="28" t="n"/>
      <c r="E156" s="23" t="n"/>
      <c r="F156" s="32">
        <f>IF(OR($C156="",$D156=""),"",IF(NOT(AND(ISNUMBER($C156),ISNUMBER($D156))),"Check dates",IF($D156&lt;$C156,"Check dates",SUM($J156:$U156))))</f>
        <v/>
      </c>
      <c r="G156" s="7" t="n"/>
      <c r="H156" s="33">
        <f>IF(AND($A156="",$B156="",$C156="",$D156=""),"",IF(COUNTIF(Employees!$A$5:$A$34,$A156)=0,"Pick the employee from the list",IF(COUNTIF(Setup!$A$12:$A$17,$B156)=0,"Pick the leave type",IF($F156="Check dates","Check the dates","OK"))))</f>
        <v/>
      </c>
      <c r="J156" s="34">
        <f>IF(AND(ISNUMBER($C156),ISNUMBER($D156)),IF($D156&lt;$C156,0,IF(MAX($C156,DATE(Setup!$B$5,1,1))&gt;MIN($D156,EOMONTH(DATE(Setup!$B$5,1,1),0)),0,MAX(0,NETWORKDAYS.INTL(MAX($C156,DATE(Setup!$B$5,1,1)),MIN($D156,EOMONTH(DATE(Setup!$B$5,1,1),0)),Setup!$C$6,Setup!$F$12:$F$61)-IF(AND($E156="Half day",YEAR($D156)=Setup!$B$5,MONTH($D156)=1),1-Setup!$B$7,0)))),0)</f>
        <v/>
      </c>
      <c r="K156" s="34">
        <f>IF(AND(ISNUMBER($C156),ISNUMBER($D156)),IF($D156&lt;$C156,0,IF(MAX($C156,DATE(Setup!$B$5,2,1))&gt;MIN($D156,EOMONTH(DATE(Setup!$B$5,2,1),0)),0,MAX(0,NETWORKDAYS.INTL(MAX($C156,DATE(Setup!$B$5,2,1)),MIN($D156,EOMONTH(DATE(Setup!$B$5,2,1),0)),Setup!$C$6,Setup!$F$12:$F$61)-IF(AND($E156="Half day",YEAR($D156)=Setup!$B$5,MONTH($D156)=2),1-Setup!$B$7,0)))),0)</f>
        <v/>
      </c>
      <c r="L156" s="34">
        <f>IF(AND(ISNUMBER($C156),ISNUMBER($D156)),IF($D156&lt;$C156,0,IF(MAX($C156,DATE(Setup!$B$5,3,1))&gt;MIN($D156,EOMONTH(DATE(Setup!$B$5,3,1),0)),0,MAX(0,NETWORKDAYS.INTL(MAX($C156,DATE(Setup!$B$5,3,1)),MIN($D156,EOMONTH(DATE(Setup!$B$5,3,1),0)),Setup!$C$6,Setup!$F$12:$F$61)-IF(AND($E156="Half day",YEAR($D156)=Setup!$B$5,MONTH($D156)=3),1-Setup!$B$7,0)))),0)</f>
        <v/>
      </c>
      <c r="M156" s="34">
        <f>IF(AND(ISNUMBER($C156),ISNUMBER($D156)),IF($D156&lt;$C156,0,IF(MAX($C156,DATE(Setup!$B$5,4,1))&gt;MIN($D156,EOMONTH(DATE(Setup!$B$5,4,1),0)),0,MAX(0,NETWORKDAYS.INTL(MAX($C156,DATE(Setup!$B$5,4,1)),MIN($D156,EOMONTH(DATE(Setup!$B$5,4,1),0)),Setup!$C$6,Setup!$F$12:$F$61)-IF(AND($E156="Half day",YEAR($D156)=Setup!$B$5,MONTH($D156)=4),1-Setup!$B$7,0)))),0)</f>
        <v/>
      </c>
      <c r="N156" s="34">
        <f>IF(AND(ISNUMBER($C156),ISNUMBER($D156)),IF($D156&lt;$C156,0,IF(MAX($C156,DATE(Setup!$B$5,5,1))&gt;MIN($D156,EOMONTH(DATE(Setup!$B$5,5,1),0)),0,MAX(0,NETWORKDAYS.INTL(MAX($C156,DATE(Setup!$B$5,5,1)),MIN($D156,EOMONTH(DATE(Setup!$B$5,5,1),0)),Setup!$C$6,Setup!$F$12:$F$61)-IF(AND($E156="Half day",YEAR($D156)=Setup!$B$5,MONTH($D156)=5),1-Setup!$B$7,0)))),0)</f>
        <v/>
      </c>
      <c r="O156" s="34">
        <f>IF(AND(ISNUMBER($C156),ISNUMBER($D156)),IF($D156&lt;$C156,0,IF(MAX($C156,DATE(Setup!$B$5,6,1))&gt;MIN($D156,EOMONTH(DATE(Setup!$B$5,6,1),0)),0,MAX(0,NETWORKDAYS.INTL(MAX($C156,DATE(Setup!$B$5,6,1)),MIN($D156,EOMONTH(DATE(Setup!$B$5,6,1),0)),Setup!$C$6,Setup!$F$12:$F$61)-IF(AND($E156="Half day",YEAR($D156)=Setup!$B$5,MONTH($D156)=6),1-Setup!$B$7,0)))),0)</f>
        <v/>
      </c>
      <c r="P156" s="34">
        <f>IF(AND(ISNUMBER($C156),ISNUMBER($D156)),IF($D156&lt;$C156,0,IF(MAX($C156,DATE(Setup!$B$5,7,1))&gt;MIN($D156,EOMONTH(DATE(Setup!$B$5,7,1),0)),0,MAX(0,NETWORKDAYS.INTL(MAX($C156,DATE(Setup!$B$5,7,1)),MIN($D156,EOMONTH(DATE(Setup!$B$5,7,1),0)),Setup!$C$6,Setup!$F$12:$F$61)-IF(AND($E156="Half day",YEAR($D156)=Setup!$B$5,MONTH($D156)=7),1-Setup!$B$7,0)))),0)</f>
        <v/>
      </c>
      <c r="Q156" s="34">
        <f>IF(AND(ISNUMBER($C156),ISNUMBER($D156)),IF($D156&lt;$C156,0,IF(MAX($C156,DATE(Setup!$B$5,8,1))&gt;MIN($D156,EOMONTH(DATE(Setup!$B$5,8,1),0)),0,MAX(0,NETWORKDAYS.INTL(MAX($C156,DATE(Setup!$B$5,8,1)),MIN($D156,EOMONTH(DATE(Setup!$B$5,8,1),0)),Setup!$C$6,Setup!$F$12:$F$61)-IF(AND($E156="Half day",YEAR($D156)=Setup!$B$5,MONTH($D156)=8),1-Setup!$B$7,0)))),0)</f>
        <v/>
      </c>
      <c r="R156" s="34">
        <f>IF(AND(ISNUMBER($C156),ISNUMBER($D156)),IF($D156&lt;$C156,0,IF(MAX($C156,DATE(Setup!$B$5,9,1))&gt;MIN($D156,EOMONTH(DATE(Setup!$B$5,9,1),0)),0,MAX(0,NETWORKDAYS.INTL(MAX($C156,DATE(Setup!$B$5,9,1)),MIN($D156,EOMONTH(DATE(Setup!$B$5,9,1),0)),Setup!$C$6,Setup!$F$12:$F$61)-IF(AND($E156="Half day",YEAR($D156)=Setup!$B$5,MONTH($D156)=9),1-Setup!$B$7,0)))),0)</f>
        <v/>
      </c>
      <c r="S156" s="34">
        <f>IF(AND(ISNUMBER($C156),ISNUMBER($D156)),IF($D156&lt;$C156,0,IF(MAX($C156,DATE(Setup!$B$5,10,1))&gt;MIN($D156,EOMONTH(DATE(Setup!$B$5,10,1),0)),0,MAX(0,NETWORKDAYS.INTL(MAX($C156,DATE(Setup!$B$5,10,1)),MIN($D156,EOMONTH(DATE(Setup!$B$5,10,1),0)),Setup!$C$6,Setup!$F$12:$F$61)-IF(AND($E156="Half day",YEAR($D156)=Setup!$B$5,MONTH($D156)=10),1-Setup!$B$7,0)))),0)</f>
        <v/>
      </c>
      <c r="T156" s="34">
        <f>IF(AND(ISNUMBER($C156),ISNUMBER($D156)),IF($D156&lt;$C156,0,IF(MAX($C156,DATE(Setup!$B$5,11,1))&gt;MIN($D156,EOMONTH(DATE(Setup!$B$5,11,1),0)),0,MAX(0,NETWORKDAYS.INTL(MAX($C156,DATE(Setup!$B$5,11,1)),MIN($D156,EOMONTH(DATE(Setup!$B$5,11,1),0)),Setup!$C$6,Setup!$F$12:$F$61)-IF(AND($E156="Half day",YEAR($D156)=Setup!$B$5,MONTH($D156)=11),1-Setup!$B$7,0)))),0)</f>
        <v/>
      </c>
      <c r="U156" s="34">
        <f>IF(AND(ISNUMBER($C156),ISNUMBER($D156)),IF($D156&lt;$C156,0,IF(MAX($C156,DATE(Setup!$B$5,12,1))&gt;MIN($D156,EOMONTH(DATE(Setup!$B$5,12,1),0)),0,MAX(0,NETWORKDAYS.INTL(MAX($C156,DATE(Setup!$B$5,12,1)),MIN($D156,EOMONTH(DATE(Setup!$B$5,12,1),0)),Setup!$C$6,Setup!$F$12:$F$61)-IF(AND($E156="Half day",YEAR($D156)=Setup!$B$5,MONTH($D156)=12),1-Setup!$B$7,0)))),0)</f>
        <v/>
      </c>
    </row>
    <row r="157">
      <c r="A157" s="7" t="n"/>
      <c r="B157" s="7" t="n"/>
      <c r="C157" s="28" t="n"/>
      <c r="D157" s="28" t="n"/>
      <c r="E157" s="23" t="n"/>
      <c r="F157" s="32">
        <f>IF(OR($C157="",$D157=""),"",IF(NOT(AND(ISNUMBER($C157),ISNUMBER($D157))),"Check dates",IF($D157&lt;$C157,"Check dates",SUM($J157:$U157))))</f>
        <v/>
      </c>
      <c r="G157" s="7" t="n"/>
      <c r="H157" s="33">
        <f>IF(AND($A157="",$B157="",$C157="",$D157=""),"",IF(COUNTIF(Employees!$A$5:$A$34,$A157)=0,"Pick the employee from the list",IF(COUNTIF(Setup!$A$12:$A$17,$B157)=0,"Pick the leave type",IF($F157="Check dates","Check the dates","OK"))))</f>
        <v/>
      </c>
      <c r="J157" s="34">
        <f>IF(AND(ISNUMBER($C157),ISNUMBER($D157)),IF($D157&lt;$C157,0,IF(MAX($C157,DATE(Setup!$B$5,1,1))&gt;MIN($D157,EOMONTH(DATE(Setup!$B$5,1,1),0)),0,MAX(0,NETWORKDAYS.INTL(MAX($C157,DATE(Setup!$B$5,1,1)),MIN($D157,EOMONTH(DATE(Setup!$B$5,1,1),0)),Setup!$C$6,Setup!$F$12:$F$61)-IF(AND($E157="Half day",YEAR($D157)=Setup!$B$5,MONTH($D157)=1),1-Setup!$B$7,0)))),0)</f>
        <v/>
      </c>
      <c r="K157" s="34">
        <f>IF(AND(ISNUMBER($C157),ISNUMBER($D157)),IF($D157&lt;$C157,0,IF(MAX($C157,DATE(Setup!$B$5,2,1))&gt;MIN($D157,EOMONTH(DATE(Setup!$B$5,2,1),0)),0,MAX(0,NETWORKDAYS.INTL(MAX($C157,DATE(Setup!$B$5,2,1)),MIN($D157,EOMONTH(DATE(Setup!$B$5,2,1),0)),Setup!$C$6,Setup!$F$12:$F$61)-IF(AND($E157="Half day",YEAR($D157)=Setup!$B$5,MONTH($D157)=2),1-Setup!$B$7,0)))),0)</f>
        <v/>
      </c>
      <c r="L157" s="34">
        <f>IF(AND(ISNUMBER($C157),ISNUMBER($D157)),IF($D157&lt;$C157,0,IF(MAX($C157,DATE(Setup!$B$5,3,1))&gt;MIN($D157,EOMONTH(DATE(Setup!$B$5,3,1),0)),0,MAX(0,NETWORKDAYS.INTL(MAX($C157,DATE(Setup!$B$5,3,1)),MIN($D157,EOMONTH(DATE(Setup!$B$5,3,1),0)),Setup!$C$6,Setup!$F$12:$F$61)-IF(AND($E157="Half day",YEAR($D157)=Setup!$B$5,MONTH($D157)=3),1-Setup!$B$7,0)))),0)</f>
        <v/>
      </c>
      <c r="M157" s="34">
        <f>IF(AND(ISNUMBER($C157),ISNUMBER($D157)),IF($D157&lt;$C157,0,IF(MAX($C157,DATE(Setup!$B$5,4,1))&gt;MIN($D157,EOMONTH(DATE(Setup!$B$5,4,1),0)),0,MAX(0,NETWORKDAYS.INTL(MAX($C157,DATE(Setup!$B$5,4,1)),MIN($D157,EOMONTH(DATE(Setup!$B$5,4,1),0)),Setup!$C$6,Setup!$F$12:$F$61)-IF(AND($E157="Half day",YEAR($D157)=Setup!$B$5,MONTH($D157)=4),1-Setup!$B$7,0)))),0)</f>
        <v/>
      </c>
      <c r="N157" s="34">
        <f>IF(AND(ISNUMBER($C157),ISNUMBER($D157)),IF($D157&lt;$C157,0,IF(MAX($C157,DATE(Setup!$B$5,5,1))&gt;MIN($D157,EOMONTH(DATE(Setup!$B$5,5,1),0)),0,MAX(0,NETWORKDAYS.INTL(MAX($C157,DATE(Setup!$B$5,5,1)),MIN($D157,EOMONTH(DATE(Setup!$B$5,5,1),0)),Setup!$C$6,Setup!$F$12:$F$61)-IF(AND($E157="Half day",YEAR($D157)=Setup!$B$5,MONTH($D157)=5),1-Setup!$B$7,0)))),0)</f>
        <v/>
      </c>
      <c r="O157" s="34">
        <f>IF(AND(ISNUMBER($C157),ISNUMBER($D157)),IF($D157&lt;$C157,0,IF(MAX($C157,DATE(Setup!$B$5,6,1))&gt;MIN($D157,EOMONTH(DATE(Setup!$B$5,6,1),0)),0,MAX(0,NETWORKDAYS.INTL(MAX($C157,DATE(Setup!$B$5,6,1)),MIN($D157,EOMONTH(DATE(Setup!$B$5,6,1),0)),Setup!$C$6,Setup!$F$12:$F$61)-IF(AND($E157="Half day",YEAR($D157)=Setup!$B$5,MONTH($D157)=6),1-Setup!$B$7,0)))),0)</f>
        <v/>
      </c>
      <c r="P157" s="34">
        <f>IF(AND(ISNUMBER($C157),ISNUMBER($D157)),IF($D157&lt;$C157,0,IF(MAX($C157,DATE(Setup!$B$5,7,1))&gt;MIN($D157,EOMONTH(DATE(Setup!$B$5,7,1),0)),0,MAX(0,NETWORKDAYS.INTL(MAX($C157,DATE(Setup!$B$5,7,1)),MIN($D157,EOMONTH(DATE(Setup!$B$5,7,1),0)),Setup!$C$6,Setup!$F$12:$F$61)-IF(AND($E157="Half day",YEAR($D157)=Setup!$B$5,MONTH($D157)=7),1-Setup!$B$7,0)))),0)</f>
        <v/>
      </c>
      <c r="Q157" s="34">
        <f>IF(AND(ISNUMBER($C157),ISNUMBER($D157)),IF($D157&lt;$C157,0,IF(MAX($C157,DATE(Setup!$B$5,8,1))&gt;MIN($D157,EOMONTH(DATE(Setup!$B$5,8,1),0)),0,MAX(0,NETWORKDAYS.INTL(MAX($C157,DATE(Setup!$B$5,8,1)),MIN($D157,EOMONTH(DATE(Setup!$B$5,8,1),0)),Setup!$C$6,Setup!$F$12:$F$61)-IF(AND($E157="Half day",YEAR($D157)=Setup!$B$5,MONTH($D157)=8),1-Setup!$B$7,0)))),0)</f>
        <v/>
      </c>
      <c r="R157" s="34">
        <f>IF(AND(ISNUMBER($C157),ISNUMBER($D157)),IF($D157&lt;$C157,0,IF(MAX($C157,DATE(Setup!$B$5,9,1))&gt;MIN($D157,EOMONTH(DATE(Setup!$B$5,9,1),0)),0,MAX(0,NETWORKDAYS.INTL(MAX($C157,DATE(Setup!$B$5,9,1)),MIN($D157,EOMONTH(DATE(Setup!$B$5,9,1),0)),Setup!$C$6,Setup!$F$12:$F$61)-IF(AND($E157="Half day",YEAR($D157)=Setup!$B$5,MONTH($D157)=9),1-Setup!$B$7,0)))),0)</f>
        <v/>
      </c>
      <c r="S157" s="34">
        <f>IF(AND(ISNUMBER($C157),ISNUMBER($D157)),IF($D157&lt;$C157,0,IF(MAX($C157,DATE(Setup!$B$5,10,1))&gt;MIN($D157,EOMONTH(DATE(Setup!$B$5,10,1),0)),0,MAX(0,NETWORKDAYS.INTL(MAX($C157,DATE(Setup!$B$5,10,1)),MIN($D157,EOMONTH(DATE(Setup!$B$5,10,1),0)),Setup!$C$6,Setup!$F$12:$F$61)-IF(AND($E157="Half day",YEAR($D157)=Setup!$B$5,MONTH($D157)=10),1-Setup!$B$7,0)))),0)</f>
        <v/>
      </c>
      <c r="T157" s="34">
        <f>IF(AND(ISNUMBER($C157),ISNUMBER($D157)),IF($D157&lt;$C157,0,IF(MAX($C157,DATE(Setup!$B$5,11,1))&gt;MIN($D157,EOMONTH(DATE(Setup!$B$5,11,1),0)),0,MAX(0,NETWORKDAYS.INTL(MAX($C157,DATE(Setup!$B$5,11,1)),MIN($D157,EOMONTH(DATE(Setup!$B$5,11,1),0)),Setup!$C$6,Setup!$F$12:$F$61)-IF(AND($E157="Half day",YEAR($D157)=Setup!$B$5,MONTH($D157)=11),1-Setup!$B$7,0)))),0)</f>
        <v/>
      </c>
      <c r="U157" s="34">
        <f>IF(AND(ISNUMBER($C157),ISNUMBER($D157)),IF($D157&lt;$C157,0,IF(MAX($C157,DATE(Setup!$B$5,12,1))&gt;MIN($D157,EOMONTH(DATE(Setup!$B$5,12,1),0)),0,MAX(0,NETWORKDAYS.INTL(MAX($C157,DATE(Setup!$B$5,12,1)),MIN($D157,EOMONTH(DATE(Setup!$B$5,12,1),0)),Setup!$C$6,Setup!$F$12:$F$61)-IF(AND($E157="Half day",YEAR($D157)=Setup!$B$5,MONTH($D157)=12),1-Setup!$B$7,0)))),0)</f>
        <v/>
      </c>
    </row>
    <row r="158">
      <c r="A158" s="7" t="n"/>
      <c r="B158" s="7" t="n"/>
      <c r="C158" s="28" t="n"/>
      <c r="D158" s="28" t="n"/>
      <c r="E158" s="23" t="n"/>
      <c r="F158" s="32">
        <f>IF(OR($C158="",$D158=""),"",IF(NOT(AND(ISNUMBER($C158),ISNUMBER($D158))),"Check dates",IF($D158&lt;$C158,"Check dates",SUM($J158:$U158))))</f>
        <v/>
      </c>
      <c r="G158" s="7" t="n"/>
      <c r="H158" s="33">
        <f>IF(AND($A158="",$B158="",$C158="",$D158=""),"",IF(COUNTIF(Employees!$A$5:$A$34,$A158)=0,"Pick the employee from the list",IF(COUNTIF(Setup!$A$12:$A$17,$B158)=0,"Pick the leave type",IF($F158="Check dates","Check the dates","OK"))))</f>
        <v/>
      </c>
      <c r="J158" s="34">
        <f>IF(AND(ISNUMBER($C158),ISNUMBER($D158)),IF($D158&lt;$C158,0,IF(MAX($C158,DATE(Setup!$B$5,1,1))&gt;MIN($D158,EOMONTH(DATE(Setup!$B$5,1,1),0)),0,MAX(0,NETWORKDAYS.INTL(MAX($C158,DATE(Setup!$B$5,1,1)),MIN($D158,EOMONTH(DATE(Setup!$B$5,1,1),0)),Setup!$C$6,Setup!$F$12:$F$61)-IF(AND($E158="Half day",YEAR($D158)=Setup!$B$5,MONTH($D158)=1),1-Setup!$B$7,0)))),0)</f>
        <v/>
      </c>
      <c r="K158" s="34">
        <f>IF(AND(ISNUMBER($C158),ISNUMBER($D158)),IF($D158&lt;$C158,0,IF(MAX($C158,DATE(Setup!$B$5,2,1))&gt;MIN($D158,EOMONTH(DATE(Setup!$B$5,2,1),0)),0,MAX(0,NETWORKDAYS.INTL(MAX($C158,DATE(Setup!$B$5,2,1)),MIN($D158,EOMONTH(DATE(Setup!$B$5,2,1),0)),Setup!$C$6,Setup!$F$12:$F$61)-IF(AND($E158="Half day",YEAR($D158)=Setup!$B$5,MONTH($D158)=2),1-Setup!$B$7,0)))),0)</f>
        <v/>
      </c>
      <c r="L158" s="34">
        <f>IF(AND(ISNUMBER($C158),ISNUMBER($D158)),IF($D158&lt;$C158,0,IF(MAX($C158,DATE(Setup!$B$5,3,1))&gt;MIN($D158,EOMONTH(DATE(Setup!$B$5,3,1),0)),0,MAX(0,NETWORKDAYS.INTL(MAX($C158,DATE(Setup!$B$5,3,1)),MIN($D158,EOMONTH(DATE(Setup!$B$5,3,1),0)),Setup!$C$6,Setup!$F$12:$F$61)-IF(AND($E158="Half day",YEAR($D158)=Setup!$B$5,MONTH($D158)=3),1-Setup!$B$7,0)))),0)</f>
        <v/>
      </c>
      <c r="M158" s="34">
        <f>IF(AND(ISNUMBER($C158),ISNUMBER($D158)),IF($D158&lt;$C158,0,IF(MAX($C158,DATE(Setup!$B$5,4,1))&gt;MIN($D158,EOMONTH(DATE(Setup!$B$5,4,1),0)),0,MAX(0,NETWORKDAYS.INTL(MAX($C158,DATE(Setup!$B$5,4,1)),MIN($D158,EOMONTH(DATE(Setup!$B$5,4,1),0)),Setup!$C$6,Setup!$F$12:$F$61)-IF(AND($E158="Half day",YEAR($D158)=Setup!$B$5,MONTH($D158)=4),1-Setup!$B$7,0)))),0)</f>
        <v/>
      </c>
      <c r="N158" s="34">
        <f>IF(AND(ISNUMBER($C158),ISNUMBER($D158)),IF($D158&lt;$C158,0,IF(MAX($C158,DATE(Setup!$B$5,5,1))&gt;MIN($D158,EOMONTH(DATE(Setup!$B$5,5,1),0)),0,MAX(0,NETWORKDAYS.INTL(MAX($C158,DATE(Setup!$B$5,5,1)),MIN($D158,EOMONTH(DATE(Setup!$B$5,5,1),0)),Setup!$C$6,Setup!$F$12:$F$61)-IF(AND($E158="Half day",YEAR($D158)=Setup!$B$5,MONTH($D158)=5),1-Setup!$B$7,0)))),0)</f>
        <v/>
      </c>
      <c r="O158" s="34">
        <f>IF(AND(ISNUMBER($C158),ISNUMBER($D158)),IF($D158&lt;$C158,0,IF(MAX($C158,DATE(Setup!$B$5,6,1))&gt;MIN($D158,EOMONTH(DATE(Setup!$B$5,6,1),0)),0,MAX(0,NETWORKDAYS.INTL(MAX($C158,DATE(Setup!$B$5,6,1)),MIN($D158,EOMONTH(DATE(Setup!$B$5,6,1),0)),Setup!$C$6,Setup!$F$12:$F$61)-IF(AND($E158="Half day",YEAR($D158)=Setup!$B$5,MONTH($D158)=6),1-Setup!$B$7,0)))),0)</f>
        <v/>
      </c>
      <c r="P158" s="34">
        <f>IF(AND(ISNUMBER($C158),ISNUMBER($D158)),IF($D158&lt;$C158,0,IF(MAX($C158,DATE(Setup!$B$5,7,1))&gt;MIN($D158,EOMONTH(DATE(Setup!$B$5,7,1),0)),0,MAX(0,NETWORKDAYS.INTL(MAX($C158,DATE(Setup!$B$5,7,1)),MIN($D158,EOMONTH(DATE(Setup!$B$5,7,1),0)),Setup!$C$6,Setup!$F$12:$F$61)-IF(AND($E158="Half day",YEAR($D158)=Setup!$B$5,MONTH($D158)=7),1-Setup!$B$7,0)))),0)</f>
        <v/>
      </c>
      <c r="Q158" s="34">
        <f>IF(AND(ISNUMBER($C158),ISNUMBER($D158)),IF($D158&lt;$C158,0,IF(MAX($C158,DATE(Setup!$B$5,8,1))&gt;MIN($D158,EOMONTH(DATE(Setup!$B$5,8,1),0)),0,MAX(0,NETWORKDAYS.INTL(MAX($C158,DATE(Setup!$B$5,8,1)),MIN($D158,EOMONTH(DATE(Setup!$B$5,8,1),0)),Setup!$C$6,Setup!$F$12:$F$61)-IF(AND($E158="Half day",YEAR($D158)=Setup!$B$5,MONTH($D158)=8),1-Setup!$B$7,0)))),0)</f>
        <v/>
      </c>
      <c r="R158" s="34">
        <f>IF(AND(ISNUMBER($C158),ISNUMBER($D158)),IF($D158&lt;$C158,0,IF(MAX($C158,DATE(Setup!$B$5,9,1))&gt;MIN($D158,EOMONTH(DATE(Setup!$B$5,9,1),0)),0,MAX(0,NETWORKDAYS.INTL(MAX($C158,DATE(Setup!$B$5,9,1)),MIN($D158,EOMONTH(DATE(Setup!$B$5,9,1),0)),Setup!$C$6,Setup!$F$12:$F$61)-IF(AND($E158="Half day",YEAR($D158)=Setup!$B$5,MONTH($D158)=9),1-Setup!$B$7,0)))),0)</f>
        <v/>
      </c>
      <c r="S158" s="34">
        <f>IF(AND(ISNUMBER($C158),ISNUMBER($D158)),IF($D158&lt;$C158,0,IF(MAX($C158,DATE(Setup!$B$5,10,1))&gt;MIN($D158,EOMONTH(DATE(Setup!$B$5,10,1),0)),0,MAX(0,NETWORKDAYS.INTL(MAX($C158,DATE(Setup!$B$5,10,1)),MIN($D158,EOMONTH(DATE(Setup!$B$5,10,1),0)),Setup!$C$6,Setup!$F$12:$F$61)-IF(AND($E158="Half day",YEAR($D158)=Setup!$B$5,MONTH($D158)=10),1-Setup!$B$7,0)))),0)</f>
        <v/>
      </c>
      <c r="T158" s="34">
        <f>IF(AND(ISNUMBER($C158),ISNUMBER($D158)),IF($D158&lt;$C158,0,IF(MAX($C158,DATE(Setup!$B$5,11,1))&gt;MIN($D158,EOMONTH(DATE(Setup!$B$5,11,1),0)),0,MAX(0,NETWORKDAYS.INTL(MAX($C158,DATE(Setup!$B$5,11,1)),MIN($D158,EOMONTH(DATE(Setup!$B$5,11,1),0)),Setup!$C$6,Setup!$F$12:$F$61)-IF(AND($E158="Half day",YEAR($D158)=Setup!$B$5,MONTH($D158)=11),1-Setup!$B$7,0)))),0)</f>
        <v/>
      </c>
      <c r="U158" s="34">
        <f>IF(AND(ISNUMBER($C158),ISNUMBER($D158)),IF($D158&lt;$C158,0,IF(MAX($C158,DATE(Setup!$B$5,12,1))&gt;MIN($D158,EOMONTH(DATE(Setup!$B$5,12,1),0)),0,MAX(0,NETWORKDAYS.INTL(MAX($C158,DATE(Setup!$B$5,12,1)),MIN($D158,EOMONTH(DATE(Setup!$B$5,12,1),0)),Setup!$C$6,Setup!$F$12:$F$61)-IF(AND($E158="Half day",YEAR($D158)=Setup!$B$5,MONTH($D158)=12),1-Setup!$B$7,0)))),0)</f>
        <v/>
      </c>
    </row>
    <row r="159">
      <c r="A159" s="7" t="n"/>
      <c r="B159" s="7" t="n"/>
      <c r="C159" s="28" t="n"/>
      <c r="D159" s="28" t="n"/>
      <c r="E159" s="23" t="n"/>
      <c r="F159" s="32">
        <f>IF(OR($C159="",$D159=""),"",IF(NOT(AND(ISNUMBER($C159),ISNUMBER($D159))),"Check dates",IF($D159&lt;$C159,"Check dates",SUM($J159:$U159))))</f>
        <v/>
      </c>
      <c r="G159" s="7" t="n"/>
      <c r="H159" s="33">
        <f>IF(AND($A159="",$B159="",$C159="",$D159=""),"",IF(COUNTIF(Employees!$A$5:$A$34,$A159)=0,"Pick the employee from the list",IF(COUNTIF(Setup!$A$12:$A$17,$B159)=0,"Pick the leave type",IF($F159="Check dates","Check the dates","OK"))))</f>
        <v/>
      </c>
      <c r="J159" s="34">
        <f>IF(AND(ISNUMBER($C159),ISNUMBER($D159)),IF($D159&lt;$C159,0,IF(MAX($C159,DATE(Setup!$B$5,1,1))&gt;MIN($D159,EOMONTH(DATE(Setup!$B$5,1,1),0)),0,MAX(0,NETWORKDAYS.INTL(MAX($C159,DATE(Setup!$B$5,1,1)),MIN($D159,EOMONTH(DATE(Setup!$B$5,1,1),0)),Setup!$C$6,Setup!$F$12:$F$61)-IF(AND($E159="Half day",YEAR($D159)=Setup!$B$5,MONTH($D159)=1),1-Setup!$B$7,0)))),0)</f>
        <v/>
      </c>
      <c r="K159" s="34">
        <f>IF(AND(ISNUMBER($C159),ISNUMBER($D159)),IF($D159&lt;$C159,0,IF(MAX($C159,DATE(Setup!$B$5,2,1))&gt;MIN($D159,EOMONTH(DATE(Setup!$B$5,2,1),0)),0,MAX(0,NETWORKDAYS.INTL(MAX($C159,DATE(Setup!$B$5,2,1)),MIN($D159,EOMONTH(DATE(Setup!$B$5,2,1),0)),Setup!$C$6,Setup!$F$12:$F$61)-IF(AND($E159="Half day",YEAR($D159)=Setup!$B$5,MONTH($D159)=2),1-Setup!$B$7,0)))),0)</f>
        <v/>
      </c>
      <c r="L159" s="34">
        <f>IF(AND(ISNUMBER($C159),ISNUMBER($D159)),IF($D159&lt;$C159,0,IF(MAX($C159,DATE(Setup!$B$5,3,1))&gt;MIN($D159,EOMONTH(DATE(Setup!$B$5,3,1),0)),0,MAX(0,NETWORKDAYS.INTL(MAX($C159,DATE(Setup!$B$5,3,1)),MIN($D159,EOMONTH(DATE(Setup!$B$5,3,1),0)),Setup!$C$6,Setup!$F$12:$F$61)-IF(AND($E159="Half day",YEAR($D159)=Setup!$B$5,MONTH($D159)=3),1-Setup!$B$7,0)))),0)</f>
        <v/>
      </c>
      <c r="M159" s="34">
        <f>IF(AND(ISNUMBER($C159),ISNUMBER($D159)),IF($D159&lt;$C159,0,IF(MAX($C159,DATE(Setup!$B$5,4,1))&gt;MIN($D159,EOMONTH(DATE(Setup!$B$5,4,1),0)),0,MAX(0,NETWORKDAYS.INTL(MAX($C159,DATE(Setup!$B$5,4,1)),MIN($D159,EOMONTH(DATE(Setup!$B$5,4,1),0)),Setup!$C$6,Setup!$F$12:$F$61)-IF(AND($E159="Half day",YEAR($D159)=Setup!$B$5,MONTH($D159)=4),1-Setup!$B$7,0)))),0)</f>
        <v/>
      </c>
      <c r="N159" s="34">
        <f>IF(AND(ISNUMBER($C159),ISNUMBER($D159)),IF($D159&lt;$C159,0,IF(MAX($C159,DATE(Setup!$B$5,5,1))&gt;MIN($D159,EOMONTH(DATE(Setup!$B$5,5,1),0)),0,MAX(0,NETWORKDAYS.INTL(MAX($C159,DATE(Setup!$B$5,5,1)),MIN($D159,EOMONTH(DATE(Setup!$B$5,5,1),0)),Setup!$C$6,Setup!$F$12:$F$61)-IF(AND($E159="Half day",YEAR($D159)=Setup!$B$5,MONTH($D159)=5),1-Setup!$B$7,0)))),0)</f>
        <v/>
      </c>
      <c r="O159" s="34">
        <f>IF(AND(ISNUMBER($C159),ISNUMBER($D159)),IF($D159&lt;$C159,0,IF(MAX($C159,DATE(Setup!$B$5,6,1))&gt;MIN($D159,EOMONTH(DATE(Setup!$B$5,6,1),0)),0,MAX(0,NETWORKDAYS.INTL(MAX($C159,DATE(Setup!$B$5,6,1)),MIN($D159,EOMONTH(DATE(Setup!$B$5,6,1),0)),Setup!$C$6,Setup!$F$12:$F$61)-IF(AND($E159="Half day",YEAR($D159)=Setup!$B$5,MONTH($D159)=6),1-Setup!$B$7,0)))),0)</f>
        <v/>
      </c>
      <c r="P159" s="34">
        <f>IF(AND(ISNUMBER($C159),ISNUMBER($D159)),IF($D159&lt;$C159,0,IF(MAX($C159,DATE(Setup!$B$5,7,1))&gt;MIN($D159,EOMONTH(DATE(Setup!$B$5,7,1),0)),0,MAX(0,NETWORKDAYS.INTL(MAX($C159,DATE(Setup!$B$5,7,1)),MIN($D159,EOMONTH(DATE(Setup!$B$5,7,1),0)),Setup!$C$6,Setup!$F$12:$F$61)-IF(AND($E159="Half day",YEAR($D159)=Setup!$B$5,MONTH($D159)=7),1-Setup!$B$7,0)))),0)</f>
        <v/>
      </c>
      <c r="Q159" s="34">
        <f>IF(AND(ISNUMBER($C159),ISNUMBER($D159)),IF($D159&lt;$C159,0,IF(MAX($C159,DATE(Setup!$B$5,8,1))&gt;MIN($D159,EOMONTH(DATE(Setup!$B$5,8,1),0)),0,MAX(0,NETWORKDAYS.INTL(MAX($C159,DATE(Setup!$B$5,8,1)),MIN($D159,EOMONTH(DATE(Setup!$B$5,8,1),0)),Setup!$C$6,Setup!$F$12:$F$61)-IF(AND($E159="Half day",YEAR($D159)=Setup!$B$5,MONTH($D159)=8),1-Setup!$B$7,0)))),0)</f>
        <v/>
      </c>
      <c r="R159" s="34">
        <f>IF(AND(ISNUMBER($C159),ISNUMBER($D159)),IF($D159&lt;$C159,0,IF(MAX($C159,DATE(Setup!$B$5,9,1))&gt;MIN($D159,EOMONTH(DATE(Setup!$B$5,9,1),0)),0,MAX(0,NETWORKDAYS.INTL(MAX($C159,DATE(Setup!$B$5,9,1)),MIN($D159,EOMONTH(DATE(Setup!$B$5,9,1),0)),Setup!$C$6,Setup!$F$12:$F$61)-IF(AND($E159="Half day",YEAR($D159)=Setup!$B$5,MONTH($D159)=9),1-Setup!$B$7,0)))),0)</f>
        <v/>
      </c>
      <c r="S159" s="34">
        <f>IF(AND(ISNUMBER($C159),ISNUMBER($D159)),IF($D159&lt;$C159,0,IF(MAX($C159,DATE(Setup!$B$5,10,1))&gt;MIN($D159,EOMONTH(DATE(Setup!$B$5,10,1),0)),0,MAX(0,NETWORKDAYS.INTL(MAX($C159,DATE(Setup!$B$5,10,1)),MIN($D159,EOMONTH(DATE(Setup!$B$5,10,1),0)),Setup!$C$6,Setup!$F$12:$F$61)-IF(AND($E159="Half day",YEAR($D159)=Setup!$B$5,MONTH($D159)=10),1-Setup!$B$7,0)))),0)</f>
        <v/>
      </c>
      <c r="T159" s="34">
        <f>IF(AND(ISNUMBER($C159),ISNUMBER($D159)),IF($D159&lt;$C159,0,IF(MAX($C159,DATE(Setup!$B$5,11,1))&gt;MIN($D159,EOMONTH(DATE(Setup!$B$5,11,1),0)),0,MAX(0,NETWORKDAYS.INTL(MAX($C159,DATE(Setup!$B$5,11,1)),MIN($D159,EOMONTH(DATE(Setup!$B$5,11,1),0)),Setup!$C$6,Setup!$F$12:$F$61)-IF(AND($E159="Half day",YEAR($D159)=Setup!$B$5,MONTH($D159)=11),1-Setup!$B$7,0)))),0)</f>
        <v/>
      </c>
      <c r="U159" s="34">
        <f>IF(AND(ISNUMBER($C159),ISNUMBER($D159)),IF($D159&lt;$C159,0,IF(MAX($C159,DATE(Setup!$B$5,12,1))&gt;MIN($D159,EOMONTH(DATE(Setup!$B$5,12,1),0)),0,MAX(0,NETWORKDAYS.INTL(MAX($C159,DATE(Setup!$B$5,12,1)),MIN($D159,EOMONTH(DATE(Setup!$B$5,12,1),0)),Setup!$C$6,Setup!$F$12:$F$61)-IF(AND($E159="Half day",YEAR($D159)=Setup!$B$5,MONTH($D159)=12),1-Setup!$B$7,0)))),0)</f>
        <v/>
      </c>
    </row>
    <row r="160">
      <c r="A160" s="7" t="n"/>
      <c r="B160" s="7" t="n"/>
      <c r="C160" s="28" t="n"/>
      <c r="D160" s="28" t="n"/>
      <c r="E160" s="23" t="n"/>
      <c r="F160" s="32">
        <f>IF(OR($C160="",$D160=""),"",IF(NOT(AND(ISNUMBER($C160),ISNUMBER($D160))),"Check dates",IF($D160&lt;$C160,"Check dates",SUM($J160:$U160))))</f>
        <v/>
      </c>
      <c r="G160" s="7" t="n"/>
      <c r="H160" s="33">
        <f>IF(AND($A160="",$B160="",$C160="",$D160=""),"",IF(COUNTIF(Employees!$A$5:$A$34,$A160)=0,"Pick the employee from the list",IF(COUNTIF(Setup!$A$12:$A$17,$B160)=0,"Pick the leave type",IF($F160="Check dates","Check the dates","OK"))))</f>
        <v/>
      </c>
      <c r="J160" s="34">
        <f>IF(AND(ISNUMBER($C160),ISNUMBER($D160)),IF($D160&lt;$C160,0,IF(MAX($C160,DATE(Setup!$B$5,1,1))&gt;MIN($D160,EOMONTH(DATE(Setup!$B$5,1,1),0)),0,MAX(0,NETWORKDAYS.INTL(MAX($C160,DATE(Setup!$B$5,1,1)),MIN($D160,EOMONTH(DATE(Setup!$B$5,1,1),0)),Setup!$C$6,Setup!$F$12:$F$61)-IF(AND($E160="Half day",YEAR($D160)=Setup!$B$5,MONTH($D160)=1),1-Setup!$B$7,0)))),0)</f>
        <v/>
      </c>
      <c r="K160" s="34">
        <f>IF(AND(ISNUMBER($C160),ISNUMBER($D160)),IF($D160&lt;$C160,0,IF(MAX($C160,DATE(Setup!$B$5,2,1))&gt;MIN($D160,EOMONTH(DATE(Setup!$B$5,2,1),0)),0,MAX(0,NETWORKDAYS.INTL(MAX($C160,DATE(Setup!$B$5,2,1)),MIN($D160,EOMONTH(DATE(Setup!$B$5,2,1),0)),Setup!$C$6,Setup!$F$12:$F$61)-IF(AND($E160="Half day",YEAR($D160)=Setup!$B$5,MONTH($D160)=2),1-Setup!$B$7,0)))),0)</f>
        <v/>
      </c>
      <c r="L160" s="34">
        <f>IF(AND(ISNUMBER($C160),ISNUMBER($D160)),IF($D160&lt;$C160,0,IF(MAX($C160,DATE(Setup!$B$5,3,1))&gt;MIN($D160,EOMONTH(DATE(Setup!$B$5,3,1),0)),0,MAX(0,NETWORKDAYS.INTL(MAX($C160,DATE(Setup!$B$5,3,1)),MIN($D160,EOMONTH(DATE(Setup!$B$5,3,1),0)),Setup!$C$6,Setup!$F$12:$F$61)-IF(AND($E160="Half day",YEAR($D160)=Setup!$B$5,MONTH($D160)=3),1-Setup!$B$7,0)))),0)</f>
        <v/>
      </c>
      <c r="M160" s="34">
        <f>IF(AND(ISNUMBER($C160),ISNUMBER($D160)),IF($D160&lt;$C160,0,IF(MAX($C160,DATE(Setup!$B$5,4,1))&gt;MIN($D160,EOMONTH(DATE(Setup!$B$5,4,1),0)),0,MAX(0,NETWORKDAYS.INTL(MAX($C160,DATE(Setup!$B$5,4,1)),MIN($D160,EOMONTH(DATE(Setup!$B$5,4,1),0)),Setup!$C$6,Setup!$F$12:$F$61)-IF(AND($E160="Half day",YEAR($D160)=Setup!$B$5,MONTH($D160)=4),1-Setup!$B$7,0)))),0)</f>
        <v/>
      </c>
      <c r="N160" s="34">
        <f>IF(AND(ISNUMBER($C160),ISNUMBER($D160)),IF($D160&lt;$C160,0,IF(MAX($C160,DATE(Setup!$B$5,5,1))&gt;MIN($D160,EOMONTH(DATE(Setup!$B$5,5,1),0)),0,MAX(0,NETWORKDAYS.INTL(MAX($C160,DATE(Setup!$B$5,5,1)),MIN($D160,EOMONTH(DATE(Setup!$B$5,5,1),0)),Setup!$C$6,Setup!$F$12:$F$61)-IF(AND($E160="Half day",YEAR($D160)=Setup!$B$5,MONTH($D160)=5),1-Setup!$B$7,0)))),0)</f>
        <v/>
      </c>
      <c r="O160" s="34">
        <f>IF(AND(ISNUMBER($C160),ISNUMBER($D160)),IF($D160&lt;$C160,0,IF(MAX($C160,DATE(Setup!$B$5,6,1))&gt;MIN($D160,EOMONTH(DATE(Setup!$B$5,6,1),0)),0,MAX(0,NETWORKDAYS.INTL(MAX($C160,DATE(Setup!$B$5,6,1)),MIN($D160,EOMONTH(DATE(Setup!$B$5,6,1),0)),Setup!$C$6,Setup!$F$12:$F$61)-IF(AND($E160="Half day",YEAR($D160)=Setup!$B$5,MONTH($D160)=6),1-Setup!$B$7,0)))),0)</f>
        <v/>
      </c>
      <c r="P160" s="34">
        <f>IF(AND(ISNUMBER($C160),ISNUMBER($D160)),IF($D160&lt;$C160,0,IF(MAX($C160,DATE(Setup!$B$5,7,1))&gt;MIN($D160,EOMONTH(DATE(Setup!$B$5,7,1),0)),0,MAX(0,NETWORKDAYS.INTL(MAX($C160,DATE(Setup!$B$5,7,1)),MIN($D160,EOMONTH(DATE(Setup!$B$5,7,1),0)),Setup!$C$6,Setup!$F$12:$F$61)-IF(AND($E160="Half day",YEAR($D160)=Setup!$B$5,MONTH($D160)=7),1-Setup!$B$7,0)))),0)</f>
        <v/>
      </c>
      <c r="Q160" s="34">
        <f>IF(AND(ISNUMBER($C160),ISNUMBER($D160)),IF($D160&lt;$C160,0,IF(MAX($C160,DATE(Setup!$B$5,8,1))&gt;MIN($D160,EOMONTH(DATE(Setup!$B$5,8,1),0)),0,MAX(0,NETWORKDAYS.INTL(MAX($C160,DATE(Setup!$B$5,8,1)),MIN($D160,EOMONTH(DATE(Setup!$B$5,8,1),0)),Setup!$C$6,Setup!$F$12:$F$61)-IF(AND($E160="Half day",YEAR($D160)=Setup!$B$5,MONTH($D160)=8),1-Setup!$B$7,0)))),0)</f>
        <v/>
      </c>
      <c r="R160" s="34">
        <f>IF(AND(ISNUMBER($C160),ISNUMBER($D160)),IF($D160&lt;$C160,0,IF(MAX($C160,DATE(Setup!$B$5,9,1))&gt;MIN($D160,EOMONTH(DATE(Setup!$B$5,9,1),0)),0,MAX(0,NETWORKDAYS.INTL(MAX($C160,DATE(Setup!$B$5,9,1)),MIN($D160,EOMONTH(DATE(Setup!$B$5,9,1),0)),Setup!$C$6,Setup!$F$12:$F$61)-IF(AND($E160="Half day",YEAR($D160)=Setup!$B$5,MONTH($D160)=9),1-Setup!$B$7,0)))),0)</f>
        <v/>
      </c>
      <c r="S160" s="34">
        <f>IF(AND(ISNUMBER($C160),ISNUMBER($D160)),IF($D160&lt;$C160,0,IF(MAX($C160,DATE(Setup!$B$5,10,1))&gt;MIN($D160,EOMONTH(DATE(Setup!$B$5,10,1),0)),0,MAX(0,NETWORKDAYS.INTL(MAX($C160,DATE(Setup!$B$5,10,1)),MIN($D160,EOMONTH(DATE(Setup!$B$5,10,1),0)),Setup!$C$6,Setup!$F$12:$F$61)-IF(AND($E160="Half day",YEAR($D160)=Setup!$B$5,MONTH($D160)=10),1-Setup!$B$7,0)))),0)</f>
        <v/>
      </c>
      <c r="T160" s="34">
        <f>IF(AND(ISNUMBER($C160),ISNUMBER($D160)),IF($D160&lt;$C160,0,IF(MAX($C160,DATE(Setup!$B$5,11,1))&gt;MIN($D160,EOMONTH(DATE(Setup!$B$5,11,1),0)),0,MAX(0,NETWORKDAYS.INTL(MAX($C160,DATE(Setup!$B$5,11,1)),MIN($D160,EOMONTH(DATE(Setup!$B$5,11,1),0)),Setup!$C$6,Setup!$F$12:$F$61)-IF(AND($E160="Half day",YEAR($D160)=Setup!$B$5,MONTH($D160)=11),1-Setup!$B$7,0)))),0)</f>
        <v/>
      </c>
      <c r="U160" s="34">
        <f>IF(AND(ISNUMBER($C160),ISNUMBER($D160)),IF($D160&lt;$C160,0,IF(MAX($C160,DATE(Setup!$B$5,12,1))&gt;MIN($D160,EOMONTH(DATE(Setup!$B$5,12,1),0)),0,MAX(0,NETWORKDAYS.INTL(MAX($C160,DATE(Setup!$B$5,12,1)),MIN($D160,EOMONTH(DATE(Setup!$B$5,12,1),0)),Setup!$C$6,Setup!$F$12:$F$61)-IF(AND($E160="Half day",YEAR($D160)=Setup!$B$5,MONTH($D160)=12),1-Setup!$B$7,0)))),0)</f>
        <v/>
      </c>
    </row>
    <row r="161">
      <c r="A161" s="7" t="n"/>
      <c r="B161" s="7" t="n"/>
      <c r="C161" s="28" t="n"/>
      <c r="D161" s="28" t="n"/>
      <c r="E161" s="23" t="n"/>
      <c r="F161" s="32">
        <f>IF(OR($C161="",$D161=""),"",IF(NOT(AND(ISNUMBER($C161),ISNUMBER($D161))),"Check dates",IF($D161&lt;$C161,"Check dates",SUM($J161:$U161))))</f>
        <v/>
      </c>
      <c r="G161" s="7" t="n"/>
      <c r="H161" s="33">
        <f>IF(AND($A161="",$B161="",$C161="",$D161=""),"",IF(COUNTIF(Employees!$A$5:$A$34,$A161)=0,"Pick the employee from the list",IF(COUNTIF(Setup!$A$12:$A$17,$B161)=0,"Pick the leave type",IF($F161="Check dates","Check the dates","OK"))))</f>
        <v/>
      </c>
      <c r="J161" s="34">
        <f>IF(AND(ISNUMBER($C161),ISNUMBER($D161)),IF($D161&lt;$C161,0,IF(MAX($C161,DATE(Setup!$B$5,1,1))&gt;MIN($D161,EOMONTH(DATE(Setup!$B$5,1,1),0)),0,MAX(0,NETWORKDAYS.INTL(MAX($C161,DATE(Setup!$B$5,1,1)),MIN($D161,EOMONTH(DATE(Setup!$B$5,1,1),0)),Setup!$C$6,Setup!$F$12:$F$61)-IF(AND($E161="Half day",YEAR($D161)=Setup!$B$5,MONTH($D161)=1),1-Setup!$B$7,0)))),0)</f>
        <v/>
      </c>
      <c r="K161" s="34">
        <f>IF(AND(ISNUMBER($C161),ISNUMBER($D161)),IF($D161&lt;$C161,0,IF(MAX($C161,DATE(Setup!$B$5,2,1))&gt;MIN($D161,EOMONTH(DATE(Setup!$B$5,2,1),0)),0,MAX(0,NETWORKDAYS.INTL(MAX($C161,DATE(Setup!$B$5,2,1)),MIN($D161,EOMONTH(DATE(Setup!$B$5,2,1),0)),Setup!$C$6,Setup!$F$12:$F$61)-IF(AND($E161="Half day",YEAR($D161)=Setup!$B$5,MONTH($D161)=2),1-Setup!$B$7,0)))),0)</f>
        <v/>
      </c>
      <c r="L161" s="34">
        <f>IF(AND(ISNUMBER($C161),ISNUMBER($D161)),IF($D161&lt;$C161,0,IF(MAX($C161,DATE(Setup!$B$5,3,1))&gt;MIN($D161,EOMONTH(DATE(Setup!$B$5,3,1),0)),0,MAX(0,NETWORKDAYS.INTL(MAX($C161,DATE(Setup!$B$5,3,1)),MIN($D161,EOMONTH(DATE(Setup!$B$5,3,1),0)),Setup!$C$6,Setup!$F$12:$F$61)-IF(AND($E161="Half day",YEAR($D161)=Setup!$B$5,MONTH($D161)=3),1-Setup!$B$7,0)))),0)</f>
        <v/>
      </c>
      <c r="M161" s="34">
        <f>IF(AND(ISNUMBER($C161),ISNUMBER($D161)),IF($D161&lt;$C161,0,IF(MAX($C161,DATE(Setup!$B$5,4,1))&gt;MIN($D161,EOMONTH(DATE(Setup!$B$5,4,1),0)),0,MAX(0,NETWORKDAYS.INTL(MAX($C161,DATE(Setup!$B$5,4,1)),MIN($D161,EOMONTH(DATE(Setup!$B$5,4,1),0)),Setup!$C$6,Setup!$F$12:$F$61)-IF(AND($E161="Half day",YEAR($D161)=Setup!$B$5,MONTH($D161)=4),1-Setup!$B$7,0)))),0)</f>
        <v/>
      </c>
      <c r="N161" s="34">
        <f>IF(AND(ISNUMBER($C161),ISNUMBER($D161)),IF($D161&lt;$C161,0,IF(MAX($C161,DATE(Setup!$B$5,5,1))&gt;MIN($D161,EOMONTH(DATE(Setup!$B$5,5,1),0)),0,MAX(0,NETWORKDAYS.INTL(MAX($C161,DATE(Setup!$B$5,5,1)),MIN($D161,EOMONTH(DATE(Setup!$B$5,5,1),0)),Setup!$C$6,Setup!$F$12:$F$61)-IF(AND($E161="Half day",YEAR($D161)=Setup!$B$5,MONTH($D161)=5),1-Setup!$B$7,0)))),0)</f>
        <v/>
      </c>
      <c r="O161" s="34">
        <f>IF(AND(ISNUMBER($C161),ISNUMBER($D161)),IF($D161&lt;$C161,0,IF(MAX($C161,DATE(Setup!$B$5,6,1))&gt;MIN($D161,EOMONTH(DATE(Setup!$B$5,6,1),0)),0,MAX(0,NETWORKDAYS.INTL(MAX($C161,DATE(Setup!$B$5,6,1)),MIN($D161,EOMONTH(DATE(Setup!$B$5,6,1),0)),Setup!$C$6,Setup!$F$12:$F$61)-IF(AND($E161="Half day",YEAR($D161)=Setup!$B$5,MONTH($D161)=6),1-Setup!$B$7,0)))),0)</f>
        <v/>
      </c>
      <c r="P161" s="34">
        <f>IF(AND(ISNUMBER($C161),ISNUMBER($D161)),IF($D161&lt;$C161,0,IF(MAX($C161,DATE(Setup!$B$5,7,1))&gt;MIN($D161,EOMONTH(DATE(Setup!$B$5,7,1),0)),0,MAX(0,NETWORKDAYS.INTL(MAX($C161,DATE(Setup!$B$5,7,1)),MIN($D161,EOMONTH(DATE(Setup!$B$5,7,1),0)),Setup!$C$6,Setup!$F$12:$F$61)-IF(AND($E161="Half day",YEAR($D161)=Setup!$B$5,MONTH($D161)=7),1-Setup!$B$7,0)))),0)</f>
        <v/>
      </c>
      <c r="Q161" s="34">
        <f>IF(AND(ISNUMBER($C161),ISNUMBER($D161)),IF($D161&lt;$C161,0,IF(MAX($C161,DATE(Setup!$B$5,8,1))&gt;MIN($D161,EOMONTH(DATE(Setup!$B$5,8,1),0)),0,MAX(0,NETWORKDAYS.INTL(MAX($C161,DATE(Setup!$B$5,8,1)),MIN($D161,EOMONTH(DATE(Setup!$B$5,8,1),0)),Setup!$C$6,Setup!$F$12:$F$61)-IF(AND($E161="Half day",YEAR($D161)=Setup!$B$5,MONTH($D161)=8),1-Setup!$B$7,0)))),0)</f>
        <v/>
      </c>
      <c r="R161" s="34">
        <f>IF(AND(ISNUMBER($C161),ISNUMBER($D161)),IF($D161&lt;$C161,0,IF(MAX($C161,DATE(Setup!$B$5,9,1))&gt;MIN($D161,EOMONTH(DATE(Setup!$B$5,9,1),0)),0,MAX(0,NETWORKDAYS.INTL(MAX($C161,DATE(Setup!$B$5,9,1)),MIN($D161,EOMONTH(DATE(Setup!$B$5,9,1),0)),Setup!$C$6,Setup!$F$12:$F$61)-IF(AND($E161="Half day",YEAR($D161)=Setup!$B$5,MONTH($D161)=9),1-Setup!$B$7,0)))),0)</f>
        <v/>
      </c>
      <c r="S161" s="34">
        <f>IF(AND(ISNUMBER($C161),ISNUMBER($D161)),IF($D161&lt;$C161,0,IF(MAX($C161,DATE(Setup!$B$5,10,1))&gt;MIN($D161,EOMONTH(DATE(Setup!$B$5,10,1),0)),0,MAX(0,NETWORKDAYS.INTL(MAX($C161,DATE(Setup!$B$5,10,1)),MIN($D161,EOMONTH(DATE(Setup!$B$5,10,1),0)),Setup!$C$6,Setup!$F$12:$F$61)-IF(AND($E161="Half day",YEAR($D161)=Setup!$B$5,MONTH($D161)=10),1-Setup!$B$7,0)))),0)</f>
        <v/>
      </c>
      <c r="T161" s="34">
        <f>IF(AND(ISNUMBER($C161),ISNUMBER($D161)),IF($D161&lt;$C161,0,IF(MAX($C161,DATE(Setup!$B$5,11,1))&gt;MIN($D161,EOMONTH(DATE(Setup!$B$5,11,1),0)),0,MAX(0,NETWORKDAYS.INTL(MAX($C161,DATE(Setup!$B$5,11,1)),MIN($D161,EOMONTH(DATE(Setup!$B$5,11,1),0)),Setup!$C$6,Setup!$F$12:$F$61)-IF(AND($E161="Half day",YEAR($D161)=Setup!$B$5,MONTH($D161)=11),1-Setup!$B$7,0)))),0)</f>
        <v/>
      </c>
      <c r="U161" s="34">
        <f>IF(AND(ISNUMBER($C161),ISNUMBER($D161)),IF($D161&lt;$C161,0,IF(MAX($C161,DATE(Setup!$B$5,12,1))&gt;MIN($D161,EOMONTH(DATE(Setup!$B$5,12,1),0)),0,MAX(0,NETWORKDAYS.INTL(MAX($C161,DATE(Setup!$B$5,12,1)),MIN($D161,EOMONTH(DATE(Setup!$B$5,12,1),0)),Setup!$C$6,Setup!$F$12:$F$61)-IF(AND($E161="Half day",YEAR($D161)=Setup!$B$5,MONTH($D161)=12),1-Setup!$B$7,0)))),0)</f>
        <v/>
      </c>
    </row>
    <row r="162">
      <c r="A162" s="7" t="n"/>
      <c r="B162" s="7" t="n"/>
      <c r="C162" s="28" t="n"/>
      <c r="D162" s="28" t="n"/>
      <c r="E162" s="23" t="n"/>
      <c r="F162" s="32">
        <f>IF(OR($C162="",$D162=""),"",IF(NOT(AND(ISNUMBER($C162),ISNUMBER($D162))),"Check dates",IF($D162&lt;$C162,"Check dates",SUM($J162:$U162))))</f>
        <v/>
      </c>
      <c r="G162" s="7" t="n"/>
      <c r="H162" s="33">
        <f>IF(AND($A162="",$B162="",$C162="",$D162=""),"",IF(COUNTIF(Employees!$A$5:$A$34,$A162)=0,"Pick the employee from the list",IF(COUNTIF(Setup!$A$12:$A$17,$B162)=0,"Pick the leave type",IF($F162="Check dates","Check the dates","OK"))))</f>
        <v/>
      </c>
      <c r="J162" s="34">
        <f>IF(AND(ISNUMBER($C162),ISNUMBER($D162)),IF($D162&lt;$C162,0,IF(MAX($C162,DATE(Setup!$B$5,1,1))&gt;MIN($D162,EOMONTH(DATE(Setup!$B$5,1,1),0)),0,MAX(0,NETWORKDAYS.INTL(MAX($C162,DATE(Setup!$B$5,1,1)),MIN($D162,EOMONTH(DATE(Setup!$B$5,1,1),0)),Setup!$C$6,Setup!$F$12:$F$61)-IF(AND($E162="Half day",YEAR($D162)=Setup!$B$5,MONTH($D162)=1),1-Setup!$B$7,0)))),0)</f>
        <v/>
      </c>
      <c r="K162" s="34">
        <f>IF(AND(ISNUMBER($C162),ISNUMBER($D162)),IF($D162&lt;$C162,0,IF(MAX($C162,DATE(Setup!$B$5,2,1))&gt;MIN($D162,EOMONTH(DATE(Setup!$B$5,2,1),0)),0,MAX(0,NETWORKDAYS.INTL(MAX($C162,DATE(Setup!$B$5,2,1)),MIN($D162,EOMONTH(DATE(Setup!$B$5,2,1),0)),Setup!$C$6,Setup!$F$12:$F$61)-IF(AND($E162="Half day",YEAR($D162)=Setup!$B$5,MONTH($D162)=2),1-Setup!$B$7,0)))),0)</f>
        <v/>
      </c>
      <c r="L162" s="34">
        <f>IF(AND(ISNUMBER($C162),ISNUMBER($D162)),IF($D162&lt;$C162,0,IF(MAX($C162,DATE(Setup!$B$5,3,1))&gt;MIN($D162,EOMONTH(DATE(Setup!$B$5,3,1),0)),0,MAX(0,NETWORKDAYS.INTL(MAX($C162,DATE(Setup!$B$5,3,1)),MIN($D162,EOMONTH(DATE(Setup!$B$5,3,1),0)),Setup!$C$6,Setup!$F$12:$F$61)-IF(AND($E162="Half day",YEAR($D162)=Setup!$B$5,MONTH($D162)=3),1-Setup!$B$7,0)))),0)</f>
        <v/>
      </c>
      <c r="M162" s="34">
        <f>IF(AND(ISNUMBER($C162),ISNUMBER($D162)),IF($D162&lt;$C162,0,IF(MAX($C162,DATE(Setup!$B$5,4,1))&gt;MIN($D162,EOMONTH(DATE(Setup!$B$5,4,1),0)),0,MAX(0,NETWORKDAYS.INTL(MAX($C162,DATE(Setup!$B$5,4,1)),MIN($D162,EOMONTH(DATE(Setup!$B$5,4,1),0)),Setup!$C$6,Setup!$F$12:$F$61)-IF(AND($E162="Half day",YEAR($D162)=Setup!$B$5,MONTH($D162)=4),1-Setup!$B$7,0)))),0)</f>
        <v/>
      </c>
      <c r="N162" s="34">
        <f>IF(AND(ISNUMBER($C162),ISNUMBER($D162)),IF($D162&lt;$C162,0,IF(MAX($C162,DATE(Setup!$B$5,5,1))&gt;MIN($D162,EOMONTH(DATE(Setup!$B$5,5,1),0)),0,MAX(0,NETWORKDAYS.INTL(MAX($C162,DATE(Setup!$B$5,5,1)),MIN($D162,EOMONTH(DATE(Setup!$B$5,5,1),0)),Setup!$C$6,Setup!$F$12:$F$61)-IF(AND($E162="Half day",YEAR($D162)=Setup!$B$5,MONTH($D162)=5),1-Setup!$B$7,0)))),0)</f>
        <v/>
      </c>
      <c r="O162" s="34">
        <f>IF(AND(ISNUMBER($C162),ISNUMBER($D162)),IF($D162&lt;$C162,0,IF(MAX($C162,DATE(Setup!$B$5,6,1))&gt;MIN($D162,EOMONTH(DATE(Setup!$B$5,6,1),0)),0,MAX(0,NETWORKDAYS.INTL(MAX($C162,DATE(Setup!$B$5,6,1)),MIN($D162,EOMONTH(DATE(Setup!$B$5,6,1),0)),Setup!$C$6,Setup!$F$12:$F$61)-IF(AND($E162="Half day",YEAR($D162)=Setup!$B$5,MONTH($D162)=6),1-Setup!$B$7,0)))),0)</f>
        <v/>
      </c>
      <c r="P162" s="34">
        <f>IF(AND(ISNUMBER($C162),ISNUMBER($D162)),IF($D162&lt;$C162,0,IF(MAX($C162,DATE(Setup!$B$5,7,1))&gt;MIN($D162,EOMONTH(DATE(Setup!$B$5,7,1),0)),0,MAX(0,NETWORKDAYS.INTL(MAX($C162,DATE(Setup!$B$5,7,1)),MIN($D162,EOMONTH(DATE(Setup!$B$5,7,1),0)),Setup!$C$6,Setup!$F$12:$F$61)-IF(AND($E162="Half day",YEAR($D162)=Setup!$B$5,MONTH($D162)=7),1-Setup!$B$7,0)))),0)</f>
        <v/>
      </c>
      <c r="Q162" s="34">
        <f>IF(AND(ISNUMBER($C162),ISNUMBER($D162)),IF($D162&lt;$C162,0,IF(MAX($C162,DATE(Setup!$B$5,8,1))&gt;MIN($D162,EOMONTH(DATE(Setup!$B$5,8,1),0)),0,MAX(0,NETWORKDAYS.INTL(MAX($C162,DATE(Setup!$B$5,8,1)),MIN($D162,EOMONTH(DATE(Setup!$B$5,8,1),0)),Setup!$C$6,Setup!$F$12:$F$61)-IF(AND($E162="Half day",YEAR($D162)=Setup!$B$5,MONTH($D162)=8),1-Setup!$B$7,0)))),0)</f>
        <v/>
      </c>
      <c r="R162" s="34">
        <f>IF(AND(ISNUMBER($C162),ISNUMBER($D162)),IF($D162&lt;$C162,0,IF(MAX($C162,DATE(Setup!$B$5,9,1))&gt;MIN($D162,EOMONTH(DATE(Setup!$B$5,9,1),0)),0,MAX(0,NETWORKDAYS.INTL(MAX($C162,DATE(Setup!$B$5,9,1)),MIN($D162,EOMONTH(DATE(Setup!$B$5,9,1),0)),Setup!$C$6,Setup!$F$12:$F$61)-IF(AND($E162="Half day",YEAR($D162)=Setup!$B$5,MONTH($D162)=9),1-Setup!$B$7,0)))),0)</f>
        <v/>
      </c>
      <c r="S162" s="34">
        <f>IF(AND(ISNUMBER($C162),ISNUMBER($D162)),IF($D162&lt;$C162,0,IF(MAX($C162,DATE(Setup!$B$5,10,1))&gt;MIN($D162,EOMONTH(DATE(Setup!$B$5,10,1),0)),0,MAX(0,NETWORKDAYS.INTL(MAX($C162,DATE(Setup!$B$5,10,1)),MIN($D162,EOMONTH(DATE(Setup!$B$5,10,1),0)),Setup!$C$6,Setup!$F$12:$F$61)-IF(AND($E162="Half day",YEAR($D162)=Setup!$B$5,MONTH($D162)=10),1-Setup!$B$7,0)))),0)</f>
        <v/>
      </c>
      <c r="T162" s="34">
        <f>IF(AND(ISNUMBER($C162),ISNUMBER($D162)),IF($D162&lt;$C162,0,IF(MAX($C162,DATE(Setup!$B$5,11,1))&gt;MIN($D162,EOMONTH(DATE(Setup!$B$5,11,1),0)),0,MAX(0,NETWORKDAYS.INTL(MAX($C162,DATE(Setup!$B$5,11,1)),MIN($D162,EOMONTH(DATE(Setup!$B$5,11,1),0)),Setup!$C$6,Setup!$F$12:$F$61)-IF(AND($E162="Half day",YEAR($D162)=Setup!$B$5,MONTH($D162)=11),1-Setup!$B$7,0)))),0)</f>
        <v/>
      </c>
      <c r="U162" s="34">
        <f>IF(AND(ISNUMBER($C162),ISNUMBER($D162)),IF($D162&lt;$C162,0,IF(MAX($C162,DATE(Setup!$B$5,12,1))&gt;MIN($D162,EOMONTH(DATE(Setup!$B$5,12,1),0)),0,MAX(0,NETWORKDAYS.INTL(MAX($C162,DATE(Setup!$B$5,12,1)),MIN($D162,EOMONTH(DATE(Setup!$B$5,12,1),0)),Setup!$C$6,Setup!$F$12:$F$61)-IF(AND($E162="Half day",YEAR($D162)=Setup!$B$5,MONTH($D162)=12),1-Setup!$B$7,0)))),0)</f>
        <v/>
      </c>
    </row>
    <row r="163">
      <c r="A163" s="7" t="n"/>
      <c r="B163" s="7" t="n"/>
      <c r="C163" s="28" t="n"/>
      <c r="D163" s="28" t="n"/>
      <c r="E163" s="23" t="n"/>
      <c r="F163" s="32">
        <f>IF(OR($C163="",$D163=""),"",IF(NOT(AND(ISNUMBER($C163),ISNUMBER($D163))),"Check dates",IF($D163&lt;$C163,"Check dates",SUM($J163:$U163))))</f>
        <v/>
      </c>
      <c r="G163" s="7" t="n"/>
      <c r="H163" s="33">
        <f>IF(AND($A163="",$B163="",$C163="",$D163=""),"",IF(COUNTIF(Employees!$A$5:$A$34,$A163)=0,"Pick the employee from the list",IF(COUNTIF(Setup!$A$12:$A$17,$B163)=0,"Pick the leave type",IF($F163="Check dates","Check the dates","OK"))))</f>
        <v/>
      </c>
      <c r="J163" s="34">
        <f>IF(AND(ISNUMBER($C163),ISNUMBER($D163)),IF($D163&lt;$C163,0,IF(MAX($C163,DATE(Setup!$B$5,1,1))&gt;MIN($D163,EOMONTH(DATE(Setup!$B$5,1,1),0)),0,MAX(0,NETWORKDAYS.INTL(MAX($C163,DATE(Setup!$B$5,1,1)),MIN($D163,EOMONTH(DATE(Setup!$B$5,1,1),0)),Setup!$C$6,Setup!$F$12:$F$61)-IF(AND($E163="Half day",YEAR($D163)=Setup!$B$5,MONTH($D163)=1),1-Setup!$B$7,0)))),0)</f>
        <v/>
      </c>
      <c r="K163" s="34">
        <f>IF(AND(ISNUMBER($C163),ISNUMBER($D163)),IF($D163&lt;$C163,0,IF(MAX($C163,DATE(Setup!$B$5,2,1))&gt;MIN($D163,EOMONTH(DATE(Setup!$B$5,2,1),0)),0,MAX(0,NETWORKDAYS.INTL(MAX($C163,DATE(Setup!$B$5,2,1)),MIN($D163,EOMONTH(DATE(Setup!$B$5,2,1),0)),Setup!$C$6,Setup!$F$12:$F$61)-IF(AND($E163="Half day",YEAR($D163)=Setup!$B$5,MONTH($D163)=2),1-Setup!$B$7,0)))),0)</f>
        <v/>
      </c>
      <c r="L163" s="34">
        <f>IF(AND(ISNUMBER($C163),ISNUMBER($D163)),IF($D163&lt;$C163,0,IF(MAX($C163,DATE(Setup!$B$5,3,1))&gt;MIN($D163,EOMONTH(DATE(Setup!$B$5,3,1),0)),0,MAX(0,NETWORKDAYS.INTL(MAX($C163,DATE(Setup!$B$5,3,1)),MIN($D163,EOMONTH(DATE(Setup!$B$5,3,1),0)),Setup!$C$6,Setup!$F$12:$F$61)-IF(AND($E163="Half day",YEAR($D163)=Setup!$B$5,MONTH($D163)=3),1-Setup!$B$7,0)))),0)</f>
        <v/>
      </c>
      <c r="M163" s="34">
        <f>IF(AND(ISNUMBER($C163),ISNUMBER($D163)),IF($D163&lt;$C163,0,IF(MAX($C163,DATE(Setup!$B$5,4,1))&gt;MIN($D163,EOMONTH(DATE(Setup!$B$5,4,1),0)),0,MAX(0,NETWORKDAYS.INTL(MAX($C163,DATE(Setup!$B$5,4,1)),MIN($D163,EOMONTH(DATE(Setup!$B$5,4,1),0)),Setup!$C$6,Setup!$F$12:$F$61)-IF(AND($E163="Half day",YEAR($D163)=Setup!$B$5,MONTH($D163)=4),1-Setup!$B$7,0)))),0)</f>
        <v/>
      </c>
      <c r="N163" s="34">
        <f>IF(AND(ISNUMBER($C163),ISNUMBER($D163)),IF($D163&lt;$C163,0,IF(MAX($C163,DATE(Setup!$B$5,5,1))&gt;MIN($D163,EOMONTH(DATE(Setup!$B$5,5,1),0)),0,MAX(0,NETWORKDAYS.INTL(MAX($C163,DATE(Setup!$B$5,5,1)),MIN($D163,EOMONTH(DATE(Setup!$B$5,5,1),0)),Setup!$C$6,Setup!$F$12:$F$61)-IF(AND($E163="Half day",YEAR($D163)=Setup!$B$5,MONTH($D163)=5),1-Setup!$B$7,0)))),0)</f>
        <v/>
      </c>
      <c r="O163" s="34">
        <f>IF(AND(ISNUMBER($C163),ISNUMBER($D163)),IF($D163&lt;$C163,0,IF(MAX($C163,DATE(Setup!$B$5,6,1))&gt;MIN($D163,EOMONTH(DATE(Setup!$B$5,6,1),0)),0,MAX(0,NETWORKDAYS.INTL(MAX($C163,DATE(Setup!$B$5,6,1)),MIN($D163,EOMONTH(DATE(Setup!$B$5,6,1),0)),Setup!$C$6,Setup!$F$12:$F$61)-IF(AND($E163="Half day",YEAR($D163)=Setup!$B$5,MONTH($D163)=6),1-Setup!$B$7,0)))),0)</f>
        <v/>
      </c>
      <c r="P163" s="34">
        <f>IF(AND(ISNUMBER($C163),ISNUMBER($D163)),IF($D163&lt;$C163,0,IF(MAX($C163,DATE(Setup!$B$5,7,1))&gt;MIN($D163,EOMONTH(DATE(Setup!$B$5,7,1),0)),0,MAX(0,NETWORKDAYS.INTL(MAX($C163,DATE(Setup!$B$5,7,1)),MIN($D163,EOMONTH(DATE(Setup!$B$5,7,1),0)),Setup!$C$6,Setup!$F$12:$F$61)-IF(AND($E163="Half day",YEAR($D163)=Setup!$B$5,MONTH($D163)=7),1-Setup!$B$7,0)))),0)</f>
        <v/>
      </c>
      <c r="Q163" s="34">
        <f>IF(AND(ISNUMBER($C163),ISNUMBER($D163)),IF($D163&lt;$C163,0,IF(MAX($C163,DATE(Setup!$B$5,8,1))&gt;MIN($D163,EOMONTH(DATE(Setup!$B$5,8,1),0)),0,MAX(0,NETWORKDAYS.INTL(MAX($C163,DATE(Setup!$B$5,8,1)),MIN($D163,EOMONTH(DATE(Setup!$B$5,8,1),0)),Setup!$C$6,Setup!$F$12:$F$61)-IF(AND($E163="Half day",YEAR($D163)=Setup!$B$5,MONTH($D163)=8),1-Setup!$B$7,0)))),0)</f>
        <v/>
      </c>
      <c r="R163" s="34">
        <f>IF(AND(ISNUMBER($C163),ISNUMBER($D163)),IF($D163&lt;$C163,0,IF(MAX($C163,DATE(Setup!$B$5,9,1))&gt;MIN($D163,EOMONTH(DATE(Setup!$B$5,9,1),0)),0,MAX(0,NETWORKDAYS.INTL(MAX($C163,DATE(Setup!$B$5,9,1)),MIN($D163,EOMONTH(DATE(Setup!$B$5,9,1),0)),Setup!$C$6,Setup!$F$12:$F$61)-IF(AND($E163="Half day",YEAR($D163)=Setup!$B$5,MONTH($D163)=9),1-Setup!$B$7,0)))),0)</f>
        <v/>
      </c>
      <c r="S163" s="34">
        <f>IF(AND(ISNUMBER($C163),ISNUMBER($D163)),IF($D163&lt;$C163,0,IF(MAX($C163,DATE(Setup!$B$5,10,1))&gt;MIN($D163,EOMONTH(DATE(Setup!$B$5,10,1),0)),0,MAX(0,NETWORKDAYS.INTL(MAX($C163,DATE(Setup!$B$5,10,1)),MIN($D163,EOMONTH(DATE(Setup!$B$5,10,1),0)),Setup!$C$6,Setup!$F$12:$F$61)-IF(AND($E163="Half day",YEAR($D163)=Setup!$B$5,MONTH($D163)=10),1-Setup!$B$7,0)))),0)</f>
        <v/>
      </c>
      <c r="T163" s="34">
        <f>IF(AND(ISNUMBER($C163),ISNUMBER($D163)),IF($D163&lt;$C163,0,IF(MAX($C163,DATE(Setup!$B$5,11,1))&gt;MIN($D163,EOMONTH(DATE(Setup!$B$5,11,1),0)),0,MAX(0,NETWORKDAYS.INTL(MAX($C163,DATE(Setup!$B$5,11,1)),MIN($D163,EOMONTH(DATE(Setup!$B$5,11,1),0)),Setup!$C$6,Setup!$F$12:$F$61)-IF(AND($E163="Half day",YEAR($D163)=Setup!$B$5,MONTH($D163)=11),1-Setup!$B$7,0)))),0)</f>
        <v/>
      </c>
      <c r="U163" s="34">
        <f>IF(AND(ISNUMBER($C163),ISNUMBER($D163)),IF($D163&lt;$C163,0,IF(MAX($C163,DATE(Setup!$B$5,12,1))&gt;MIN($D163,EOMONTH(DATE(Setup!$B$5,12,1),0)),0,MAX(0,NETWORKDAYS.INTL(MAX($C163,DATE(Setup!$B$5,12,1)),MIN($D163,EOMONTH(DATE(Setup!$B$5,12,1),0)),Setup!$C$6,Setup!$F$12:$F$61)-IF(AND($E163="Half day",YEAR($D163)=Setup!$B$5,MONTH($D163)=12),1-Setup!$B$7,0)))),0)</f>
        <v/>
      </c>
    </row>
    <row r="164">
      <c r="A164" s="7" t="n"/>
      <c r="B164" s="7" t="n"/>
      <c r="C164" s="28" t="n"/>
      <c r="D164" s="28" t="n"/>
      <c r="E164" s="23" t="n"/>
      <c r="F164" s="32">
        <f>IF(OR($C164="",$D164=""),"",IF(NOT(AND(ISNUMBER($C164),ISNUMBER($D164))),"Check dates",IF($D164&lt;$C164,"Check dates",SUM($J164:$U164))))</f>
        <v/>
      </c>
      <c r="G164" s="7" t="n"/>
      <c r="H164" s="33">
        <f>IF(AND($A164="",$B164="",$C164="",$D164=""),"",IF(COUNTIF(Employees!$A$5:$A$34,$A164)=0,"Pick the employee from the list",IF(COUNTIF(Setup!$A$12:$A$17,$B164)=0,"Pick the leave type",IF($F164="Check dates","Check the dates","OK"))))</f>
        <v/>
      </c>
      <c r="J164" s="34">
        <f>IF(AND(ISNUMBER($C164),ISNUMBER($D164)),IF($D164&lt;$C164,0,IF(MAX($C164,DATE(Setup!$B$5,1,1))&gt;MIN($D164,EOMONTH(DATE(Setup!$B$5,1,1),0)),0,MAX(0,NETWORKDAYS.INTL(MAX($C164,DATE(Setup!$B$5,1,1)),MIN($D164,EOMONTH(DATE(Setup!$B$5,1,1),0)),Setup!$C$6,Setup!$F$12:$F$61)-IF(AND($E164="Half day",YEAR($D164)=Setup!$B$5,MONTH($D164)=1),1-Setup!$B$7,0)))),0)</f>
        <v/>
      </c>
      <c r="K164" s="34">
        <f>IF(AND(ISNUMBER($C164),ISNUMBER($D164)),IF($D164&lt;$C164,0,IF(MAX($C164,DATE(Setup!$B$5,2,1))&gt;MIN($D164,EOMONTH(DATE(Setup!$B$5,2,1),0)),0,MAX(0,NETWORKDAYS.INTL(MAX($C164,DATE(Setup!$B$5,2,1)),MIN($D164,EOMONTH(DATE(Setup!$B$5,2,1),0)),Setup!$C$6,Setup!$F$12:$F$61)-IF(AND($E164="Half day",YEAR($D164)=Setup!$B$5,MONTH($D164)=2),1-Setup!$B$7,0)))),0)</f>
        <v/>
      </c>
      <c r="L164" s="34">
        <f>IF(AND(ISNUMBER($C164),ISNUMBER($D164)),IF($D164&lt;$C164,0,IF(MAX($C164,DATE(Setup!$B$5,3,1))&gt;MIN($D164,EOMONTH(DATE(Setup!$B$5,3,1),0)),0,MAX(0,NETWORKDAYS.INTL(MAX($C164,DATE(Setup!$B$5,3,1)),MIN($D164,EOMONTH(DATE(Setup!$B$5,3,1),0)),Setup!$C$6,Setup!$F$12:$F$61)-IF(AND($E164="Half day",YEAR($D164)=Setup!$B$5,MONTH($D164)=3),1-Setup!$B$7,0)))),0)</f>
        <v/>
      </c>
      <c r="M164" s="34">
        <f>IF(AND(ISNUMBER($C164),ISNUMBER($D164)),IF($D164&lt;$C164,0,IF(MAX($C164,DATE(Setup!$B$5,4,1))&gt;MIN($D164,EOMONTH(DATE(Setup!$B$5,4,1),0)),0,MAX(0,NETWORKDAYS.INTL(MAX($C164,DATE(Setup!$B$5,4,1)),MIN($D164,EOMONTH(DATE(Setup!$B$5,4,1),0)),Setup!$C$6,Setup!$F$12:$F$61)-IF(AND($E164="Half day",YEAR($D164)=Setup!$B$5,MONTH($D164)=4),1-Setup!$B$7,0)))),0)</f>
        <v/>
      </c>
      <c r="N164" s="34">
        <f>IF(AND(ISNUMBER($C164),ISNUMBER($D164)),IF($D164&lt;$C164,0,IF(MAX($C164,DATE(Setup!$B$5,5,1))&gt;MIN($D164,EOMONTH(DATE(Setup!$B$5,5,1),0)),0,MAX(0,NETWORKDAYS.INTL(MAX($C164,DATE(Setup!$B$5,5,1)),MIN($D164,EOMONTH(DATE(Setup!$B$5,5,1),0)),Setup!$C$6,Setup!$F$12:$F$61)-IF(AND($E164="Half day",YEAR($D164)=Setup!$B$5,MONTH($D164)=5),1-Setup!$B$7,0)))),0)</f>
        <v/>
      </c>
      <c r="O164" s="34">
        <f>IF(AND(ISNUMBER($C164),ISNUMBER($D164)),IF($D164&lt;$C164,0,IF(MAX($C164,DATE(Setup!$B$5,6,1))&gt;MIN($D164,EOMONTH(DATE(Setup!$B$5,6,1),0)),0,MAX(0,NETWORKDAYS.INTL(MAX($C164,DATE(Setup!$B$5,6,1)),MIN($D164,EOMONTH(DATE(Setup!$B$5,6,1),0)),Setup!$C$6,Setup!$F$12:$F$61)-IF(AND($E164="Half day",YEAR($D164)=Setup!$B$5,MONTH($D164)=6),1-Setup!$B$7,0)))),0)</f>
        <v/>
      </c>
      <c r="P164" s="34">
        <f>IF(AND(ISNUMBER($C164),ISNUMBER($D164)),IF($D164&lt;$C164,0,IF(MAX($C164,DATE(Setup!$B$5,7,1))&gt;MIN($D164,EOMONTH(DATE(Setup!$B$5,7,1),0)),0,MAX(0,NETWORKDAYS.INTL(MAX($C164,DATE(Setup!$B$5,7,1)),MIN($D164,EOMONTH(DATE(Setup!$B$5,7,1),0)),Setup!$C$6,Setup!$F$12:$F$61)-IF(AND($E164="Half day",YEAR($D164)=Setup!$B$5,MONTH($D164)=7),1-Setup!$B$7,0)))),0)</f>
        <v/>
      </c>
      <c r="Q164" s="34">
        <f>IF(AND(ISNUMBER($C164),ISNUMBER($D164)),IF($D164&lt;$C164,0,IF(MAX($C164,DATE(Setup!$B$5,8,1))&gt;MIN($D164,EOMONTH(DATE(Setup!$B$5,8,1),0)),0,MAX(0,NETWORKDAYS.INTL(MAX($C164,DATE(Setup!$B$5,8,1)),MIN($D164,EOMONTH(DATE(Setup!$B$5,8,1),0)),Setup!$C$6,Setup!$F$12:$F$61)-IF(AND($E164="Half day",YEAR($D164)=Setup!$B$5,MONTH($D164)=8),1-Setup!$B$7,0)))),0)</f>
        <v/>
      </c>
      <c r="R164" s="34">
        <f>IF(AND(ISNUMBER($C164),ISNUMBER($D164)),IF($D164&lt;$C164,0,IF(MAX($C164,DATE(Setup!$B$5,9,1))&gt;MIN($D164,EOMONTH(DATE(Setup!$B$5,9,1),0)),0,MAX(0,NETWORKDAYS.INTL(MAX($C164,DATE(Setup!$B$5,9,1)),MIN($D164,EOMONTH(DATE(Setup!$B$5,9,1),0)),Setup!$C$6,Setup!$F$12:$F$61)-IF(AND($E164="Half day",YEAR($D164)=Setup!$B$5,MONTH($D164)=9),1-Setup!$B$7,0)))),0)</f>
        <v/>
      </c>
      <c r="S164" s="34">
        <f>IF(AND(ISNUMBER($C164),ISNUMBER($D164)),IF($D164&lt;$C164,0,IF(MAX($C164,DATE(Setup!$B$5,10,1))&gt;MIN($D164,EOMONTH(DATE(Setup!$B$5,10,1),0)),0,MAX(0,NETWORKDAYS.INTL(MAX($C164,DATE(Setup!$B$5,10,1)),MIN($D164,EOMONTH(DATE(Setup!$B$5,10,1),0)),Setup!$C$6,Setup!$F$12:$F$61)-IF(AND($E164="Half day",YEAR($D164)=Setup!$B$5,MONTH($D164)=10),1-Setup!$B$7,0)))),0)</f>
        <v/>
      </c>
      <c r="T164" s="34">
        <f>IF(AND(ISNUMBER($C164),ISNUMBER($D164)),IF($D164&lt;$C164,0,IF(MAX($C164,DATE(Setup!$B$5,11,1))&gt;MIN($D164,EOMONTH(DATE(Setup!$B$5,11,1),0)),0,MAX(0,NETWORKDAYS.INTL(MAX($C164,DATE(Setup!$B$5,11,1)),MIN($D164,EOMONTH(DATE(Setup!$B$5,11,1),0)),Setup!$C$6,Setup!$F$12:$F$61)-IF(AND($E164="Half day",YEAR($D164)=Setup!$B$5,MONTH($D164)=11),1-Setup!$B$7,0)))),0)</f>
        <v/>
      </c>
      <c r="U164" s="34">
        <f>IF(AND(ISNUMBER($C164),ISNUMBER($D164)),IF($D164&lt;$C164,0,IF(MAX($C164,DATE(Setup!$B$5,12,1))&gt;MIN($D164,EOMONTH(DATE(Setup!$B$5,12,1),0)),0,MAX(0,NETWORKDAYS.INTL(MAX($C164,DATE(Setup!$B$5,12,1)),MIN($D164,EOMONTH(DATE(Setup!$B$5,12,1),0)),Setup!$C$6,Setup!$F$12:$F$61)-IF(AND($E164="Half day",YEAR($D164)=Setup!$B$5,MONTH($D164)=12),1-Setup!$B$7,0)))),0)</f>
        <v/>
      </c>
    </row>
    <row r="165">
      <c r="A165" s="7" t="n"/>
      <c r="B165" s="7" t="n"/>
      <c r="C165" s="28" t="n"/>
      <c r="D165" s="28" t="n"/>
      <c r="E165" s="23" t="n"/>
      <c r="F165" s="32">
        <f>IF(OR($C165="",$D165=""),"",IF(NOT(AND(ISNUMBER($C165),ISNUMBER($D165))),"Check dates",IF($D165&lt;$C165,"Check dates",SUM($J165:$U165))))</f>
        <v/>
      </c>
      <c r="G165" s="7" t="n"/>
      <c r="H165" s="33">
        <f>IF(AND($A165="",$B165="",$C165="",$D165=""),"",IF(COUNTIF(Employees!$A$5:$A$34,$A165)=0,"Pick the employee from the list",IF(COUNTIF(Setup!$A$12:$A$17,$B165)=0,"Pick the leave type",IF($F165="Check dates","Check the dates","OK"))))</f>
        <v/>
      </c>
      <c r="J165" s="34">
        <f>IF(AND(ISNUMBER($C165),ISNUMBER($D165)),IF($D165&lt;$C165,0,IF(MAX($C165,DATE(Setup!$B$5,1,1))&gt;MIN($D165,EOMONTH(DATE(Setup!$B$5,1,1),0)),0,MAX(0,NETWORKDAYS.INTL(MAX($C165,DATE(Setup!$B$5,1,1)),MIN($D165,EOMONTH(DATE(Setup!$B$5,1,1),0)),Setup!$C$6,Setup!$F$12:$F$61)-IF(AND($E165="Half day",YEAR($D165)=Setup!$B$5,MONTH($D165)=1),1-Setup!$B$7,0)))),0)</f>
        <v/>
      </c>
      <c r="K165" s="34">
        <f>IF(AND(ISNUMBER($C165),ISNUMBER($D165)),IF($D165&lt;$C165,0,IF(MAX($C165,DATE(Setup!$B$5,2,1))&gt;MIN($D165,EOMONTH(DATE(Setup!$B$5,2,1),0)),0,MAX(0,NETWORKDAYS.INTL(MAX($C165,DATE(Setup!$B$5,2,1)),MIN($D165,EOMONTH(DATE(Setup!$B$5,2,1),0)),Setup!$C$6,Setup!$F$12:$F$61)-IF(AND($E165="Half day",YEAR($D165)=Setup!$B$5,MONTH($D165)=2),1-Setup!$B$7,0)))),0)</f>
        <v/>
      </c>
      <c r="L165" s="34">
        <f>IF(AND(ISNUMBER($C165),ISNUMBER($D165)),IF($D165&lt;$C165,0,IF(MAX($C165,DATE(Setup!$B$5,3,1))&gt;MIN($D165,EOMONTH(DATE(Setup!$B$5,3,1),0)),0,MAX(0,NETWORKDAYS.INTL(MAX($C165,DATE(Setup!$B$5,3,1)),MIN($D165,EOMONTH(DATE(Setup!$B$5,3,1),0)),Setup!$C$6,Setup!$F$12:$F$61)-IF(AND($E165="Half day",YEAR($D165)=Setup!$B$5,MONTH($D165)=3),1-Setup!$B$7,0)))),0)</f>
        <v/>
      </c>
      <c r="M165" s="34">
        <f>IF(AND(ISNUMBER($C165),ISNUMBER($D165)),IF($D165&lt;$C165,0,IF(MAX($C165,DATE(Setup!$B$5,4,1))&gt;MIN($D165,EOMONTH(DATE(Setup!$B$5,4,1),0)),0,MAX(0,NETWORKDAYS.INTL(MAX($C165,DATE(Setup!$B$5,4,1)),MIN($D165,EOMONTH(DATE(Setup!$B$5,4,1),0)),Setup!$C$6,Setup!$F$12:$F$61)-IF(AND($E165="Half day",YEAR($D165)=Setup!$B$5,MONTH($D165)=4),1-Setup!$B$7,0)))),0)</f>
        <v/>
      </c>
      <c r="N165" s="34">
        <f>IF(AND(ISNUMBER($C165),ISNUMBER($D165)),IF($D165&lt;$C165,0,IF(MAX($C165,DATE(Setup!$B$5,5,1))&gt;MIN($D165,EOMONTH(DATE(Setup!$B$5,5,1),0)),0,MAX(0,NETWORKDAYS.INTL(MAX($C165,DATE(Setup!$B$5,5,1)),MIN($D165,EOMONTH(DATE(Setup!$B$5,5,1),0)),Setup!$C$6,Setup!$F$12:$F$61)-IF(AND($E165="Half day",YEAR($D165)=Setup!$B$5,MONTH($D165)=5),1-Setup!$B$7,0)))),0)</f>
        <v/>
      </c>
      <c r="O165" s="34">
        <f>IF(AND(ISNUMBER($C165),ISNUMBER($D165)),IF($D165&lt;$C165,0,IF(MAX($C165,DATE(Setup!$B$5,6,1))&gt;MIN($D165,EOMONTH(DATE(Setup!$B$5,6,1),0)),0,MAX(0,NETWORKDAYS.INTL(MAX($C165,DATE(Setup!$B$5,6,1)),MIN($D165,EOMONTH(DATE(Setup!$B$5,6,1),0)),Setup!$C$6,Setup!$F$12:$F$61)-IF(AND($E165="Half day",YEAR($D165)=Setup!$B$5,MONTH($D165)=6),1-Setup!$B$7,0)))),0)</f>
        <v/>
      </c>
      <c r="P165" s="34">
        <f>IF(AND(ISNUMBER($C165),ISNUMBER($D165)),IF($D165&lt;$C165,0,IF(MAX($C165,DATE(Setup!$B$5,7,1))&gt;MIN($D165,EOMONTH(DATE(Setup!$B$5,7,1),0)),0,MAX(0,NETWORKDAYS.INTL(MAX($C165,DATE(Setup!$B$5,7,1)),MIN($D165,EOMONTH(DATE(Setup!$B$5,7,1),0)),Setup!$C$6,Setup!$F$12:$F$61)-IF(AND($E165="Half day",YEAR($D165)=Setup!$B$5,MONTH($D165)=7),1-Setup!$B$7,0)))),0)</f>
        <v/>
      </c>
      <c r="Q165" s="34">
        <f>IF(AND(ISNUMBER($C165),ISNUMBER($D165)),IF($D165&lt;$C165,0,IF(MAX($C165,DATE(Setup!$B$5,8,1))&gt;MIN($D165,EOMONTH(DATE(Setup!$B$5,8,1),0)),0,MAX(0,NETWORKDAYS.INTL(MAX($C165,DATE(Setup!$B$5,8,1)),MIN($D165,EOMONTH(DATE(Setup!$B$5,8,1),0)),Setup!$C$6,Setup!$F$12:$F$61)-IF(AND($E165="Half day",YEAR($D165)=Setup!$B$5,MONTH($D165)=8),1-Setup!$B$7,0)))),0)</f>
        <v/>
      </c>
      <c r="R165" s="34">
        <f>IF(AND(ISNUMBER($C165),ISNUMBER($D165)),IF($D165&lt;$C165,0,IF(MAX($C165,DATE(Setup!$B$5,9,1))&gt;MIN($D165,EOMONTH(DATE(Setup!$B$5,9,1),0)),0,MAX(0,NETWORKDAYS.INTL(MAX($C165,DATE(Setup!$B$5,9,1)),MIN($D165,EOMONTH(DATE(Setup!$B$5,9,1),0)),Setup!$C$6,Setup!$F$12:$F$61)-IF(AND($E165="Half day",YEAR($D165)=Setup!$B$5,MONTH($D165)=9),1-Setup!$B$7,0)))),0)</f>
        <v/>
      </c>
      <c r="S165" s="34">
        <f>IF(AND(ISNUMBER($C165),ISNUMBER($D165)),IF($D165&lt;$C165,0,IF(MAX($C165,DATE(Setup!$B$5,10,1))&gt;MIN($D165,EOMONTH(DATE(Setup!$B$5,10,1),0)),0,MAX(0,NETWORKDAYS.INTL(MAX($C165,DATE(Setup!$B$5,10,1)),MIN($D165,EOMONTH(DATE(Setup!$B$5,10,1),0)),Setup!$C$6,Setup!$F$12:$F$61)-IF(AND($E165="Half day",YEAR($D165)=Setup!$B$5,MONTH($D165)=10),1-Setup!$B$7,0)))),0)</f>
        <v/>
      </c>
      <c r="T165" s="34">
        <f>IF(AND(ISNUMBER($C165),ISNUMBER($D165)),IF($D165&lt;$C165,0,IF(MAX($C165,DATE(Setup!$B$5,11,1))&gt;MIN($D165,EOMONTH(DATE(Setup!$B$5,11,1),0)),0,MAX(0,NETWORKDAYS.INTL(MAX($C165,DATE(Setup!$B$5,11,1)),MIN($D165,EOMONTH(DATE(Setup!$B$5,11,1),0)),Setup!$C$6,Setup!$F$12:$F$61)-IF(AND($E165="Half day",YEAR($D165)=Setup!$B$5,MONTH($D165)=11),1-Setup!$B$7,0)))),0)</f>
        <v/>
      </c>
      <c r="U165" s="34">
        <f>IF(AND(ISNUMBER($C165),ISNUMBER($D165)),IF($D165&lt;$C165,0,IF(MAX($C165,DATE(Setup!$B$5,12,1))&gt;MIN($D165,EOMONTH(DATE(Setup!$B$5,12,1),0)),0,MAX(0,NETWORKDAYS.INTL(MAX($C165,DATE(Setup!$B$5,12,1)),MIN($D165,EOMONTH(DATE(Setup!$B$5,12,1),0)),Setup!$C$6,Setup!$F$12:$F$61)-IF(AND($E165="Half day",YEAR($D165)=Setup!$B$5,MONTH($D165)=12),1-Setup!$B$7,0)))),0)</f>
        <v/>
      </c>
    </row>
    <row r="166">
      <c r="A166" s="7" t="n"/>
      <c r="B166" s="7" t="n"/>
      <c r="C166" s="28" t="n"/>
      <c r="D166" s="28" t="n"/>
      <c r="E166" s="23" t="n"/>
      <c r="F166" s="32">
        <f>IF(OR($C166="",$D166=""),"",IF(NOT(AND(ISNUMBER($C166),ISNUMBER($D166))),"Check dates",IF($D166&lt;$C166,"Check dates",SUM($J166:$U166))))</f>
        <v/>
      </c>
      <c r="G166" s="7" t="n"/>
      <c r="H166" s="33">
        <f>IF(AND($A166="",$B166="",$C166="",$D166=""),"",IF(COUNTIF(Employees!$A$5:$A$34,$A166)=0,"Pick the employee from the list",IF(COUNTIF(Setup!$A$12:$A$17,$B166)=0,"Pick the leave type",IF($F166="Check dates","Check the dates","OK"))))</f>
        <v/>
      </c>
      <c r="J166" s="34">
        <f>IF(AND(ISNUMBER($C166),ISNUMBER($D166)),IF($D166&lt;$C166,0,IF(MAX($C166,DATE(Setup!$B$5,1,1))&gt;MIN($D166,EOMONTH(DATE(Setup!$B$5,1,1),0)),0,MAX(0,NETWORKDAYS.INTL(MAX($C166,DATE(Setup!$B$5,1,1)),MIN($D166,EOMONTH(DATE(Setup!$B$5,1,1),0)),Setup!$C$6,Setup!$F$12:$F$61)-IF(AND($E166="Half day",YEAR($D166)=Setup!$B$5,MONTH($D166)=1),1-Setup!$B$7,0)))),0)</f>
        <v/>
      </c>
      <c r="K166" s="34">
        <f>IF(AND(ISNUMBER($C166),ISNUMBER($D166)),IF($D166&lt;$C166,0,IF(MAX($C166,DATE(Setup!$B$5,2,1))&gt;MIN($D166,EOMONTH(DATE(Setup!$B$5,2,1),0)),0,MAX(0,NETWORKDAYS.INTL(MAX($C166,DATE(Setup!$B$5,2,1)),MIN($D166,EOMONTH(DATE(Setup!$B$5,2,1),0)),Setup!$C$6,Setup!$F$12:$F$61)-IF(AND($E166="Half day",YEAR($D166)=Setup!$B$5,MONTH($D166)=2),1-Setup!$B$7,0)))),0)</f>
        <v/>
      </c>
      <c r="L166" s="34">
        <f>IF(AND(ISNUMBER($C166),ISNUMBER($D166)),IF($D166&lt;$C166,0,IF(MAX($C166,DATE(Setup!$B$5,3,1))&gt;MIN($D166,EOMONTH(DATE(Setup!$B$5,3,1),0)),0,MAX(0,NETWORKDAYS.INTL(MAX($C166,DATE(Setup!$B$5,3,1)),MIN($D166,EOMONTH(DATE(Setup!$B$5,3,1),0)),Setup!$C$6,Setup!$F$12:$F$61)-IF(AND($E166="Half day",YEAR($D166)=Setup!$B$5,MONTH($D166)=3),1-Setup!$B$7,0)))),0)</f>
        <v/>
      </c>
      <c r="M166" s="34">
        <f>IF(AND(ISNUMBER($C166),ISNUMBER($D166)),IF($D166&lt;$C166,0,IF(MAX($C166,DATE(Setup!$B$5,4,1))&gt;MIN($D166,EOMONTH(DATE(Setup!$B$5,4,1),0)),0,MAX(0,NETWORKDAYS.INTL(MAX($C166,DATE(Setup!$B$5,4,1)),MIN($D166,EOMONTH(DATE(Setup!$B$5,4,1),0)),Setup!$C$6,Setup!$F$12:$F$61)-IF(AND($E166="Half day",YEAR($D166)=Setup!$B$5,MONTH($D166)=4),1-Setup!$B$7,0)))),0)</f>
        <v/>
      </c>
      <c r="N166" s="34">
        <f>IF(AND(ISNUMBER($C166),ISNUMBER($D166)),IF($D166&lt;$C166,0,IF(MAX($C166,DATE(Setup!$B$5,5,1))&gt;MIN($D166,EOMONTH(DATE(Setup!$B$5,5,1),0)),0,MAX(0,NETWORKDAYS.INTL(MAX($C166,DATE(Setup!$B$5,5,1)),MIN($D166,EOMONTH(DATE(Setup!$B$5,5,1),0)),Setup!$C$6,Setup!$F$12:$F$61)-IF(AND($E166="Half day",YEAR($D166)=Setup!$B$5,MONTH($D166)=5),1-Setup!$B$7,0)))),0)</f>
        <v/>
      </c>
      <c r="O166" s="34">
        <f>IF(AND(ISNUMBER($C166),ISNUMBER($D166)),IF($D166&lt;$C166,0,IF(MAX($C166,DATE(Setup!$B$5,6,1))&gt;MIN($D166,EOMONTH(DATE(Setup!$B$5,6,1),0)),0,MAX(0,NETWORKDAYS.INTL(MAX($C166,DATE(Setup!$B$5,6,1)),MIN($D166,EOMONTH(DATE(Setup!$B$5,6,1),0)),Setup!$C$6,Setup!$F$12:$F$61)-IF(AND($E166="Half day",YEAR($D166)=Setup!$B$5,MONTH($D166)=6),1-Setup!$B$7,0)))),0)</f>
        <v/>
      </c>
      <c r="P166" s="34">
        <f>IF(AND(ISNUMBER($C166),ISNUMBER($D166)),IF($D166&lt;$C166,0,IF(MAX($C166,DATE(Setup!$B$5,7,1))&gt;MIN($D166,EOMONTH(DATE(Setup!$B$5,7,1),0)),0,MAX(0,NETWORKDAYS.INTL(MAX($C166,DATE(Setup!$B$5,7,1)),MIN($D166,EOMONTH(DATE(Setup!$B$5,7,1),0)),Setup!$C$6,Setup!$F$12:$F$61)-IF(AND($E166="Half day",YEAR($D166)=Setup!$B$5,MONTH($D166)=7),1-Setup!$B$7,0)))),0)</f>
        <v/>
      </c>
      <c r="Q166" s="34">
        <f>IF(AND(ISNUMBER($C166),ISNUMBER($D166)),IF($D166&lt;$C166,0,IF(MAX($C166,DATE(Setup!$B$5,8,1))&gt;MIN($D166,EOMONTH(DATE(Setup!$B$5,8,1),0)),0,MAX(0,NETWORKDAYS.INTL(MAX($C166,DATE(Setup!$B$5,8,1)),MIN($D166,EOMONTH(DATE(Setup!$B$5,8,1),0)),Setup!$C$6,Setup!$F$12:$F$61)-IF(AND($E166="Half day",YEAR($D166)=Setup!$B$5,MONTH($D166)=8),1-Setup!$B$7,0)))),0)</f>
        <v/>
      </c>
      <c r="R166" s="34">
        <f>IF(AND(ISNUMBER($C166),ISNUMBER($D166)),IF($D166&lt;$C166,0,IF(MAX($C166,DATE(Setup!$B$5,9,1))&gt;MIN($D166,EOMONTH(DATE(Setup!$B$5,9,1),0)),0,MAX(0,NETWORKDAYS.INTL(MAX($C166,DATE(Setup!$B$5,9,1)),MIN($D166,EOMONTH(DATE(Setup!$B$5,9,1),0)),Setup!$C$6,Setup!$F$12:$F$61)-IF(AND($E166="Half day",YEAR($D166)=Setup!$B$5,MONTH($D166)=9),1-Setup!$B$7,0)))),0)</f>
        <v/>
      </c>
      <c r="S166" s="34">
        <f>IF(AND(ISNUMBER($C166),ISNUMBER($D166)),IF($D166&lt;$C166,0,IF(MAX($C166,DATE(Setup!$B$5,10,1))&gt;MIN($D166,EOMONTH(DATE(Setup!$B$5,10,1),0)),0,MAX(0,NETWORKDAYS.INTL(MAX($C166,DATE(Setup!$B$5,10,1)),MIN($D166,EOMONTH(DATE(Setup!$B$5,10,1),0)),Setup!$C$6,Setup!$F$12:$F$61)-IF(AND($E166="Half day",YEAR($D166)=Setup!$B$5,MONTH($D166)=10),1-Setup!$B$7,0)))),0)</f>
        <v/>
      </c>
      <c r="T166" s="34">
        <f>IF(AND(ISNUMBER($C166),ISNUMBER($D166)),IF($D166&lt;$C166,0,IF(MAX($C166,DATE(Setup!$B$5,11,1))&gt;MIN($D166,EOMONTH(DATE(Setup!$B$5,11,1),0)),0,MAX(0,NETWORKDAYS.INTL(MAX($C166,DATE(Setup!$B$5,11,1)),MIN($D166,EOMONTH(DATE(Setup!$B$5,11,1),0)),Setup!$C$6,Setup!$F$12:$F$61)-IF(AND($E166="Half day",YEAR($D166)=Setup!$B$5,MONTH($D166)=11),1-Setup!$B$7,0)))),0)</f>
        <v/>
      </c>
      <c r="U166" s="34">
        <f>IF(AND(ISNUMBER($C166),ISNUMBER($D166)),IF($D166&lt;$C166,0,IF(MAX($C166,DATE(Setup!$B$5,12,1))&gt;MIN($D166,EOMONTH(DATE(Setup!$B$5,12,1),0)),0,MAX(0,NETWORKDAYS.INTL(MAX($C166,DATE(Setup!$B$5,12,1)),MIN($D166,EOMONTH(DATE(Setup!$B$5,12,1),0)),Setup!$C$6,Setup!$F$12:$F$61)-IF(AND($E166="Half day",YEAR($D166)=Setup!$B$5,MONTH($D166)=12),1-Setup!$B$7,0)))),0)</f>
        <v/>
      </c>
    </row>
    <row r="167">
      <c r="A167" s="7" t="n"/>
      <c r="B167" s="7" t="n"/>
      <c r="C167" s="28" t="n"/>
      <c r="D167" s="28" t="n"/>
      <c r="E167" s="23" t="n"/>
      <c r="F167" s="32">
        <f>IF(OR($C167="",$D167=""),"",IF(NOT(AND(ISNUMBER($C167),ISNUMBER($D167))),"Check dates",IF($D167&lt;$C167,"Check dates",SUM($J167:$U167))))</f>
        <v/>
      </c>
      <c r="G167" s="7" t="n"/>
      <c r="H167" s="33">
        <f>IF(AND($A167="",$B167="",$C167="",$D167=""),"",IF(COUNTIF(Employees!$A$5:$A$34,$A167)=0,"Pick the employee from the list",IF(COUNTIF(Setup!$A$12:$A$17,$B167)=0,"Pick the leave type",IF($F167="Check dates","Check the dates","OK"))))</f>
        <v/>
      </c>
      <c r="J167" s="34">
        <f>IF(AND(ISNUMBER($C167),ISNUMBER($D167)),IF($D167&lt;$C167,0,IF(MAX($C167,DATE(Setup!$B$5,1,1))&gt;MIN($D167,EOMONTH(DATE(Setup!$B$5,1,1),0)),0,MAX(0,NETWORKDAYS.INTL(MAX($C167,DATE(Setup!$B$5,1,1)),MIN($D167,EOMONTH(DATE(Setup!$B$5,1,1),0)),Setup!$C$6,Setup!$F$12:$F$61)-IF(AND($E167="Half day",YEAR($D167)=Setup!$B$5,MONTH($D167)=1),1-Setup!$B$7,0)))),0)</f>
        <v/>
      </c>
      <c r="K167" s="34">
        <f>IF(AND(ISNUMBER($C167),ISNUMBER($D167)),IF($D167&lt;$C167,0,IF(MAX($C167,DATE(Setup!$B$5,2,1))&gt;MIN($D167,EOMONTH(DATE(Setup!$B$5,2,1),0)),0,MAX(0,NETWORKDAYS.INTL(MAX($C167,DATE(Setup!$B$5,2,1)),MIN($D167,EOMONTH(DATE(Setup!$B$5,2,1),0)),Setup!$C$6,Setup!$F$12:$F$61)-IF(AND($E167="Half day",YEAR($D167)=Setup!$B$5,MONTH($D167)=2),1-Setup!$B$7,0)))),0)</f>
        <v/>
      </c>
      <c r="L167" s="34">
        <f>IF(AND(ISNUMBER($C167),ISNUMBER($D167)),IF($D167&lt;$C167,0,IF(MAX($C167,DATE(Setup!$B$5,3,1))&gt;MIN($D167,EOMONTH(DATE(Setup!$B$5,3,1),0)),0,MAX(0,NETWORKDAYS.INTL(MAX($C167,DATE(Setup!$B$5,3,1)),MIN($D167,EOMONTH(DATE(Setup!$B$5,3,1),0)),Setup!$C$6,Setup!$F$12:$F$61)-IF(AND($E167="Half day",YEAR($D167)=Setup!$B$5,MONTH($D167)=3),1-Setup!$B$7,0)))),0)</f>
        <v/>
      </c>
      <c r="M167" s="34">
        <f>IF(AND(ISNUMBER($C167),ISNUMBER($D167)),IF($D167&lt;$C167,0,IF(MAX($C167,DATE(Setup!$B$5,4,1))&gt;MIN($D167,EOMONTH(DATE(Setup!$B$5,4,1),0)),0,MAX(0,NETWORKDAYS.INTL(MAX($C167,DATE(Setup!$B$5,4,1)),MIN($D167,EOMONTH(DATE(Setup!$B$5,4,1),0)),Setup!$C$6,Setup!$F$12:$F$61)-IF(AND($E167="Half day",YEAR($D167)=Setup!$B$5,MONTH($D167)=4),1-Setup!$B$7,0)))),0)</f>
        <v/>
      </c>
      <c r="N167" s="34">
        <f>IF(AND(ISNUMBER($C167),ISNUMBER($D167)),IF($D167&lt;$C167,0,IF(MAX($C167,DATE(Setup!$B$5,5,1))&gt;MIN($D167,EOMONTH(DATE(Setup!$B$5,5,1),0)),0,MAX(0,NETWORKDAYS.INTL(MAX($C167,DATE(Setup!$B$5,5,1)),MIN($D167,EOMONTH(DATE(Setup!$B$5,5,1),0)),Setup!$C$6,Setup!$F$12:$F$61)-IF(AND($E167="Half day",YEAR($D167)=Setup!$B$5,MONTH($D167)=5),1-Setup!$B$7,0)))),0)</f>
        <v/>
      </c>
      <c r="O167" s="34">
        <f>IF(AND(ISNUMBER($C167),ISNUMBER($D167)),IF($D167&lt;$C167,0,IF(MAX($C167,DATE(Setup!$B$5,6,1))&gt;MIN($D167,EOMONTH(DATE(Setup!$B$5,6,1),0)),0,MAX(0,NETWORKDAYS.INTL(MAX($C167,DATE(Setup!$B$5,6,1)),MIN($D167,EOMONTH(DATE(Setup!$B$5,6,1),0)),Setup!$C$6,Setup!$F$12:$F$61)-IF(AND($E167="Half day",YEAR($D167)=Setup!$B$5,MONTH($D167)=6),1-Setup!$B$7,0)))),0)</f>
        <v/>
      </c>
      <c r="P167" s="34">
        <f>IF(AND(ISNUMBER($C167),ISNUMBER($D167)),IF($D167&lt;$C167,0,IF(MAX($C167,DATE(Setup!$B$5,7,1))&gt;MIN($D167,EOMONTH(DATE(Setup!$B$5,7,1),0)),0,MAX(0,NETWORKDAYS.INTL(MAX($C167,DATE(Setup!$B$5,7,1)),MIN($D167,EOMONTH(DATE(Setup!$B$5,7,1),0)),Setup!$C$6,Setup!$F$12:$F$61)-IF(AND($E167="Half day",YEAR($D167)=Setup!$B$5,MONTH($D167)=7),1-Setup!$B$7,0)))),0)</f>
        <v/>
      </c>
      <c r="Q167" s="34">
        <f>IF(AND(ISNUMBER($C167),ISNUMBER($D167)),IF($D167&lt;$C167,0,IF(MAX($C167,DATE(Setup!$B$5,8,1))&gt;MIN($D167,EOMONTH(DATE(Setup!$B$5,8,1),0)),0,MAX(0,NETWORKDAYS.INTL(MAX($C167,DATE(Setup!$B$5,8,1)),MIN($D167,EOMONTH(DATE(Setup!$B$5,8,1),0)),Setup!$C$6,Setup!$F$12:$F$61)-IF(AND($E167="Half day",YEAR($D167)=Setup!$B$5,MONTH($D167)=8),1-Setup!$B$7,0)))),0)</f>
        <v/>
      </c>
      <c r="R167" s="34">
        <f>IF(AND(ISNUMBER($C167),ISNUMBER($D167)),IF($D167&lt;$C167,0,IF(MAX($C167,DATE(Setup!$B$5,9,1))&gt;MIN($D167,EOMONTH(DATE(Setup!$B$5,9,1),0)),0,MAX(0,NETWORKDAYS.INTL(MAX($C167,DATE(Setup!$B$5,9,1)),MIN($D167,EOMONTH(DATE(Setup!$B$5,9,1),0)),Setup!$C$6,Setup!$F$12:$F$61)-IF(AND($E167="Half day",YEAR($D167)=Setup!$B$5,MONTH($D167)=9),1-Setup!$B$7,0)))),0)</f>
        <v/>
      </c>
      <c r="S167" s="34">
        <f>IF(AND(ISNUMBER($C167),ISNUMBER($D167)),IF($D167&lt;$C167,0,IF(MAX($C167,DATE(Setup!$B$5,10,1))&gt;MIN($D167,EOMONTH(DATE(Setup!$B$5,10,1),0)),0,MAX(0,NETWORKDAYS.INTL(MAX($C167,DATE(Setup!$B$5,10,1)),MIN($D167,EOMONTH(DATE(Setup!$B$5,10,1),0)),Setup!$C$6,Setup!$F$12:$F$61)-IF(AND($E167="Half day",YEAR($D167)=Setup!$B$5,MONTH($D167)=10),1-Setup!$B$7,0)))),0)</f>
        <v/>
      </c>
      <c r="T167" s="34">
        <f>IF(AND(ISNUMBER($C167),ISNUMBER($D167)),IF($D167&lt;$C167,0,IF(MAX($C167,DATE(Setup!$B$5,11,1))&gt;MIN($D167,EOMONTH(DATE(Setup!$B$5,11,1),0)),0,MAX(0,NETWORKDAYS.INTL(MAX($C167,DATE(Setup!$B$5,11,1)),MIN($D167,EOMONTH(DATE(Setup!$B$5,11,1),0)),Setup!$C$6,Setup!$F$12:$F$61)-IF(AND($E167="Half day",YEAR($D167)=Setup!$B$5,MONTH($D167)=11),1-Setup!$B$7,0)))),0)</f>
        <v/>
      </c>
      <c r="U167" s="34">
        <f>IF(AND(ISNUMBER($C167),ISNUMBER($D167)),IF($D167&lt;$C167,0,IF(MAX($C167,DATE(Setup!$B$5,12,1))&gt;MIN($D167,EOMONTH(DATE(Setup!$B$5,12,1),0)),0,MAX(0,NETWORKDAYS.INTL(MAX($C167,DATE(Setup!$B$5,12,1)),MIN($D167,EOMONTH(DATE(Setup!$B$5,12,1),0)),Setup!$C$6,Setup!$F$12:$F$61)-IF(AND($E167="Half day",YEAR($D167)=Setup!$B$5,MONTH($D167)=12),1-Setup!$B$7,0)))),0)</f>
        <v/>
      </c>
    </row>
    <row r="168">
      <c r="A168" s="7" t="n"/>
      <c r="B168" s="7" t="n"/>
      <c r="C168" s="28" t="n"/>
      <c r="D168" s="28" t="n"/>
      <c r="E168" s="23" t="n"/>
      <c r="F168" s="32">
        <f>IF(OR($C168="",$D168=""),"",IF(NOT(AND(ISNUMBER($C168),ISNUMBER($D168))),"Check dates",IF($D168&lt;$C168,"Check dates",SUM($J168:$U168))))</f>
        <v/>
      </c>
      <c r="G168" s="7" t="n"/>
      <c r="H168" s="33">
        <f>IF(AND($A168="",$B168="",$C168="",$D168=""),"",IF(COUNTIF(Employees!$A$5:$A$34,$A168)=0,"Pick the employee from the list",IF(COUNTIF(Setup!$A$12:$A$17,$B168)=0,"Pick the leave type",IF($F168="Check dates","Check the dates","OK"))))</f>
        <v/>
      </c>
      <c r="J168" s="34">
        <f>IF(AND(ISNUMBER($C168),ISNUMBER($D168)),IF($D168&lt;$C168,0,IF(MAX($C168,DATE(Setup!$B$5,1,1))&gt;MIN($D168,EOMONTH(DATE(Setup!$B$5,1,1),0)),0,MAX(0,NETWORKDAYS.INTL(MAX($C168,DATE(Setup!$B$5,1,1)),MIN($D168,EOMONTH(DATE(Setup!$B$5,1,1),0)),Setup!$C$6,Setup!$F$12:$F$61)-IF(AND($E168="Half day",YEAR($D168)=Setup!$B$5,MONTH($D168)=1),1-Setup!$B$7,0)))),0)</f>
        <v/>
      </c>
      <c r="K168" s="34">
        <f>IF(AND(ISNUMBER($C168),ISNUMBER($D168)),IF($D168&lt;$C168,0,IF(MAX($C168,DATE(Setup!$B$5,2,1))&gt;MIN($D168,EOMONTH(DATE(Setup!$B$5,2,1),0)),0,MAX(0,NETWORKDAYS.INTL(MAX($C168,DATE(Setup!$B$5,2,1)),MIN($D168,EOMONTH(DATE(Setup!$B$5,2,1),0)),Setup!$C$6,Setup!$F$12:$F$61)-IF(AND($E168="Half day",YEAR($D168)=Setup!$B$5,MONTH($D168)=2),1-Setup!$B$7,0)))),0)</f>
        <v/>
      </c>
      <c r="L168" s="34">
        <f>IF(AND(ISNUMBER($C168),ISNUMBER($D168)),IF($D168&lt;$C168,0,IF(MAX($C168,DATE(Setup!$B$5,3,1))&gt;MIN($D168,EOMONTH(DATE(Setup!$B$5,3,1),0)),0,MAX(0,NETWORKDAYS.INTL(MAX($C168,DATE(Setup!$B$5,3,1)),MIN($D168,EOMONTH(DATE(Setup!$B$5,3,1),0)),Setup!$C$6,Setup!$F$12:$F$61)-IF(AND($E168="Half day",YEAR($D168)=Setup!$B$5,MONTH($D168)=3),1-Setup!$B$7,0)))),0)</f>
        <v/>
      </c>
      <c r="M168" s="34">
        <f>IF(AND(ISNUMBER($C168),ISNUMBER($D168)),IF($D168&lt;$C168,0,IF(MAX($C168,DATE(Setup!$B$5,4,1))&gt;MIN($D168,EOMONTH(DATE(Setup!$B$5,4,1),0)),0,MAX(0,NETWORKDAYS.INTL(MAX($C168,DATE(Setup!$B$5,4,1)),MIN($D168,EOMONTH(DATE(Setup!$B$5,4,1),0)),Setup!$C$6,Setup!$F$12:$F$61)-IF(AND($E168="Half day",YEAR($D168)=Setup!$B$5,MONTH($D168)=4),1-Setup!$B$7,0)))),0)</f>
        <v/>
      </c>
      <c r="N168" s="34">
        <f>IF(AND(ISNUMBER($C168),ISNUMBER($D168)),IF($D168&lt;$C168,0,IF(MAX($C168,DATE(Setup!$B$5,5,1))&gt;MIN($D168,EOMONTH(DATE(Setup!$B$5,5,1),0)),0,MAX(0,NETWORKDAYS.INTL(MAX($C168,DATE(Setup!$B$5,5,1)),MIN($D168,EOMONTH(DATE(Setup!$B$5,5,1),0)),Setup!$C$6,Setup!$F$12:$F$61)-IF(AND($E168="Half day",YEAR($D168)=Setup!$B$5,MONTH($D168)=5),1-Setup!$B$7,0)))),0)</f>
        <v/>
      </c>
      <c r="O168" s="34">
        <f>IF(AND(ISNUMBER($C168),ISNUMBER($D168)),IF($D168&lt;$C168,0,IF(MAX($C168,DATE(Setup!$B$5,6,1))&gt;MIN($D168,EOMONTH(DATE(Setup!$B$5,6,1),0)),0,MAX(0,NETWORKDAYS.INTL(MAX($C168,DATE(Setup!$B$5,6,1)),MIN($D168,EOMONTH(DATE(Setup!$B$5,6,1),0)),Setup!$C$6,Setup!$F$12:$F$61)-IF(AND($E168="Half day",YEAR($D168)=Setup!$B$5,MONTH($D168)=6),1-Setup!$B$7,0)))),0)</f>
        <v/>
      </c>
      <c r="P168" s="34">
        <f>IF(AND(ISNUMBER($C168),ISNUMBER($D168)),IF($D168&lt;$C168,0,IF(MAX($C168,DATE(Setup!$B$5,7,1))&gt;MIN($D168,EOMONTH(DATE(Setup!$B$5,7,1),0)),0,MAX(0,NETWORKDAYS.INTL(MAX($C168,DATE(Setup!$B$5,7,1)),MIN($D168,EOMONTH(DATE(Setup!$B$5,7,1),0)),Setup!$C$6,Setup!$F$12:$F$61)-IF(AND($E168="Half day",YEAR($D168)=Setup!$B$5,MONTH($D168)=7),1-Setup!$B$7,0)))),0)</f>
        <v/>
      </c>
      <c r="Q168" s="34">
        <f>IF(AND(ISNUMBER($C168),ISNUMBER($D168)),IF($D168&lt;$C168,0,IF(MAX($C168,DATE(Setup!$B$5,8,1))&gt;MIN($D168,EOMONTH(DATE(Setup!$B$5,8,1),0)),0,MAX(0,NETWORKDAYS.INTL(MAX($C168,DATE(Setup!$B$5,8,1)),MIN($D168,EOMONTH(DATE(Setup!$B$5,8,1),0)),Setup!$C$6,Setup!$F$12:$F$61)-IF(AND($E168="Half day",YEAR($D168)=Setup!$B$5,MONTH($D168)=8),1-Setup!$B$7,0)))),0)</f>
        <v/>
      </c>
      <c r="R168" s="34">
        <f>IF(AND(ISNUMBER($C168),ISNUMBER($D168)),IF($D168&lt;$C168,0,IF(MAX($C168,DATE(Setup!$B$5,9,1))&gt;MIN($D168,EOMONTH(DATE(Setup!$B$5,9,1),0)),0,MAX(0,NETWORKDAYS.INTL(MAX($C168,DATE(Setup!$B$5,9,1)),MIN($D168,EOMONTH(DATE(Setup!$B$5,9,1),0)),Setup!$C$6,Setup!$F$12:$F$61)-IF(AND($E168="Half day",YEAR($D168)=Setup!$B$5,MONTH($D168)=9),1-Setup!$B$7,0)))),0)</f>
        <v/>
      </c>
      <c r="S168" s="34">
        <f>IF(AND(ISNUMBER($C168),ISNUMBER($D168)),IF($D168&lt;$C168,0,IF(MAX($C168,DATE(Setup!$B$5,10,1))&gt;MIN($D168,EOMONTH(DATE(Setup!$B$5,10,1),0)),0,MAX(0,NETWORKDAYS.INTL(MAX($C168,DATE(Setup!$B$5,10,1)),MIN($D168,EOMONTH(DATE(Setup!$B$5,10,1),0)),Setup!$C$6,Setup!$F$12:$F$61)-IF(AND($E168="Half day",YEAR($D168)=Setup!$B$5,MONTH($D168)=10),1-Setup!$B$7,0)))),0)</f>
        <v/>
      </c>
      <c r="T168" s="34">
        <f>IF(AND(ISNUMBER($C168),ISNUMBER($D168)),IF($D168&lt;$C168,0,IF(MAX($C168,DATE(Setup!$B$5,11,1))&gt;MIN($D168,EOMONTH(DATE(Setup!$B$5,11,1),0)),0,MAX(0,NETWORKDAYS.INTL(MAX($C168,DATE(Setup!$B$5,11,1)),MIN($D168,EOMONTH(DATE(Setup!$B$5,11,1),0)),Setup!$C$6,Setup!$F$12:$F$61)-IF(AND($E168="Half day",YEAR($D168)=Setup!$B$5,MONTH($D168)=11),1-Setup!$B$7,0)))),0)</f>
        <v/>
      </c>
      <c r="U168" s="34">
        <f>IF(AND(ISNUMBER($C168),ISNUMBER($D168)),IF($D168&lt;$C168,0,IF(MAX($C168,DATE(Setup!$B$5,12,1))&gt;MIN($D168,EOMONTH(DATE(Setup!$B$5,12,1),0)),0,MAX(0,NETWORKDAYS.INTL(MAX($C168,DATE(Setup!$B$5,12,1)),MIN($D168,EOMONTH(DATE(Setup!$B$5,12,1),0)),Setup!$C$6,Setup!$F$12:$F$61)-IF(AND($E168="Half day",YEAR($D168)=Setup!$B$5,MONTH($D168)=12),1-Setup!$B$7,0)))),0)</f>
        <v/>
      </c>
    </row>
    <row r="169">
      <c r="A169" s="7" t="n"/>
      <c r="B169" s="7" t="n"/>
      <c r="C169" s="28" t="n"/>
      <c r="D169" s="28" t="n"/>
      <c r="E169" s="23" t="n"/>
      <c r="F169" s="32">
        <f>IF(OR($C169="",$D169=""),"",IF(NOT(AND(ISNUMBER($C169),ISNUMBER($D169))),"Check dates",IF($D169&lt;$C169,"Check dates",SUM($J169:$U169))))</f>
        <v/>
      </c>
      <c r="G169" s="7" t="n"/>
      <c r="H169" s="33">
        <f>IF(AND($A169="",$B169="",$C169="",$D169=""),"",IF(COUNTIF(Employees!$A$5:$A$34,$A169)=0,"Pick the employee from the list",IF(COUNTIF(Setup!$A$12:$A$17,$B169)=0,"Pick the leave type",IF($F169="Check dates","Check the dates","OK"))))</f>
        <v/>
      </c>
      <c r="J169" s="34">
        <f>IF(AND(ISNUMBER($C169),ISNUMBER($D169)),IF($D169&lt;$C169,0,IF(MAX($C169,DATE(Setup!$B$5,1,1))&gt;MIN($D169,EOMONTH(DATE(Setup!$B$5,1,1),0)),0,MAX(0,NETWORKDAYS.INTL(MAX($C169,DATE(Setup!$B$5,1,1)),MIN($D169,EOMONTH(DATE(Setup!$B$5,1,1),0)),Setup!$C$6,Setup!$F$12:$F$61)-IF(AND($E169="Half day",YEAR($D169)=Setup!$B$5,MONTH($D169)=1),1-Setup!$B$7,0)))),0)</f>
        <v/>
      </c>
      <c r="K169" s="34">
        <f>IF(AND(ISNUMBER($C169),ISNUMBER($D169)),IF($D169&lt;$C169,0,IF(MAX($C169,DATE(Setup!$B$5,2,1))&gt;MIN($D169,EOMONTH(DATE(Setup!$B$5,2,1),0)),0,MAX(0,NETWORKDAYS.INTL(MAX($C169,DATE(Setup!$B$5,2,1)),MIN($D169,EOMONTH(DATE(Setup!$B$5,2,1),0)),Setup!$C$6,Setup!$F$12:$F$61)-IF(AND($E169="Half day",YEAR($D169)=Setup!$B$5,MONTH($D169)=2),1-Setup!$B$7,0)))),0)</f>
        <v/>
      </c>
      <c r="L169" s="34">
        <f>IF(AND(ISNUMBER($C169),ISNUMBER($D169)),IF($D169&lt;$C169,0,IF(MAX($C169,DATE(Setup!$B$5,3,1))&gt;MIN($D169,EOMONTH(DATE(Setup!$B$5,3,1),0)),0,MAX(0,NETWORKDAYS.INTL(MAX($C169,DATE(Setup!$B$5,3,1)),MIN($D169,EOMONTH(DATE(Setup!$B$5,3,1),0)),Setup!$C$6,Setup!$F$12:$F$61)-IF(AND($E169="Half day",YEAR($D169)=Setup!$B$5,MONTH($D169)=3),1-Setup!$B$7,0)))),0)</f>
        <v/>
      </c>
      <c r="M169" s="34">
        <f>IF(AND(ISNUMBER($C169),ISNUMBER($D169)),IF($D169&lt;$C169,0,IF(MAX($C169,DATE(Setup!$B$5,4,1))&gt;MIN($D169,EOMONTH(DATE(Setup!$B$5,4,1),0)),0,MAX(0,NETWORKDAYS.INTL(MAX($C169,DATE(Setup!$B$5,4,1)),MIN($D169,EOMONTH(DATE(Setup!$B$5,4,1),0)),Setup!$C$6,Setup!$F$12:$F$61)-IF(AND($E169="Half day",YEAR($D169)=Setup!$B$5,MONTH($D169)=4),1-Setup!$B$7,0)))),0)</f>
        <v/>
      </c>
      <c r="N169" s="34">
        <f>IF(AND(ISNUMBER($C169),ISNUMBER($D169)),IF($D169&lt;$C169,0,IF(MAX($C169,DATE(Setup!$B$5,5,1))&gt;MIN($D169,EOMONTH(DATE(Setup!$B$5,5,1),0)),0,MAX(0,NETWORKDAYS.INTL(MAX($C169,DATE(Setup!$B$5,5,1)),MIN($D169,EOMONTH(DATE(Setup!$B$5,5,1),0)),Setup!$C$6,Setup!$F$12:$F$61)-IF(AND($E169="Half day",YEAR($D169)=Setup!$B$5,MONTH($D169)=5),1-Setup!$B$7,0)))),0)</f>
        <v/>
      </c>
      <c r="O169" s="34">
        <f>IF(AND(ISNUMBER($C169),ISNUMBER($D169)),IF($D169&lt;$C169,0,IF(MAX($C169,DATE(Setup!$B$5,6,1))&gt;MIN($D169,EOMONTH(DATE(Setup!$B$5,6,1),0)),0,MAX(0,NETWORKDAYS.INTL(MAX($C169,DATE(Setup!$B$5,6,1)),MIN($D169,EOMONTH(DATE(Setup!$B$5,6,1),0)),Setup!$C$6,Setup!$F$12:$F$61)-IF(AND($E169="Half day",YEAR($D169)=Setup!$B$5,MONTH($D169)=6),1-Setup!$B$7,0)))),0)</f>
        <v/>
      </c>
      <c r="P169" s="34">
        <f>IF(AND(ISNUMBER($C169),ISNUMBER($D169)),IF($D169&lt;$C169,0,IF(MAX($C169,DATE(Setup!$B$5,7,1))&gt;MIN($D169,EOMONTH(DATE(Setup!$B$5,7,1),0)),0,MAX(0,NETWORKDAYS.INTL(MAX($C169,DATE(Setup!$B$5,7,1)),MIN($D169,EOMONTH(DATE(Setup!$B$5,7,1),0)),Setup!$C$6,Setup!$F$12:$F$61)-IF(AND($E169="Half day",YEAR($D169)=Setup!$B$5,MONTH($D169)=7),1-Setup!$B$7,0)))),0)</f>
        <v/>
      </c>
      <c r="Q169" s="34">
        <f>IF(AND(ISNUMBER($C169),ISNUMBER($D169)),IF($D169&lt;$C169,0,IF(MAX($C169,DATE(Setup!$B$5,8,1))&gt;MIN($D169,EOMONTH(DATE(Setup!$B$5,8,1),0)),0,MAX(0,NETWORKDAYS.INTL(MAX($C169,DATE(Setup!$B$5,8,1)),MIN($D169,EOMONTH(DATE(Setup!$B$5,8,1),0)),Setup!$C$6,Setup!$F$12:$F$61)-IF(AND($E169="Half day",YEAR($D169)=Setup!$B$5,MONTH($D169)=8),1-Setup!$B$7,0)))),0)</f>
        <v/>
      </c>
      <c r="R169" s="34">
        <f>IF(AND(ISNUMBER($C169),ISNUMBER($D169)),IF($D169&lt;$C169,0,IF(MAX($C169,DATE(Setup!$B$5,9,1))&gt;MIN($D169,EOMONTH(DATE(Setup!$B$5,9,1),0)),0,MAX(0,NETWORKDAYS.INTL(MAX($C169,DATE(Setup!$B$5,9,1)),MIN($D169,EOMONTH(DATE(Setup!$B$5,9,1),0)),Setup!$C$6,Setup!$F$12:$F$61)-IF(AND($E169="Half day",YEAR($D169)=Setup!$B$5,MONTH($D169)=9),1-Setup!$B$7,0)))),0)</f>
        <v/>
      </c>
      <c r="S169" s="34">
        <f>IF(AND(ISNUMBER($C169),ISNUMBER($D169)),IF($D169&lt;$C169,0,IF(MAX($C169,DATE(Setup!$B$5,10,1))&gt;MIN($D169,EOMONTH(DATE(Setup!$B$5,10,1),0)),0,MAX(0,NETWORKDAYS.INTL(MAX($C169,DATE(Setup!$B$5,10,1)),MIN($D169,EOMONTH(DATE(Setup!$B$5,10,1),0)),Setup!$C$6,Setup!$F$12:$F$61)-IF(AND($E169="Half day",YEAR($D169)=Setup!$B$5,MONTH($D169)=10),1-Setup!$B$7,0)))),0)</f>
        <v/>
      </c>
      <c r="T169" s="34">
        <f>IF(AND(ISNUMBER($C169),ISNUMBER($D169)),IF($D169&lt;$C169,0,IF(MAX($C169,DATE(Setup!$B$5,11,1))&gt;MIN($D169,EOMONTH(DATE(Setup!$B$5,11,1),0)),0,MAX(0,NETWORKDAYS.INTL(MAX($C169,DATE(Setup!$B$5,11,1)),MIN($D169,EOMONTH(DATE(Setup!$B$5,11,1),0)),Setup!$C$6,Setup!$F$12:$F$61)-IF(AND($E169="Half day",YEAR($D169)=Setup!$B$5,MONTH($D169)=11),1-Setup!$B$7,0)))),0)</f>
        <v/>
      </c>
      <c r="U169" s="34">
        <f>IF(AND(ISNUMBER($C169),ISNUMBER($D169)),IF($D169&lt;$C169,0,IF(MAX($C169,DATE(Setup!$B$5,12,1))&gt;MIN($D169,EOMONTH(DATE(Setup!$B$5,12,1),0)),0,MAX(0,NETWORKDAYS.INTL(MAX($C169,DATE(Setup!$B$5,12,1)),MIN($D169,EOMONTH(DATE(Setup!$B$5,12,1),0)),Setup!$C$6,Setup!$F$12:$F$61)-IF(AND($E169="Half day",YEAR($D169)=Setup!$B$5,MONTH($D169)=12),1-Setup!$B$7,0)))),0)</f>
        <v/>
      </c>
    </row>
    <row r="170">
      <c r="A170" s="7" t="n"/>
      <c r="B170" s="7" t="n"/>
      <c r="C170" s="28" t="n"/>
      <c r="D170" s="28" t="n"/>
      <c r="E170" s="23" t="n"/>
      <c r="F170" s="32">
        <f>IF(OR($C170="",$D170=""),"",IF(NOT(AND(ISNUMBER($C170),ISNUMBER($D170))),"Check dates",IF($D170&lt;$C170,"Check dates",SUM($J170:$U170))))</f>
        <v/>
      </c>
      <c r="G170" s="7" t="n"/>
      <c r="H170" s="33">
        <f>IF(AND($A170="",$B170="",$C170="",$D170=""),"",IF(COUNTIF(Employees!$A$5:$A$34,$A170)=0,"Pick the employee from the list",IF(COUNTIF(Setup!$A$12:$A$17,$B170)=0,"Pick the leave type",IF($F170="Check dates","Check the dates","OK"))))</f>
        <v/>
      </c>
      <c r="J170" s="34">
        <f>IF(AND(ISNUMBER($C170),ISNUMBER($D170)),IF($D170&lt;$C170,0,IF(MAX($C170,DATE(Setup!$B$5,1,1))&gt;MIN($D170,EOMONTH(DATE(Setup!$B$5,1,1),0)),0,MAX(0,NETWORKDAYS.INTL(MAX($C170,DATE(Setup!$B$5,1,1)),MIN($D170,EOMONTH(DATE(Setup!$B$5,1,1),0)),Setup!$C$6,Setup!$F$12:$F$61)-IF(AND($E170="Half day",YEAR($D170)=Setup!$B$5,MONTH($D170)=1),1-Setup!$B$7,0)))),0)</f>
        <v/>
      </c>
      <c r="K170" s="34">
        <f>IF(AND(ISNUMBER($C170),ISNUMBER($D170)),IF($D170&lt;$C170,0,IF(MAX($C170,DATE(Setup!$B$5,2,1))&gt;MIN($D170,EOMONTH(DATE(Setup!$B$5,2,1),0)),0,MAX(0,NETWORKDAYS.INTL(MAX($C170,DATE(Setup!$B$5,2,1)),MIN($D170,EOMONTH(DATE(Setup!$B$5,2,1),0)),Setup!$C$6,Setup!$F$12:$F$61)-IF(AND($E170="Half day",YEAR($D170)=Setup!$B$5,MONTH($D170)=2),1-Setup!$B$7,0)))),0)</f>
        <v/>
      </c>
      <c r="L170" s="34">
        <f>IF(AND(ISNUMBER($C170),ISNUMBER($D170)),IF($D170&lt;$C170,0,IF(MAX($C170,DATE(Setup!$B$5,3,1))&gt;MIN($D170,EOMONTH(DATE(Setup!$B$5,3,1),0)),0,MAX(0,NETWORKDAYS.INTL(MAX($C170,DATE(Setup!$B$5,3,1)),MIN($D170,EOMONTH(DATE(Setup!$B$5,3,1),0)),Setup!$C$6,Setup!$F$12:$F$61)-IF(AND($E170="Half day",YEAR($D170)=Setup!$B$5,MONTH($D170)=3),1-Setup!$B$7,0)))),0)</f>
        <v/>
      </c>
      <c r="M170" s="34">
        <f>IF(AND(ISNUMBER($C170),ISNUMBER($D170)),IF($D170&lt;$C170,0,IF(MAX($C170,DATE(Setup!$B$5,4,1))&gt;MIN($D170,EOMONTH(DATE(Setup!$B$5,4,1),0)),0,MAX(0,NETWORKDAYS.INTL(MAX($C170,DATE(Setup!$B$5,4,1)),MIN($D170,EOMONTH(DATE(Setup!$B$5,4,1),0)),Setup!$C$6,Setup!$F$12:$F$61)-IF(AND($E170="Half day",YEAR($D170)=Setup!$B$5,MONTH($D170)=4),1-Setup!$B$7,0)))),0)</f>
        <v/>
      </c>
      <c r="N170" s="34">
        <f>IF(AND(ISNUMBER($C170),ISNUMBER($D170)),IF($D170&lt;$C170,0,IF(MAX($C170,DATE(Setup!$B$5,5,1))&gt;MIN($D170,EOMONTH(DATE(Setup!$B$5,5,1),0)),0,MAX(0,NETWORKDAYS.INTL(MAX($C170,DATE(Setup!$B$5,5,1)),MIN($D170,EOMONTH(DATE(Setup!$B$5,5,1),0)),Setup!$C$6,Setup!$F$12:$F$61)-IF(AND($E170="Half day",YEAR($D170)=Setup!$B$5,MONTH($D170)=5),1-Setup!$B$7,0)))),0)</f>
        <v/>
      </c>
      <c r="O170" s="34">
        <f>IF(AND(ISNUMBER($C170),ISNUMBER($D170)),IF($D170&lt;$C170,0,IF(MAX($C170,DATE(Setup!$B$5,6,1))&gt;MIN($D170,EOMONTH(DATE(Setup!$B$5,6,1),0)),0,MAX(0,NETWORKDAYS.INTL(MAX($C170,DATE(Setup!$B$5,6,1)),MIN($D170,EOMONTH(DATE(Setup!$B$5,6,1),0)),Setup!$C$6,Setup!$F$12:$F$61)-IF(AND($E170="Half day",YEAR($D170)=Setup!$B$5,MONTH($D170)=6),1-Setup!$B$7,0)))),0)</f>
        <v/>
      </c>
      <c r="P170" s="34">
        <f>IF(AND(ISNUMBER($C170),ISNUMBER($D170)),IF($D170&lt;$C170,0,IF(MAX($C170,DATE(Setup!$B$5,7,1))&gt;MIN($D170,EOMONTH(DATE(Setup!$B$5,7,1),0)),0,MAX(0,NETWORKDAYS.INTL(MAX($C170,DATE(Setup!$B$5,7,1)),MIN($D170,EOMONTH(DATE(Setup!$B$5,7,1),0)),Setup!$C$6,Setup!$F$12:$F$61)-IF(AND($E170="Half day",YEAR($D170)=Setup!$B$5,MONTH($D170)=7),1-Setup!$B$7,0)))),0)</f>
        <v/>
      </c>
      <c r="Q170" s="34">
        <f>IF(AND(ISNUMBER($C170),ISNUMBER($D170)),IF($D170&lt;$C170,0,IF(MAX($C170,DATE(Setup!$B$5,8,1))&gt;MIN($D170,EOMONTH(DATE(Setup!$B$5,8,1),0)),0,MAX(0,NETWORKDAYS.INTL(MAX($C170,DATE(Setup!$B$5,8,1)),MIN($D170,EOMONTH(DATE(Setup!$B$5,8,1),0)),Setup!$C$6,Setup!$F$12:$F$61)-IF(AND($E170="Half day",YEAR($D170)=Setup!$B$5,MONTH($D170)=8),1-Setup!$B$7,0)))),0)</f>
        <v/>
      </c>
      <c r="R170" s="34">
        <f>IF(AND(ISNUMBER($C170),ISNUMBER($D170)),IF($D170&lt;$C170,0,IF(MAX($C170,DATE(Setup!$B$5,9,1))&gt;MIN($D170,EOMONTH(DATE(Setup!$B$5,9,1),0)),0,MAX(0,NETWORKDAYS.INTL(MAX($C170,DATE(Setup!$B$5,9,1)),MIN($D170,EOMONTH(DATE(Setup!$B$5,9,1),0)),Setup!$C$6,Setup!$F$12:$F$61)-IF(AND($E170="Half day",YEAR($D170)=Setup!$B$5,MONTH($D170)=9),1-Setup!$B$7,0)))),0)</f>
        <v/>
      </c>
      <c r="S170" s="34">
        <f>IF(AND(ISNUMBER($C170),ISNUMBER($D170)),IF($D170&lt;$C170,0,IF(MAX($C170,DATE(Setup!$B$5,10,1))&gt;MIN($D170,EOMONTH(DATE(Setup!$B$5,10,1),0)),0,MAX(0,NETWORKDAYS.INTL(MAX($C170,DATE(Setup!$B$5,10,1)),MIN($D170,EOMONTH(DATE(Setup!$B$5,10,1),0)),Setup!$C$6,Setup!$F$12:$F$61)-IF(AND($E170="Half day",YEAR($D170)=Setup!$B$5,MONTH($D170)=10),1-Setup!$B$7,0)))),0)</f>
        <v/>
      </c>
      <c r="T170" s="34">
        <f>IF(AND(ISNUMBER($C170),ISNUMBER($D170)),IF($D170&lt;$C170,0,IF(MAX($C170,DATE(Setup!$B$5,11,1))&gt;MIN($D170,EOMONTH(DATE(Setup!$B$5,11,1),0)),0,MAX(0,NETWORKDAYS.INTL(MAX($C170,DATE(Setup!$B$5,11,1)),MIN($D170,EOMONTH(DATE(Setup!$B$5,11,1),0)),Setup!$C$6,Setup!$F$12:$F$61)-IF(AND($E170="Half day",YEAR($D170)=Setup!$B$5,MONTH($D170)=11),1-Setup!$B$7,0)))),0)</f>
        <v/>
      </c>
      <c r="U170" s="34">
        <f>IF(AND(ISNUMBER($C170),ISNUMBER($D170)),IF($D170&lt;$C170,0,IF(MAX($C170,DATE(Setup!$B$5,12,1))&gt;MIN($D170,EOMONTH(DATE(Setup!$B$5,12,1),0)),0,MAX(0,NETWORKDAYS.INTL(MAX($C170,DATE(Setup!$B$5,12,1)),MIN($D170,EOMONTH(DATE(Setup!$B$5,12,1),0)),Setup!$C$6,Setup!$F$12:$F$61)-IF(AND($E170="Half day",YEAR($D170)=Setup!$B$5,MONTH($D170)=12),1-Setup!$B$7,0)))),0)</f>
        <v/>
      </c>
    </row>
    <row r="171">
      <c r="A171" s="7" t="n"/>
      <c r="B171" s="7" t="n"/>
      <c r="C171" s="28" t="n"/>
      <c r="D171" s="28" t="n"/>
      <c r="E171" s="23" t="n"/>
      <c r="F171" s="32">
        <f>IF(OR($C171="",$D171=""),"",IF(NOT(AND(ISNUMBER($C171),ISNUMBER($D171))),"Check dates",IF($D171&lt;$C171,"Check dates",SUM($J171:$U171))))</f>
        <v/>
      </c>
      <c r="G171" s="7" t="n"/>
      <c r="H171" s="33">
        <f>IF(AND($A171="",$B171="",$C171="",$D171=""),"",IF(COUNTIF(Employees!$A$5:$A$34,$A171)=0,"Pick the employee from the list",IF(COUNTIF(Setup!$A$12:$A$17,$B171)=0,"Pick the leave type",IF($F171="Check dates","Check the dates","OK"))))</f>
        <v/>
      </c>
      <c r="J171" s="34">
        <f>IF(AND(ISNUMBER($C171),ISNUMBER($D171)),IF($D171&lt;$C171,0,IF(MAX($C171,DATE(Setup!$B$5,1,1))&gt;MIN($D171,EOMONTH(DATE(Setup!$B$5,1,1),0)),0,MAX(0,NETWORKDAYS.INTL(MAX($C171,DATE(Setup!$B$5,1,1)),MIN($D171,EOMONTH(DATE(Setup!$B$5,1,1),0)),Setup!$C$6,Setup!$F$12:$F$61)-IF(AND($E171="Half day",YEAR($D171)=Setup!$B$5,MONTH($D171)=1),1-Setup!$B$7,0)))),0)</f>
        <v/>
      </c>
      <c r="K171" s="34">
        <f>IF(AND(ISNUMBER($C171),ISNUMBER($D171)),IF($D171&lt;$C171,0,IF(MAX($C171,DATE(Setup!$B$5,2,1))&gt;MIN($D171,EOMONTH(DATE(Setup!$B$5,2,1),0)),0,MAX(0,NETWORKDAYS.INTL(MAX($C171,DATE(Setup!$B$5,2,1)),MIN($D171,EOMONTH(DATE(Setup!$B$5,2,1),0)),Setup!$C$6,Setup!$F$12:$F$61)-IF(AND($E171="Half day",YEAR($D171)=Setup!$B$5,MONTH($D171)=2),1-Setup!$B$7,0)))),0)</f>
        <v/>
      </c>
      <c r="L171" s="34">
        <f>IF(AND(ISNUMBER($C171),ISNUMBER($D171)),IF($D171&lt;$C171,0,IF(MAX($C171,DATE(Setup!$B$5,3,1))&gt;MIN($D171,EOMONTH(DATE(Setup!$B$5,3,1),0)),0,MAX(0,NETWORKDAYS.INTL(MAX($C171,DATE(Setup!$B$5,3,1)),MIN($D171,EOMONTH(DATE(Setup!$B$5,3,1),0)),Setup!$C$6,Setup!$F$12:$F$61)-IF(AND($E171="Half day",YEAR($D171)=Setup!$B$5,MONTH($D171)=3),1-Setup!$B$7,0)))),0)</f>
        <v/>
      </c>
      <c r="M171" s="34">
        <f>IF(AND(ISNUMBER($C171),ISNUMBER($D171)),IF($D171&lt;$C171,0,IF(MAX($C171,DATE(Setup!$B$5,4,1))&gt;MIN($D171,EOMONTH(DATE(Setup!$B$5,4,1),0)),0,MAX(0,NETWORKDAYS.INTL(MAX($C171,DATE(Setup!$B$5,4,1)),MIN($D171,EOMONTH(DATE(Setup!$B$5,4,1),0)),Setup!$C$6,Setup!$F$12:$F$61)-IF(AND($E171="Half day",YEAR($D171)=Setup!$B$5,MONTH($D171)=4),1-Setup!$B$7,0)))),0)</f>
        <v/>
      </c>
      <c r="N171" s="34">
        <f>IF(AND(ISNUMBER($C171),ISNUMBER($D171)),IF($D171&lt;$C171,0,IF(MAX($C171,DATE(Setup!$B$5,5,1))&gt;MIN($D171,EOMONTH(DATE(Setup!$B$5,5,1),0)),0,MAX(0,NETWORKDAYS.INTL(MAX($C171,DATE(Setup!$B$5,5,1)),MIN($D171,EOMONTH(DATE(Setup!$B$5,5,1),0)),Setup!$C$6,Setup!$F$12:$F$61)-IF(AND($E171="Half day",YEAR($D171)=Setup!$B$5,MONTH($D171)=5),1-Setup!$B$7,0)))),0)</f>
        <v/>
      </c>
      <c r="O171" s="34">
        <f>IF(AND(ISNUMBER($C171),ISNUMBER($D171)),IF($D171&lt;$C171,0,IF(MAX($C171,DATE(Setup!$B$5,6,1))&gt;MIN($D171,EOMONTH(DATE(Setup!$B$5,6,1),0)),0,MAX(0,NETWORKDAYS.INTL(MAX($C171,DATE(Setup!$B$5,6,1)),MIN($D171,EOMONTH(DATE(Setup!$B$5,6,1),0)),Setup!$C$6,Setup!$F$12:$F$61)-IF(AND($E171="Half day",YEAR($D171)=Setup!$B$5,MONTH($D171)=6),1-Setup!$B$7,0)))),0)</f>
        <v/>
      </c>
      <c r="P171" s="34">
        <f>IF(AND(ISNUMBER($C171),ISNUMBER($D171)),IF($D171&lt;$C171,0,IF(MAX($C171,DATE(Setup!$B$5,7,1))&gt;MIN($D171,EOMONTH(DATE(Setup!$B$5,7,1),0)),0,MAX(0,NETWORKDAYS.INTL(MAX($C171,DATE(Setup!$B$5,7,1)),MIN($D171,EOMONTH(DATE(Setup!$B$5,7,1),0)),Setup!$C$6,Setup!$F$12:$F$61)-IF(AND($E171="Half day",YEAR($D171)=Setup!$B$5,MONTH($D171)=7),1-Setup!$B$7,0)))),0)</f>
        <v/>
      </c>
      <c r="Q171" s="34">
        <f>IF(AND(ISNUMBER($C171),ISNUMBER($D171)),IF($D171&lt;$C171,0,IF(MAX($C171,DATE(Setup!$B$5,8,1))&gt;MIN($D171,EOMONTH(DATE(Setup!$B$5,8,1),0)),0,MAX(0,NETWORKDAYS.INTL(MAX($C171,DATE(Setup!$B$5,8,1)),MIN($D171,EOMONTH(DATE(Setup!$B$5,8,1),0)),Setup!$C$6,Setup!$F$12:$F$61)-IF(AND($E171="Half day",YEAR($D171)=Setup!$B$5,MONTH($D171)=8),1-Setup!$B$7,0)))),0)</f>
        <v/>
      </c>
      <c r="R171" s="34">
        <f>IF(AND(ISNUMBER($C171),ISNUMBER($D171)),IF($D171&lt;$C171,0,IF(MAX($C171,DATE(Setup!$B$5,9,1))&gt;MIN($D171,EOMONTH(DATE(Setup!$B$5,9,1),0)),0,MAX(0,NETWORKDAYS.INTL(MAX($C171,DATE(Setup!$B$5,9,1)),MIN($D171,EOMONTH(DATE(Setup!$B$5,9,1),0)),Setup!$C$6,Setup!$F$12:$F$61)-IF(AND($E171="Half day",YEAR($D171)=Setup!$B$5,MONTH($D171)=9),1-Setup!$B$7,0)))),0)</f>
        <v/>
      </c>
      <c r="S171" s="34">
        <f>IF(AND(ISNUMBER($C171),ISNUMBER($D171)),IF($D171&lt;$C171,0,IF(MAX($C171,DATE(Setup!$B$5,10,1))&gt;MIN($D171,EOMONTH(DATE(Setup!$B$5,10,1),0)),0,MAX(0,NETWORKDAYS.INTL(MAX($C171,DATE(Setup!$B$5,10,1)),MIN($D171,EOMONTH(DATE(Setup!$B$5,10,1),0)),Setup!$C$6,Setup!$F$12:$F$61)-IF(AND($E171="Half day",YEAR($D171)=Setup!$B$5,MONTH($D171)=10),1-Setup!$B$7,0)))),0)</f>
        <v/>
      </c>
      <c r="T171" s="34">
        <f>IF(AND(ISNUMBER($C171),ISNUMBER($D171)),IF($D171&lt;$C171,0,IF(MAX($C171,DATE(Setup!$B$5,11,1))&gt;MIN($D171,EOMONTH(DATE(Setup!$B$5,11,1),0)),0,MAX(0,NETWORKDAYS.INTL(MAX($C171,DATE(Setup!$B$5,11,1)),MIN($D171,EOMONTH(DATE(Setup!$B$5,11,1),0)),Setup!$C$6,Setup!$F$12:$F$61)-IF(AND($E171="Half day",YEAR($D171)=Setup!$B$5,MONTH($D171)=11),1-Setup!$B$7,0)))),0)</f>
        <v/>
      </c>
      <c r="U171" s="34">
        <f>IF(AND(ISNUMBER($C171),ISNUMBER($D171)),IF($D171&lt;$C171,0,IF(MAX($C171,DATE(Setup!$B$5,12,1))&gt;MIN($D171,EOMONTH(DATE(Setup!$B$5,12,1),0)),0,MAX(0,NETWORKDAYS.INTL(MAX($C171,DATE(Setup!$B$5,12,1)),MIN($D171,EOMONTH(DATE(Setup!$B$5,12,1),0)),Setup!$C$6,Setup!$F$12:$F$61)-IF(AND($E171="Half day",YEAR($D171)=Setup!$B$5,MONTH($D171)=12),1-Setup!$B$7,0)))),0)</f>
        <v/>
      </c>
    </row>
    <row r="172">
      <c r="A172" s="7" t="n"/>
      <c r="B172" s="7" t="n"/>
      <c r="C172" s="28" t="n"/>
      <c r="D172" s="28" t="n"/>
      <c r="E172" s="23" t="n"/>
      <c r="F172" s="32">
        <f>IF(OR($C172="",$D172=""),"",IF(NOT(AND(ISNUMBER($C172),ISNUMBER($D172))),"Check dates",IF($D172&lt;$C172,"Check dates",SUM($J172:$U172))))</f>
        <v/>
      </c>
      <c r="G172" s="7" t="n"/>
      <c r="H172" s="33">
        <f>IF(AND($A172="",$B172="",$C172="",$D172=""),"",IF(COUNTIF(Employees!$A$5:$A$34,$A172)=0,"Pick the employee from the list",IF(COUNTIF(Setup!$A$12:$A$17,$B172)=0,"Pick the leave type",IF($F172="Check dates","Check the dates","OK"))))</f>
        <v/>
      </c>
      <c r="J172" s="34">
        <f>IF(AND(ISNUMBER($C172),ISNUMBER($D172)),IF($D172&lt;$C172,0,IF(MAX($C172,DATE(Setup!$B$5,1,1))&gt;MIN($D172,EOMONTH(DATE(Setup!$B$5,1,1),0)),0,MAX(0,NETWORKDAYS.INTL(MAX($C172,DATE(Setup!$B$5,1,1)),MIN($D172,EOMONTH(DATE(Setup!$B$5,1,1),0)),Setup!$C$6,Setup!$F$12:$F$61)-IF(AND($E172="Half day",YEAR($D172)=Setup!$B$5,MONTH($D172)=1),1-Setup!$B$7,0)))),0)</f>
        <v/>
      </c>
      <c r="K172" s="34">
        <f>IF(AND(ISNUMBER($C172),ISNUMBER($D172)),IF($D172&lt;$C172,0,IF(MAX($C172,DATE(Setup!$B$5,2,1))&gt;MIN($D172,EOMONTH(DATE(Setup!$B$5,2,1),0)),0,MAX(0,NETWORKDAYS.INTL(MAX($C172,DATE(Setup!$B$5,2,1)),MIN($D172,EOMONTH(DATE(Setup!$B$5,2,1),0)),Setup!$C$6,Setup!$F$12:$F$61)-IF(AND($E172="Half day",YEAR($D172)=Setup!$B$5,MONTH($D172)=2),1-Setup!$B$7,0)))),0)</f>
        <v/>
      </c>
      <c r="L172" s="34">
        <f>IF(AND(ISNUMBER($C172),ISNUMBER($D172)),IF($D172&lt;$C172,0,IF(MAX($C172,DATE(Setup!$B$5,3,1))&gt;MIN($D172,EOMONTH(DATE(Setup!$B$5,3,1),0)),0,MAX(0,NETWORKDAYS.INTL(MAX($C172,DATE(Setup!$B$5,3,1)),MIN($D172,EOMONTH(DATE(Setup!$B$5,3,1),0)),Setup!$C$6,Setup!$F$12:$F$61)-IF(AND($E172="Half day",YEAR($D172)=Setup!$B$5,MONTH($D172)=3),1-Setup!$B$7,0)))),0)</f>
        <v/>
      </c>
      <c r="M172" s="34">
        <f>IF(AND(ISNUMBER($C172),ISNUMBER($D172)),IF($D172&lt;$C172,0,IF(MAX($C172,DATE(Setup!$B$5,4,1))&gt;MIN($D172,EOMONTH(DATE(Setup!$B$5,4,1),0)),0,MAX(0,NETWORKDAYS.INTL(MAX($C172,DATE(Setup!$B$5,4,1)),MIN($D172,EOMONTH(DATE(Setup!$B$5,4,1),0)),Setup!$C$6,Setup!$F$12:$F$61)-IF(AND($E172="Half day",YEAR($D172)=Setup!$B$5,MONTH($D172)=4),1-Setup!$B$7,0)))),0)</f>
        <v/>
      </c>
      <c r="N172" s="34">
        <f>IF(AND(ISNUMBER($C172),ISNUMBER($D172)),IF($D172&lt;$C172,0,IF(MAX($C172,DATE(Setup!$B$5,5,1))&gt;MIN($D172,EOMONTH(DATE(Setup!$B$5,5,1),0)),0,MAX(0,NETWORKDAYS.INTL(MAX($C172,DATE(Setup!$B$5,5,1)),MIN($D172,EOMONTH(DATE(Setup!$B$5,5,1),0)),Setup!$C$6,Setup!$F$12:$F$61)-IF(AND($E172="Half day",YEAR($D172)=Setup!$B$5,MONTH($D172)=5),1-Setup!$B$7,0)))),0)</f>
        <v/>
      </c>
      <c r="O172" s="34">
        <f>IF(AND(ISNUMBER($C172),ISNUMBER($D172)),IF($D172&lt;$C172,0,IF(MAX($C172,DATE(Setup!$B$5,6,1))&gt;MIN($D172,EOMONTH(DATE(Setup!$B$5,6,1),0)),0,MAX(0,NETWORKDAYS.INTL(MAX($C172,DATE(Setup!$B$5,6,1)),MIN($D172,EOMONTH(DATE(Setup!$B$5,6,1),0)),Setup!$C$6,Setup!$F$12:$F$61)-IF(AND($E172="Half day",YEAR($D172)=Setup!$B$5,MONTH($D172)=6),1-Setup!$B$7,0)))),0)</f>
        <v/>
      </c>
      <c r="P172" s="34">
        <f>IF(AND(ISNUMBER($C172),ISNUMBER($D172)),IF($D172&lt;$C172,0,IF(MAX($C172,DATE(Setup!$B$5,7,1))&gt;MIN($D172,EOMONTH(DATE(Setup!$B$5,7,1),0)),0,MAX(0,NETWORKDAYS.INTL(MAX($C172,DATE(Setup!$B$5,7,1)),MIN($D172,EOMONTH(DATE(Setup!$B$5,7,1),0)),Setup!$C$6,Setup!$F$12:$F$61)-IF(AND($E172="Half day",YEAR($D172)=Setup!$B$5,MONTH($D172)=7),1-Setup!$B$7,0)))),0)</f>
        <v/>
      </c>
      <c r="Q172" s="34">
        <f>IF(AND(ISNUMBER($C172),ISNUMBER($D172)),IF($D172&lt;$C172,0,IF(MAX($C172,DATE(Setup!$B$5,8,1))&gt;MIN($D172,EOMONTH(DATE(Setup!$B$5,8,1),0)),0,MAX(0,NETWORKDAYS.INTL(MAX($C172,DATE(Setup!$B$5,8,1)),MIN($D172,EOMONTH(DATE(Setup!$B$5,8,1),0)),Setup!$C$6,Setup!$F$12:$F$61)-IF(AND($E172="Half day",YEAR($D172)=Setup!$B$5,MONTH($D172)=8),1-Setup!$B$7,0)))),0)</f>
        <v/>
      </c>
      <c r="R172" s="34">
        <f>IF(AND(ISNUMBER($C172),ISNUMBER($D172)),IF($D172&lt;$C172,0,IF(MAX($C172,DATE(Setup!$B$5,9,1))&gt;MIN($D172,EOMONTH(DATE(Setup!$B$5,9,1),0)),0,MAX(0,NETWORKDAYS.INTL(MAX($C172,DATE(Setup!$B$5,9,1)),MIN($D172,EOMONTH(DATE(Setup!$B$5,9,1),0)),Setup!$C$6,Setup!$F$12:$F$61)-IF(AND($E172="Half day",YEAR($D172)=Setup!$B$5,MONTH($D172)=9),1-Setup!$B$7,0)))),0)</f>
        <v/>
      </c>
      <c r="S172" s="34">
        <f>IF(AND(ISNUMBER($C172),ISNUMBER($D172)),IF($D172&lt;$C172,0,IF(MAX($C172,DATE(Setup!$B$5,10,1))&gt;MIN($D172,EOMONTH(DATE(Setup!$B$5,10,1),0)),0,MAX(0,NETWORKDAYS.INTL(MAX($C172,DATE(Setup!$B$5,10,1)),MIN($D172,EOMONTH(DATE(Setup!$B$5,10,1),0)),Setup!$C$6,Setup!$F$12:$F$61)-IF(AND($E172="Half day",YEAR($D172)=Setup!$B$5,MONTH($D172)=10),1-Setup!$B$7,0)))),0)</f>
        <v/>
      </c>
      <c r="T172" s="34">
        <f>IF(AND(ISNUMBER($C172),ISNUMBER($D172)),IF($D172&lt;$C172,0,IF(MAX($C172,DATE(Setup!$B$5,11,1))&gt;MIN($D172,EOMONTH(DATE(Setup!$B$5,11,1),0)),0,MAX(0,NETWORKDAYS.INTL(MAX($C172,DATE(Setup!$B$5,11,1)),MIN($D172,EOMONTH(DATE(Setup!$B$5,11,1),0)),Setup!$C$6,Setup!$F$12:$F$61)-IF(AND($E172="Half day",YEAR($D172)=Setup!$B$5,MONTH($D172)=11),1-Setup!$B$7,0)))),0)</f>
        <v/>
      </c>
      <c r="U172" s="34">
        <f>IF(AND(ISNUMBER($C172),ISNUMBER($D172)),IF($D172&lt;$C172,0,IF(MAX($C172,DATE(Setup!$B$5,12,1))&gt;MIN($D172,EOMONTH(DATE(Setup!$B$5,12,1),0)),0,MAX(0,NETWORKDAYS.INTL(MAX($C172,DATE(Setup!$B$5,12,1)),MIN($D172,EOMONTH(DATE(Setup!$B$5,12,1),0)),Setup!$C$6,Setup!$F$12:$F$61)-IF(AND($E172="Half day",YEAR($D172)=Setup!$B$5,MONTH($D172)=12),1-Setup!$B$7,0)))),0)</f>
        <v/>
      </c>
    </row>
    <row r="173">
      <c r="A173" s="7" t="n"/>
      <c r="B173" s="7" t="n"/>
      <c r="C173" s="28" t="n"/>
      <c r="D173" s="28" t="n"/>
      <c r="E173" s="23" t="n"/>
      <c r="F173" s="32">
        <f>IF(OR($C173="",$D173=""),"",IF(NOT(AND(ISNUMBER($C173),ISNUMBER($D173))),"Check dates",IF($D173&lt;$C173,"Check dates",SUM($J173:$U173))))</f>
        <v/>
      </c>
      <c r="G173" s="7" t="n"/>
      <c r="H173" s="33">
        <f>IF(AND($A173="",$B173="",$C173="",$D173=""),"",IF(COUNTIF(Employees!$A$5:$A$34,$A173)=0,"Pick the employee from the list",IF(COUNTIF(Setup!$A$12:$A$17,$B173)=0,"Pick the leave type",IF($F173="Check dates","Check the dates","OK"))))</f>
        <v/>
      </c>
      <c r="J173" s="34">
        <f>IF(AND(ISNUMBER($C173),ISNUMBER($D173)),IF($D173&lt;$C173,0,IF(MAX($C173,DATE(Setup!$B$5,1,1))&gt;MIN($D173,EOMONTH(DATE(Setup!$B$5,1,1),0)),0,MAX(0,NETWORKDAYS.INTL(MAX($C173,DATE(Setup!$B$5,1,1)),MIN($D173,EOMONTH(DATE(Setup!$B$5,1,1),0)),Setup!$C$6,Setup!$F$12:$F$61)-IF(AND($E173="Half day",YEAR($D173)=Setup!$B$5,MONTH($D173)=1),1-Setup!$B$7,0)))),0)</f>
        <v/>
      </c>
      <c r="K173" s="34">
        <f>IF(AND(ISNUMBER($C173),ISNUMBER($D173)),IF($D173&lt;$C173,0,IF(MAX($C173,DATE(Setup!$B$5,2,1))&gt;MIN($D173,EOMONTH(DATE(Setup!$B$5,2,1),0)),0,MAX(0,NETWORKDAYS.INTL(MAX($C173,DATE(Setup!$B$5,2,1)),MIN($D173,EOMONTH(DATE(Setup!$B$5,2,1),0)),Setup!$C$6,Setup!$F$12:$F$61)-IF(AND($E173="Half day",YEAR($D173)=Setup!$B$5,MONTH($D173)=2),1-Setup!$B$7,0)))),0)</f>
        <v/>
      </c>
      <c r="L173" s="34">
        <f>IF(AND(ISNUMBER($C173),ISNUMBER($D173)),IF($D173&lt;$C173,0,IF(MAX($C173,DATE(Setup!$B$5,3,1))&gt;MIN($D173,EOMONTH(DATE(Setup!$B$5,3,1),0)),0,MAX(0,NETWORKDAYS.INTL(MAX($C173,DATE(Setup!$B$5,3,1)),MIN($D173,EOMONTH(DATE(Setup!$B$5,3,1),0)),Setup!$C$6,Setup!$F$12:$F$61)-IF(AND($E173="Half day",YEAR($D173)=Setup!$B$5,MONTH($D173)=3),1-Setup!$B$7,0)))),0)</f>
        <v/>
      </c>
      <c r="M173" s="34">
        <f>IF(AND(ISNUMBER($C173),ISNUMBER($D173)),IF($D173&lt;$C173,0,IF(MAX($C173,DATE(Setup!$B$5,4,1))&gt;MIN($D173,EOMONTH(DATE(Setup!$B$5,4,1),0)),0,MAX(0,NETWORKDAYS.INTL(MAX($C173,DATE(Setup!$B$5,4,1)),MIN($D173,EOMONTH(DATE(Setup!$B$5,4,1),0)),Setup!$C$6,Setup!$F$12:$F$61)-IF(AND($E173="Half day",YEAR($D173)=Setup!$B$5,MONTH($D173)=4),1-Setup!$B$7,0)))),0)</f>
        <v/>
      </c>
      <c r="N173" s="34">
        <f>IF(AND(ISNUMBER($C173),ISNUMBER($D173)),IF($D173&lt;$C173,0,IF(MAX($C173,DATE(Setup!$B$5,5,1))&gt;MIN($D173,EOMONTH(DATE(Setup!$B$5,5,1),0)),0,MAX(0,NETWORKDAYS.INTL(MAX($C173,DATE(Setup!$B$5,5,1)),MIN($D173,EOMONTH(DATE(Setup!$B$5,5,1),0)),Setup!$C$6,Setup!$F$12:$F$61)-IF(AND($E173="Half day",YEAR($D173)=Setup!$B$5,MONTH($D173)=5),1-Setup!$B$7,0)))),0)</f>
        <v/>
      </c>
      <c r="O173" s="34">
        <f>IF(AND(ISNUMBER($C173),ISNUMBER($D173)),IF($D173&lt;$C173,0,IF(MAX($C173,DATE(Setup!$B$5,6,1))&gt;MIN($D173,EOMONTH(DATE(Setup!$B$5,6,1),0)),0,MAX(0,NETWORKDAYS.INTL(MAX($C173,DATE(Setup!$B$5,6,1)),MIN($D173,EOMONTH(DATE(Setup!$B$5,6,1),0)),Setup!$C$6,Setup!$F$12:$F$61)-IF(AND($E173="Half day",YEAR($D173)=Setup!$B$5,MONTH($D173)=6),1-Setup!$B$7,0)))),0)</f>
        <v/>
      </c>
      <c r="P173" s="34">
        <f>IF(AND(ISNUMBER($C173),ISNUMBER($D173)),IF($D173&lt;$C173,0,IF(MAX($C173,DATE(Setup!$B$5,7,1))&gt;MIN($D173,EOMONTH(DATE(Setup!$B$5,7,1),0)),0,MAX(0,NETWORKDAYS.INTL(MAX($C173,DATE(Setup!$B$5,7,1)),MIN($D173,EOMONTH(DATE(Setup!$B$5,7,1),0)),Setup!$C$6,Setup!$F$12:$F$61)-IF(AND($E173="Half day",YEAR($D173)=Setup!$B$5,MONTH($D173)=7),1-Setup!$B$7,0)))),0)</f>
        <v/>
      </c>
      <c r="Q173" s="34">
        <f>IF(AND(ISNUMBER($C173),ISNUMBER($D173)),IF($D173&lt;$C173,0,IF(MAX($C173,DATE(Setup!$B$5,8,1))&gt;MIN($D173,EOMONTH(DATE(Setup!$B$5,8,1),0)),0,MAX(0,NETWORKDAYS.INTL(MAX($C173,DATE(Setup!$B$5,8,1)),MIN($D173,EOMONTH(DATE(Setup!$B$5,8,1),0)),Setup!$C$6,Setup!$F$12:$F$61)-IF(AND($E173="Half day",YEAR($D173)=Setup!$B$5,MONTH($D173)=8),1-Setup!$B$7,0)))),0)</f>
        <v/>
      </c>
      <c r="R173" s="34">
        <f>IF(AND(ISNUMBER($C173),ISNUMBER($D173)),IF($D173&lt;$C173,0,IF(MAX($C173,DATE(Setup!$B$5,9,1))&gt;MIN($D173,EOMONTH(DATE(Setup!$B$5,9,1),0)),0,MAX(0,NETWORKDAYS.INTL(MAX($C173,DATE(Setup!$B$5,9,1)),MIN($D173,EOMONTH(DATE(Setup!$B$5,9,1),0)),Setup!$C$6,Setup!$F$12:$F$61)-IF(AND($E173="Half day",YEAR($D173)=Setup!$B$5,MONTH($D173)=9),1-Setup!$B$7,0)))),0)</f>
        <v/>
      </c>
      <c r="S173" s="34">
        <f>IF(AND(ISNUMBER($C173),ISNUMBER($D173)),IF($D173&lt;$C173,0,IF(MAX($C173,DATE(Setup!$B$5,10,1))&gt;MIN($D173,EOMONTH(DATE(Setup!$B$5,10,1),0)),0,MAX(0,NETWORKDAYS.INTL(MAX($C173,DATE(Setup!$B$5,10,1)),MIN($D173,EOMONTH(DATE(Setup!$B$5,10,1),0)),Setup!$C$6,Setup!$F$12:$F$61)-IF(AND($E173="Half day",YEAR($D173)=Setup!$B$5,MONTH($D173)=10),1-Setup!$B$7,0)))),0)</f>
        <v/>
      </c>
      <c r="T173" s="34">
        <f>IF(AND(ISNUMBER($C173),ISNUMBER($D173)),IF($D173&lt;$C173,0,IF(MAX($C173,DATE(Setup!$B$5,11,1))&gt;MIN($D173,EOMONTH(DATE(Setup!$B$5,11,1),0)),0,MAX(0,NETWORKDAYS.INTL(MAX($C173,DATE(Setup!$B$5,11,1)),MIN($D173,EOMONTH(DATE(Setup!$B$5,11,1),0)),Setup!$C$6,Setup!$F$12:$F$61)-IF(AND($E173="Half day",YEAR($D173)=Setup!$B$5,MONTH($D173)=11),1-Setup!$B$7,0)))),0)</f>
        <v/>
      </c>
      <c r="U173" s="34">
        <f>IF(AND(ISNUMBER($C173),ISNUMBER($D173)),IF($D173&lt;$C173,0,IF(MAX($C173,DATE(Setup!$B$5,12,1))&gt;MIN($D173,EOMONTH(DATE(Setup!$B$5,12,1),0)),0,MAX(0,NETWORKDAYS.INTL(MAX($C173,DATE(Setup!$B$5,12,1)),MIN($D173,EOMONTH(DATE(Setup!$B$5,12,1),0)),Setup!$C$6,Setup!$F$12:$F$61)-IF(AND($E173="Half day",YEAR($D173)=Setup!$B$5,MONTH($D173)=12),1-Setup!$B$7,0)))),0)</f>
        <v/>
      </c>
    </row>
    <row r="174">
      <c r="A174" s="7" t="n"/>
      <c r="B174" s="7" t="n"/>
      <c r="C174" s="28" t="n"/>
      <c r="D174" s="28" t="n"/>
      <c r="E174" s="23" t="n"/>
      <c r="F174" s="32">
        <f>IF(OR($C174="",$D174=""),"",IF(NOT(AND(ISNUMBER($C174),ISNUMBER($D174))),"Check dates",IF($D174&lt;$C174,"Check dates",SUM($J174:$U174))))</f>
        <v/>
      </c>
      <c r="G174" s="7" t="n"/>
      <c r="H174" s="33">
        <f>IF(AND($A174="",$B174="",$C174="",$D174=""),"",IF(COUNTIF(Employees!$A$5:$A$34,$A174)=0,"Pick the employee from the list",IF(COUNTIF(Setup!$A$12:$A$17,$B174)=0,"Pick the leave type",IF($F174="Check dates","Check the dates","OK"))))</f>
        <v/>
      </c>
      <c r="J174" s="34">
        <f>IF(AND(ISNUMBER($C174),ISNUMBER($D174)),IF($D174&lt;$C174,0,IF(MAX($C174,DATE(Setup!$B$5,1,1))&gt;MIN($D174,EOMONTH(DATE(Setup!$B$5,1,1),0)),0,MAX(0,NETWORKDAYS.INTL(MAX($C174,DATE(Setup!$B$5,1,1)),MIN($D174,EOMONTH(DATE(Setup!$B$5,1,1),0)),Setup!$C$6,Setup!$F$12:$F$61)-IF(AND($E174="Half day",YEAR($D174)=Setup!$B$5,MONTH($D174)=1),1-Setup!$B$7,0)))),0)</f>
        <v/>
      </c>
      <c r="K174" s="34">
        <f>IF(AND(ISNUMBER($C174),ISNUMBER($D174)),IF($D174&lt;$C174,0,IF(MAX($C174,DATE(Setup!$B$5,2,1))&gt;MIN($D174,EOMONTH(DATE(Setup!$B$5,2,1),0)),0,MAX(0,NETWORKDAYS.INTL(MAX($C174,DATE(Setup!$B$5,2,1)),MIN($D174,EOMONTH(DATE(Setup!$B$5,2,1),0)),Setup!$C$6,Setup!$F$12:$F$61)-IF(AND($E174="Half day",YEAR($D174)=Setup!$B$5,MONTH($D174)=2),1-Setup!$B$7,0)))),0)</f>
        <v/>
      </c>
      <c r="L174" s="34">
        <f>IF(AND(ISNUMBER($C174),ISNUMBER($D174)),IF($D174&lt;$C174,0,IF(MAX($C174,DATE(Setup!$B$5,3,1))&gt;MIN($D174,EOMONTH(DATE(Setup!$B$5,3,1),0)),0,MAX(0,NETWORKDAYS.INTL(MAX($C174,DATE(Setup!$B$5,3,1)),MIN($D174,EOMONTH(DATE(Setup!$B$5,3,1),0)),Setup!$C$6,Setup!$F$12:$F$61)-IF(AND($E174="Half day",YEAR($D174)=Setup!$B$5,MONTH($D174)=3),1-Setup!$B$7,0)))),0)</f>
        <v/>
      </c>
      <c r="M174" s="34">
        <f>IF(AND(ISNUMBER($C174),ISNUMBER($D174)),IF($D174&lt;$C174,0,IF(MAX($C174,DATE(Setup!$B$5,4,1))&gt;MIN($D174,EOMONTH(DATE(Setup!$B$5,4,1),0)),0,MAX(0,NETWORKDAYS.INTL(MAX($C174,DATE(Setup!$B$5,4,1)),MIN($D174,EOMONTH(DATE(Setup!$B$5,4,1),0)),Setup!$C$6,Setup!$F$12:$F$61)-IF(AND($E174="Half day",YEAR($D174)=Setup!$B$5,MONTH($D174)=4),1-Setup!$B$7,0)))),0)</f>
        <v/>
      </c>
      <c r="N174" s="34">
        <f>IF(AND(ISNUMBER($C174),ISNUMBER($D174)),IF($D174&lt;$C174,0,IF(MAX($C174,DATE(Setup!$B$5,5,1))&gt;MIN($D174,EOMONTH(DATE(Setup!$B$5,5,1),0)),0,MAX(0,NETWORKDAYS.INTL(MAX($C174,DATE(Setup!$B$5,5,1)),MIN($D174,EOMONTH(DATE(Setup!$B$5,5,1),0)),Setup!$C$6,Setup!$F$12:$F$61)-IF(AND($E174="Half day",YEAR($D174)=Setup!$B$5,MONTH($D174)=5),1-Setup!$B$7,0)))),0)</f>
        <v/>
      </c>
      <c r="O174" s="34">
        <f>IF(AND(ISNUMBER($C174),ISNUMBER($D174)),IF($D174&lt;$C174,0,IF(MAX($C174,DATE(Setup!$B$5,6,1))&gt;MIN($D174,EOMONTH(DATE(Setup!$B$5,6,1),0)),0,MAX(0,NETWORKDAYS.INTL(MAX($C174,DATE(Setup!$B$5,6,1)),MIN($D174,EOMONTH(DATE(Setup!$B$5,6,1),0)),Setup!$C$6,Setup!$F$12:$F$61)-IF(AND($E174="Half day",YEAR($D174)=Setup!$B$5,MONTH($D174)=6),1-Setup!$B$7,0)))),0)</f>
        <v/>
      </c>
      <c r="P174" s="34">
        <f>IF(AND(ISNUMBER($C174),ISNUMBER($D174)),IF($D174&lt;$C174,0,IF(MAX($C174,DATE(Setup!$B$5,7,1))&gt;MIN($D174,EOMONTH(DATE(Setup!$B$5,7,1),0)),0,MAX(0,NETWORKDAYS.INTL(MAX($C174,DATE(Setup!$B$5,7,1)),MIN($D174,EOMONTH(DATE(Setup!$B$5,7,1),0)),Setup!$C$6,Setup!$F$12:$F$61)-IF(AND($E174="Half day",YEAR($D174)=Setup!$B$5,MONTH($D174)=7),1-Setup!$B$7,0)))),0)</f>
        <v/>
      </c>
      <c r="Q174" s="34">
        <f>IF(AND(ISNUMBER($C174),ISNUMBER($D174)),IF($D174&lt;$C174,0,IF(MAX($C174,DATE(Setup!$B$5,8,1))&gt;MIN($D174,EOMONTH(DATE(Setup!$B$5,8,1),0)),0,MAX(0,NETWORKDAYS.INTL(MAX($C174,DATE(Setup!$B$5,8,1)),MIN($D174,EOMONTH(DATE(Setup!$B$5,8,1),0)),Setup!$C$6,Setup!$F$12:$F$61)-IF(AND($E174="Half day",YEAR($D174)=Setup!$B$5,MONTH($D174)=8),1-Setup!$B$7,0)))),0)</f>
        <v/>
      </c>
      <c r="R174" s="34">
        <f>IF(AND(ISNUMBER($C174),ISNUMBER($D174)),IF($D174&lt;$C174,0,IF(MAX($C174,DATE(Setup!$B$5,9,1))&gt;MIN($D174,EOMONTH(DATE(Setup!$B$5,9,1),0)),0,MAX(0,NETWORKDAYS.INTL(MAX($C174,DATE(Setup!$B$5,9,1)),MIN($D174,EOMONTH(DATE(Setup!$B$5,9,1),0)),Setup!$C$6,Setup!$F$12:$F$61)-IF(AND($E174="Half day",YEAR($D174)=Setup!$B$5,MONTH($D174)=9),1-Setup!$B$7,0)))),0)</f>
        <v/>
      </c>
      <c r="S174" s="34">
        <f>IF(AND(ISNUMBER($C174),ISNUMBER($D174)),IF($D174&lt;$C174,0,IF(MAX($C174,DATE(Setup!$B$5,10,1))&gt;MIN($D174,EOMONTH(DATE(Setup!$B$5,10,1),0)),0,MAX(0,NETWORKDAYS.INTL(MAX($C174,DATE(Setup!$B$5,10,1)),MIN($D174,EOMONTH(DATE(Setup!$B$5,10,1),0)),Setup!$C$6,Setup!$F$12:$F$61)-IF(AND($E174="Half day",YEAR($D174)=Setup!$B$5,MONTH($D174)=10),1-Setup!$B$7,0)))),0)</f>
        <v/>
      </c>
      <c r="T174" s="34">
        <f>IF(AND(ISNUMBER($C174),ISNUMBER($D174)),IF($D174&lt;$C174,0,IF(MAX($C174,DATE(Setup!$B$5,11,1))&gt;MIN($D174,EOMONTH(DATE(Setup!$B$5,11,1),0)),0,MAX(0,NETWORKDAYS.INTL(MAX($C174,DATE(Setup!$B$5,11,1)),MIN($D174,EOMONTH(DATE(Setup!$B$5,11,1),0)),Setup!$C$6,Setup!$F$12:$F$61)-IF(AND($E174="Half day",YEAR($D174)=Setup!$B$5,MONTH($D174)=11),1-Setup!$B$7,0)))),0)</f>
        <v/>
      </c>
      <c r="U174" s="34">
        <f>IF(AND(ISNUMBER($C174),ISNUMBER($D174)),IF($D174&lt;$C174,0,IF(MAX($C174,DATE(Setup!$B$5,12,1))&gt;MIN($D174,EOMONTH(DATE(Setup!$B$5,12,1),0)),0,MAX(0,NETWORKDAYS.INTL(MAX($C174,DATE(Setup!$B$5,12,1)),MIN($D174,EOMONTH(DATE(Setup!$B$5,12,1),0)),Setup!$C$6,Setup!$F$12:$F$61)-IF(AND($E174="Half day",YEAR($D174)=Setup!$B$5,MONTH($D174)=12),1-Setup!$B$7,0)))),0)</f>
        <v/>
      </c>
    </row>
    <row r="175">
      <c r="A175" s="7" t="n"/>
      <c r="B175" s="7" t="n"/>
      <c r="C175" s="28" t="n"/>
      <c r="D175" s="28" t="n"/>
      <c r="E175" s="23" t="n"/>
      <c r="F175" s="32">
        <f>IF(OR($C175="",$D175=""),"",IF(NOT(AND(ISNUMBER($C175),ISNUMBER($D175))),"Check dates",IF($D175&lt;$C175,"Check dates",SUM($J175:$U175))))</f>
        <v/>
      </c>
      <c r="G175" s="7" t="n"/>
      <c r="H175" s="33">
        <f>IF(AND($A175="",$B175="",$C175="",$D175=""),"",IF(COUNTIF(Employees!$A$5:$A$34,$A175)=0,"Pick the employee from the list",IF(COUNTIF(Setup!$A$12:$A$17,$B175)=0,"Pick the leave type",IF($F175="Check dates","Check the dates","OK"))))</f>
        <v/>
      </c>
      <c r="J175" s="34">
        <f>IF(AND(ISNUMBER($C175),ISNUMBER($D175)),IF($D175&lt;$C175,0,IF(MAX($C175,DATE(Setup!$B$5,1,1))&gt;MIN($D175,EOMONTH(DATE(Setup!$B$5,1,1),0)),0,MAX(0,NETWORKDAYS.INTL(MAX($C175,DATE(Setup!$B$5,1,1)),MIN($D175,EOMONTH(DATE(Setup!$B$5,1,1),0)),Setup!$C$6,Setup!$F$12:$F$61)-IF(AND($E175="Half day",YEAR($D175)=Setup!$B$5,MONTH($D175)=1),1-Setup!$B$7,0)))),0)</f>
        <v/>
      </c>
      <c r="K175" s="34">
        <f>IF(AND(ISNUMBER($C175),ISNUMBER($D175)),IF($D175&lt;$C175,0,IF(MAX($C175,DATE(Setup!$B$5,2,1))&gt;MIN($D175,EOMONTH(DATE(Setup!$B$5,2,1),0)),0,MAX(0,NETWORKDAYS.INTL(MAX($C175,DATE(Setup!$B$5,2,1)),MIN($D175,EOMONTH(DATE(Setup!$B$5,2,1),0)),Setup!$C$6,Setup!$F$12:$F$61)-IF(AND($E175="Half day",YEAR($D175)=Setup!$B$5,MONTH($D175)=2),1-Setup!$B$7,0)))),0)</f>
        <v/>
      </c>
      <c r="L175" s="34">
        <f>IF(AND(ISNUMBER($C175),ISNUMBER($D175)),IF($D175&lt;$C175,0,IF(MAX($C175,DATE(Setup!$B$5,3,1))&gt;MIN($D175,EOMONTH(DATE(Setup!$B$5,3,1),0)),0,MAX(0,NETWORKDAYS.INTL(MAX($C175,DATE(Setup!$B$5,3,1)),MIN($D175,EOMONTH(DATE(Setup!$B$5,3,1),0)),Setup!$C$6,Setup!$F$12:$F$61)-IF(AND($E175="Half day",YEAR($D175)=Setup!$B$5,MONTH($D175)=3),1-Setup!$B$7,0)))),0)</f>
        <v/>
      </c>
      <c r="M175" s="34">
        <f>IF(AND(ISNUMBER($C175),ISNUMBER($D175)),IF($D175&lt;$C175,0,IF(MAX($C175,DATE(Setup!$B$5,4,1))&gt;MIN($D175,EOMONTH(DATE(Setup!$B$5,4,1),0)),0,MAX(0,NETWORKDAYS.INTL(MAX($C175,DATE(Setup!$B$5,4,1)),MIN($D175,EOMONTH(DATE(Setup!$B$5,4,1),0)),Setup!$C$6,Setup!$F$12:$F$61)-IF(AND($E175="Half day",YEAR($D175)=Setup!$B$5,MONTH($D175)=4),1-Setup!$B$7,0)))),0)</f>
        <v/>
      </c>
      <c r="N175" s="34">
        <f>IF(AND(ISNUMBER($C175),ISNUMBER($D175)),IF($D175&lt;$C175,0,IF(MAX($C175,DATE(Setup!$B$5,5,1))&gt;MIN($D175,EOMONTH(DATE(Setup!$B$5,5,1),0)),0,MAX(0,NETWORKDAYS.INTL(MAX($C175,DATE(Setup!$B$5,5,1)),MIN($D175,EOMONTH(DATE(Setup!$B$5,5,1),0)),Setup!$C$6,Setup!$F$12:$F$61)-IF(AND($E175="Half day",YEAR($D175)=Setup!$B$5,MONTH($D175)=5),1-Setup!$B$7,0)))),0)</f>
        <v/>
      </c>
      <c r="O175" s="34">
        <f>IF(AND(ISNUMBER($C175),ISNUMBER($D175)),IF($D175&lt;$C175,0,IF(MAX($C175,DATE(Setup!$B$5,6,1))&gt;MIN($D175,EOMONTH(DATE(Setup!$B$5,6,1),0)),0,MAX(0,NETWORKDAYS.INTL(MAX($C175,DATE(Setup!$B$5,6,1)),MIN($D175,EOMONTH(DATE(Setup!$B$5,6,1),0)),Setup!$C$6,Setup!$F$12:$F$61)-IF(AND($E175="Half day",YEAR($D175)=Setup!$B$5,MONTH($D175)=6),1-Setup!$B$7,0)))),0)</f>
        <v/>
      </c>
      <c r="P175" s="34">
        <f>IF(AND(ISNUMBER($C175),ISNUMBER($D175)),IF($D175&lt;$C175,0,IF(MAX($C175,DATE(Setup!$B$5,7,1))&gt;MIN($D175,EOMONTH(DATE(Setup!$B$5,7,1),0)),0,MAX(0,NETWORKDAYS.INTL(MAX($C175,DATE(Setup!$B$5,7,1)),MIN($D175,EOMONTH(DATE(Setup!$B$5,7,1),0)),Setup!$C$6,Setup!$F$12:$F$61)-IF(AND($E175="Half day",YEAR($D175)=Setup!$B$5,MONTH($D175)=7),1-Setup!$B$7,0)))),0)</f>
        <v/>
      </c>
      <c r="Q175" s="34">
        <f>IF(AND(ISNUMBER($C175),ISNUMBER($D175)),IF($D175&lt;$C175,0,IF(MAX($C175,DATE(Setup!$B$5,8,1))&gt;MIN($D175,EOMONTH(DATE(Setup!$B$5,8,1),0)),0,MAX(0,NETWORKDAYS.INTL(MAX($C175,DATE(Setup!$B$5,8,1)),MIN($D175,EOMONTH(DATE(Setup!$B$5,8,1),0)),Setup!$C$6,Setup!$F$12:$F$61)-IF(AND($E175="Half day",YEAR($D175)=Setup!$B$5,MONTH($D175)=8),1-Setup!$B$7,0)))),0)</f>
        <v/>
      </c>
      <c r="R175" s="34">
        <f>IF(AND(ISNUMBER($C175),ISNUMBER($D175)),IF($D175&lt;$C175,0,IF(MAX($C175,DATE(Setup!$B$5,9,1))&gt;MIN($D175,EOMONTH(DATE(Setup!$B$5,9,1),0)),0,MAX(0,NETWORKDAYS.INTL(MAX($C175,DATE(Setup!$B$5,9,1)),MIN($D175,EOMONTH(DATE(Setup!$B$5,9,1),0)),Setup!$C$6,Setup!$F$12:$F$61)-IF(AND($E175="Half day",YEAR($D175)=Setup!$B$5,MONTH($D175)=9),1-Setup!$B$7,0)))),0)</f>
        <v/>
      </c>
      <c r="S175" s="34">
        <f>IF(AND(ISNUMBER($C175),ISNUMBER($D175)),IF($D175&lt;$C175,0,IF(MAX($C175,DATE(Setup!$B$5,10,1))&gt;MIN($D175,EOMONTH(DATE(Setup!$B$5,10,1),0)),0,MAX(0,NETWORKDAYS.INTL(MAX($C175,DATE(Setup!$B$5,10,1)),MIN($D175,EOMONTH(DATE(Setup!$B$5,10,1),0)),Setup!$C$6,Setup!$F$12:$F$61)-IF(AND($E175="Half day",YEAR($D175)=Setup!$B$5,MONTH($D175)=10),1-Setup!$B$7,0)))),0)</f>
        <v/>
      </c>
      <c r="T175" s="34">
        <f>IF(AND(ISNUMBER($C175),ISNUMBER($D175)),IF($D175&lt;$C175,0,IF(MAX($C175,DATE(Setup!$B$5,11,1))&gt;MIN($D175,EOMONTH(DATE(Setup!$B$5,11,1),0)),0,MAX(0,NETWORKDAYS.INTL(MAX($C175,DATE(Setup!$B$5,11,1)),MIN($D175,EOMONTH(DATE(Setup!$B$5,11,1),0)),Setup!$C$6,Setup!$F$12:$F$61)-IF(AND($E175="Half day",YEAR($D175)=Setup!$B$5,MONTH($D175)=11),1-Setup!$B$7,0)))),0)</f>
        <v/>
      </c>
      <c r="U175" s="34">
        <f>IF(AND(ISNUMBER($C175),ISNUMBER($D175)),IF($D175&lt;$C175,0,IF(MAX($C175,DATE(Setup!$B$5,12,1))&gt;MIN($D175,EOMONTH(DATE(Setup!$B$5,12,1),0)),0,MAX(0,NETWORKDAYS.INTL(MAX($C175,DATE(Setup!$B$5,12,1)),MIN($D175,EOMONTH(DATE(Setup!$B$5,12,1),0)),Setup!$C$6,Setup!$F$12:$F$61)-IF(AND($E175="Half day",YEAR($D175)=Setup!$B$5,MONTH($D175)=12),1-Setup!$B$7,0)))),0)</f>
        <v/>
      </c>
    </row>
    <row r="176">
      <c r="A176" s="7" t="n"/>
      <c r="B176" s="7" t="n"/>
      <c r="C176" s="28" t="n"/>
      <c r="D176" s="28" t="n"/>
      <c r="E176" s="23" t="n"/>
      <c r="F176" s="32">
        <f>IF(OR($C176="",$D176=""),"",IF(NOT(AND(ISNUMBER($C176),ISNUMBER($D176))),"Check dates",IF($D176&lt;$C176,"Check dates",SUM($J176:$U176))))</f>
        <v/>
      </c>
      <c r="G176" s="7" t="n"/>
      <c r="H176" s="33">
        <f>IF(AND($A176="",$B176="",$C176="",$D176=""),"",IF(COUNTIF(Employees!$A$5:$A$34,$A176)=0,"Pick the employee from the list",IF(COUNTIF(Setup!$A$12:$A$17,$B176)=0,"Pick the leave type",IF($F176="Check dates","Check the dates","OK"))))</f>
        <v/>
      </c>
      <c r="J176" s="34">
        <f>IF(AND(ISNUMBER($C176),ISNUMBER($D176)),IF($D176&lt;$C176,0,IF(MAX($C176,DATE(Setup!$B$5,1,1))&gt;MIN($D176,EOMONTH(DATE(Setup!$B$5,1,1),0)),0,MAX(0,NETWORKDAYS.INTL(MAX($C176,DATE(Setup!$B$5,1,1)),MIN($D176,EOMONTH(DATE(Setup!$B$5,1,1),0)),Setup!$C$6,Setup!$F$12:$F$61)-IF(AND($E176="Half day",YEAR($D176)=Setup!$B$5,MONTH($D176)=1),1-Setup!$B$7,0)))),0)</f>
        <v/>
      </c>
      <c r="K176" s="34">
        <f>IF(AND(ISNUMBER($C176),ISNUMBER($D176)),IF($D176&lt;$C176,0,IF(MAX($C176,DATE(Setup!$B$5,2,1))&gt;MIN($D176,EOMONTH(DATE(Setup!$B$5,2,1),0)),0,MAX(0,NETWORKDAYS.INTL(MAX($C176,DATE(Setup!$B$5,2,1)),MIN($D176,EOMONTH(DATE(Setup!$B$5,2,1),0)),Setup!$C$6,Setup!$F$12:$F$61)-IF(AND($E176="Half day",YEAR($D176)=Setup!$B$5,MONTH($D176)=2),1-Setup!$B$7,0)))),0)</f>
        <v/>
      </c>
      <c r="L176" s="34">
        <f>IF(AND(ISNUMBER($C176),ISNUMBER($D176)),IF($D176&lt;$C176,0,IF(MAX($C176,DATE(Setup!$B$5,3,1))&gt;MIN($D176,EOMONTH(DATE(Setup!$B$5,3,1),0)),0,MAX(0,NETWORKDAYS.INTL(MAX($C176,DATE(Setup!$B$5,3,1)),MIN($D176,EOMONTH(DATE(Setup!$B$5,3,1),0)),Setup!$C$6,Setup!$F$12:$F$61)-IF(AND($E176="Half day",YEAR($D176)=Setup!$B$5,MONTH($D176)=3),1-Setup!$B$7,0)))),0)</f>
        <v/>
      </c>
      <c r="M176" s="34">
        <f>IF(AND(ISNUMBER($C176),ISNUMBER($D176)),IF($D176&lt;$C176,0,IF(MAX($C176,DATE(Setup!$B$5,4,1))&gt;MIN($D176,EOMONTH(DATE(Setup!$B$5,4,1),0)),0,MAX(0,NETWORKDAYS.INTL(MAX($C176,DATE(Setup!$B$5,4,1)),MIN($D176,EOMONTH(DATE(Setup!$B$5,4,1),0)),Setup!$C$6,Setup!$F$12:$F$61)-IF(AND($E176="Half day",YEAR($D176)=Setup!$B$5,MONTH($D176)=4),1-Setup!$B$7,0)))),0)</f>
        <v/>
      </c>
      <c r="N176" s="34">
        <f>IF(AND(ISNUMBER($C176),ISNUMBER($D176)),IF($D176&lt;$C176,0,IF(MAX($C176,DATE(Setup!$B$5,5,1))&gt;MIN($D176,EOMONTH(DATE(Setup!$B$5,5,1),0)),0,MAX(0,NETWORKDAYS.INTL(MAX($C176,DATE(Setup!$B$5,5,1)),MIN($D176,EOMONTH(DATE(Setup!$B$5,5,1),0)),Setup!$C$6,Setup!$F$12:$F$61)-IF(AND($E176="Half day",YEAR($D176)=Setup!$B$5,MONTH($D176)=5),1-Setup!$B$7,0)))),0)</f>
        <v/>
      </c>
      <c r="O176" s="34">
        <f>IF(AND(ISNUMBER($C176),ISNUMBER($D176)),IF($D176&lt;$C176,0,IF(MAX($C176,DATE(Setup!$B$5,6,1))&gt;MIN($D176,EOMONTH(DATE(Setup!$B$5,6,1),0)),0,MAX(0,NETWORKDAYS.INTL(MAX($C176,DATE(Setup!$B$5,6,1)),MIN($D176,EOMONTH(DATE(Setup!$B$5,6,1),0)),Setup!$C$6,Setup!$F$12:$F$61)-IF(AND($E176="Half day",YEAR($D176)=Setup!$B$5,MONTH($D176)=6),1-Setup!$B$7,0)))),0)</f>
        <v/>
      </c>
      <c r="P176" s="34">
        <f>IF(AND(ISNUMBER($C176),ISNUMBER($D176)),IF($D176&lt;$C176,0,IF(MAX($C176,DATE(Setup!$B$5,7,1))&gt;MIN($D176,EOMONTH(DATE(Setup!$B$5,7,1),0)),0,MAX(0,NETWORKDAYS.INTL(MAX($C176,DATE(Setup!$B$5,7,1)),MIN($D176,EOMONTH(DATE(Setup!$B$5,7,1),0)),Setup!$C$6,Setup!$F$12:$F$61)-IF(AND($E176="Half day",YEAR($D176)=Setup!$B$5,MONTH($D176)=7),1-Setup!$B$7,0)))),0)</f>
        <v/>
      </c>
      <c r="Q176" s="34">
        <f>IF(AND(ISNUMBER($C176),ISNUMBER($D176)),IF($D176&lt;$C176,0,IF(MAX($C176,DATE(Setup!$B$5,8,1))&gt;MIN($D176,EOMONTH(DATE(Setup!$B$5,8,1),0)),0,MAX(0,NETWORKDAYS.INTL(MAX($C176,DATE(Setup!$B$5,8,1)),MIN($D176,EOMONTH(DATE(Setup!$B$5,8,1),0)),Setup!$C$6,Setup!$F$12:$F$61)-IF(AND($E176="Half day",YEAR($D176)=Setup!$B$5,MONTH($D176)=8),1-Setup!$B$7,0)))),0)</f>
        <v/>
      </c>
      <c r="R176" s="34">
        <f>IF(AND(ISNUMBER($C176),ISNUMBER($D176)),IF($D176&lt;$C176,0,IF(MAX($C176,DATE(Setup!$B$5,9,1))&gt;MIN($D176,EOMONTH(DATE(Setup!$B$5,9,1),0)),0,MAX(0,NETWORKDAYS.INTL(MAX($C176,DATE(Setup!$B$5,9,1)),MIN($D176,EOMONTH(DATE(Setup!$B$5,9,1),0)),Setup!$C$6,Setup!$F$12:$F$61)-IF(AND($E176="Half day",YEAR($D176)=Setup!$B$5,MONTH($D176)=9),1-Setup!$B$7,0)))),0)</f>
        <v/>
      </c>
      <c r="S176" s="34">
        <f>IF(AND(ISNUMBER($C176),ISNUMBER($D176)),IF($D176&lt;$C176,0,IF(MAX($C176,DATE(Setup!$B$5,10,1))&gt;MIN($D176,EOMONTH(DATE(Setup!$B$5,10,1),0)),0,MAX(0,NETWORKDAYS.INTL(MAX($C176,DATE(Setup!$B$5,10,1)),MIN($D176,EOMONTH(DATE(Setup!$B$5,10,1),0)),Setup!$C$6,Setup!$F$12:$F$61)-IF(AND($E176="Half day",YEAR($D176)=Setup!$B$5,MONTH($D176)=10),1-Setup!$B$7,0)))),0)</f>
        <v/>
      </c>
      <c r="T176" s="34">
        <f>IF(AND(ISNUMBER($C176),ISNUMBER($D176)),IF($D176&lt;$C176,0,IF(MAX($C176,DATE(Setup!$B$5,11,1))&gt;MIN($D176,EOMONTH(DATE(Setup!$B$5,11,1),0)),0,MAX(0,NETWORKDAYS.INTL(MAX($C176,DATE(Setup!$B$5,11,1)),MIN($D176,EOMONTH(DATE(Setup!$B$5,11,1),0)),Setup!$C$6,Setup!$F$12:$F$61)-IF(AND($E176="Half day",YEAR($D176)=Setup!$B$5,MONTH($D176)=11),1-Setup!$B$7,0)))),0)</f>
        <v/>
      </c>
      <c r="U176" s="34">
        <f>IF(AND(ISNUMBER($C176),ISNUMBER($D176)),IF($D176&lt;$C176,0,IF(MAX($C176,DATE(Setup!$B$5,12,1))&gt;MIN($D176,EOMONTH(DATE(Setup!$B$5,12,1),0)),0,MAX(0,NETWORKDAYS.INTL(MAX($C176,DATE(Setup!$B$5,12,1)),MIN($D176,EOMONTH(DATE(Setup!$B$5,12,1),0)),Setup!$C$6,Setup!$F$12:$F$61)-IF(AND($E176="Half day",YEAR($D176)=Setup!$B$5,MONTH($D176)=12),1-Setup!$B$7,0)))),0)</f>
        <v/>
      </c>
    </row>
    <row r="177">
      <c r="A177" s="7" t="n"/>
      <c r="B177" s="7" t="n"/>
      <c r="C177" s="28" t="n"/>
      <c r="D177" s="28" t="n"/>
      <c r="E177" s="23" t="n"/>
      <c r="F177" s="32">
        <f>IF(OR($C177="",$D177=""),"",IF(NOT(AND(ISNUMBER($C177),ISNUMBER($D177))),"Check dates",IF($D177&lt;$C177,"Check dates",SUM($J177:$U177))))</f>
        <v/>
      </c>
      <c r="G177" s="7" t="n"/>
      <c r="H177" s="33">
        <f>IF(AND($A177="",$B177="",$C177="",$D177=""),"",IF(COUNTIF(Employees!$A$5:$A$34,$A177)=0,"Pick the employee from the list",IF(COUNTIF(Setup!$A$12:$A$17,$B177)=0,"Pick the leave type",IF($F177="Check dates","Check the dates","OK"))))</f>
        <v/>
      </c>
      <c r="J177" s="34">
        <f>IF(AND(ISNUMBER($C177),ISNUMBER($D177)),IF($D177&lt;$C177,0,IF(MAX($C177,DATE(Setup!$B$5,1,1))&gt;MIN($D177,EOMONTH(DATE(Setup!$B$5,1,1),0)),0,MAX(0,NETWORKDAYS.INTL(MAX($C177,DATE(Setup!$B$5,1,1)),MIN($D177,EOMONTH(DATE(Setup!$B$5,1,1),0)),Setup!$C$6,Setup!$F$12:$F$61)-IF(AND($E177="Half day",YEAR($D177)=Setup!$B$5,MONTH($D177)=1),1-Setup!$B$7,0)))),0)</f>
        <v/>
      </c>
      <c r="K177" s="34">
        <f>IF(AND(ISNUMBER($C177),ISNUMBER($D177)),IF($D177&lt;$C177,0,IF(MAX($C177,DATE(Setup!$B$5,2,1))&gt;MIN($D177,EOMONTH(DATE(Setup!$B$5,2,1),0)),0,MAX(0,NETWORKDAYS.INTL(MAX($C177,DATE(Setup!$B$5,2,1)),MIN($D177,EOMONTH(DATE(Setup!$B$5,2,1),0)),Setup!$C$6,Setup!$F$12:$F$61)-IF(AND($E177="Half day",YEAR($D177)=Setup!$B$5,MONTH($D177)=2),1-Setup!$B$7,0)))),0)</f>
        <v/>
      </c>
      <c r="L177" s="34">
        <f>IF(AND(ISNUMBER($C177),ISNUMBER($D177)),IF($D177&lt;$C177,0,IF(MAX($C177,DATE(Setup!$B$5,3,1))&gt;MIN($D177,EOMONTH(DATE(Setup!$B$5,3,1),0)),0,MAX(0,NETWORKDAYS.INTL(MAX($C177,DATE(Setup!$B$5,3,1)),MIN($D177,EOMONTH(DATE(Setup!$B$5,3,1),0)),Setup!$C$6,Setup!$F$12:$F$61)-IF(AND($E177="Half day",YEAR($D177)=Setup!$B$5,MONTH($D177)=3),1-Setup!$B$7,0)))),0)</f>
        <v/>
      </c>
      <c r="M177" s="34">
        <f>IF(AND(ISNUMBER($C177),ISNUMBER($D177)),IF($D177&lt;$C177,0,IF(MAX($C177,DATE(Setup!$B$5,4,1))&gt;MIN($D177,EOMONTH(DATE(Setup!$B$5,4,1),0)),0,MAX(0,NETWORKDAYS.INTL(MAX($C177,DATE(Setup!$B$5,4,1)),MIN($D177,EOMONTH(DATE(Setup!$B$5,4,1),0)),Setup!$C$6,Setup!$F$12:$F$61)-IF(AND($E177="Half day",YEAR($D177)=Setup!$B$5,MONTH($D177)=4),1-Setup!$B$7,0)))),0)</f>
        <v/>
      </c>
      <c r="N177" s="34">
        <f>IF(AND(ISNUMBER($C177),ISNUMBER($D177)),IF($D177&lt;$C177,0,IF(MAX($C177,DATE(Setup!$B$5,5,1))&gt;MIN($D177,EOMONTH(DATE(Setup!$B$5,5,1),0)),0,MAX(0,NETWORKDAYS.INTL(MAX($C177,DATE(Setup!$B$5,5,1)),MIN($D177,EOMONTH(DATE(Setup!$B$5,5,1),0)),Setup!$C$6,Setup!$F$12:$F$61)-IF(AND($E177="Half day",YEAR($D177)=Setup!$B$5,MONTH($D177)=5),1-Setup!$B$7,0)))),0)</f>
        <v/>
      </c>
      <c r="O177" s="34">
        <f>IF(AND(ISNUMBER($C177),ISNUMBER($D177)),IF($D177&lt;$C177,0,IF(MAX($C177,DATE(Setup!$B$5,6,1))&gt;MIN($D177,EOMONTH(DATE(Setup!$B$5,6,1),0)),0,MAX(0,NETWORKDAYS.INTL(MAX($C177,DATE(Setup!$B$5,6,1)),MIN($D177,EOMONTH(DATE(Setup!$B$5,6,1),0)),Setup!$C$6,Setup!$F$12:$F$61)-IF(AND($E177="Half day",YEAR($D177)=Setup!$B$5,MONTH($D177)=6),1-Setup!$B$7,0)))),0)</f>
        <v/>
      </c>
      <c r="P177" s="34">
        <f>IF(AND(ISNUMBER($C177),ISNUMBER($D177)),IF($D177&lt;$C177,0,IF(MAX($C177,DATE(Setup!$B$5,7,1))&gt;MIN($D177,EOMONTH(DATE(Setup!$B$5,7,1),0)),0,MAX(0,NETWORKDAYS.INTL(MAX($C177,DATE(Setup!$B$5,7,1)),MIN($D177,EOMONTH(DATE(Setup!$B$5,7,1),0)),Setup!$C$6,Setup!$F$12:$F$61)-IF(AND($E177="Half day",YEAR($D177)=Setup!$B$5,MONTH($D177)=7),1-Setup!$B$7,0)))),0)</f>
        <v/>
      </c>
      <c r="Q177" s="34">
        <f>IF(AND(ISNUMBER($C177),ISNUMBER($D177)),IF($D177&lt;$C177,0,IF(MAX($C177,DATE(Setup!$B$5,8,1))&gt;MIN($D177,EOMONTH(DATE(Setup!$B$5,8,1),0)),0,MAX(0,NETWORKDAYS.INTL(MAX($C177,DATE(Setup!$B$5,8,1)),MIN($D177,EOMONTH(DATE(Setup!$B$5,8,1),0)),Setup!$C$6,Setup!$F$12:$F$61)-IF(AND($E177="Half day",YEAR($D177)=Setup!$B$5,MONTH($D177)=8),1-Setup!$B$7,0)))),0)</f>
        <v/>
      </c>
      <c r="R177" s="34">
        <f>IF(AND(ISNUMBER($C177),ISNUMBER($D177)),IF($D177&lt;$C177,0,IF(MAX($C177,DATE(Setup!$B$5,9,1))&gt;MIN($D177,EOMONTH(DATE(Setup!$B$5,9,1),0)),0,MAX(0,NETWORKDAYS.INTL(MAX($C177,DATE(Setup!$B$5,9,1)),MIN($D177,EOMONTH(DATE(Setup!$B$5,9,1),0)),Setup!$C$6,Setup!$F$12:$F$61)-IF(AND($E177="Half day",YEAR($D177)=Setup!$B$5,MONTH($D177)=9),1-Setup!$B$7,0)))),0)</f>
        <v/>
      </c>
      <c r="S177" s="34">
        <f>IF(AND(ISNUMBER($C177),ISNUMBER($D177)),IF($D177&lt;$C177,0,IF(MAX($C177,DATE(Setup!$B$5,10,1))&gt;MIN($D177,EOMONTH(DATE(Setup!$B$5,10,1),0)),0,MAX(0,NETWORKDAYS.INTL(MAX($C177,DATE(Setup!$B$5,10,1)),MIN($D177,EOMONTH(DATE(Setup!$B$5,10,1),0)),Setup!$C$6,Setup!$F$12:$F$61)-IF(AND($E177="Half day",YEAR($D177)=Setup!$B$5,MONTH($D177)=10),1-Setup!$B$7,0)))),0)</f>
        <v/>
      </c>
      <c r="T177" s="34">
        <f>IF(AND(ISNUMBER($C177),ISNUMBER($D177)),IF($D177&lt;$C177,0,IF(MAX($C177,DATE(Setup!$B$5,11,1))&gt;MIN($D177,EOMONTH(DATE(Setup!$B$5,11,1),0)),0,MAX(0,NETWORKDAYS.INTL(MAX($C177,DATE(Setup!$B$5,11,1)),MIN($D177,EOMONTH(DATE(Setup!$B$5,11,1),0)),Setup!$C$6,Setup!$F$12:$F$61)-IF(AND($E177="Half day",YEAR($D177)=Setup!$B$5,MONTH($D177)=11),1-Setup!$B$7,0)))),0)</f>
        <v/>
      </c>
      <c r="U177" s="34">
        <f>IF(AND(ISNUMBER($C177),ISNUMBER($D177)),IF($D177&lt;$C177,0,IF(MAX($C177,DATE(Setup!$B$5,12,1))&gt;MIN($D177,EOMONTH(DATE(Setup!$B$5,12,1),0)),0,MAX(0,NETWORKDAYS.INTL(MAX($C177,DATE(Setup!$B$5,12,1)),MIN($D177,EOMONTH(DATE(Setup!$B$5,12,1),0)),Setup!$C$6,Setup!$F$12:$F$61)-IF(AND($E177="Half day",YEAR($D177)=Setup!$B$5,MONTH($D177)=12),1-Setup!$B$7,0)))),0)</f>
        <v/>
      </c>
    </row>
    <row r="178">
      <c r="A178" s="7" t="n"/>
      <c r="B178" s="7" t="n"/>
      <c r="C178" s="28" t="n"/>
      <c r="D178" s="28" t="n"/>
      <c r="E178" s="23" t="n"/>
      <c r="F178" s="32">
        <f>IF(OR($C178="",$D178=""),"",IF(NOT(AND(ISNUMBER($C178),ISNUMBER($D178))),"Check dates",IF($D178&lt;$C178,"Check dates",SUM($J178:$U178))))</f>
        <v/>
      </c>
      <c r="G178" s="7" t="n"/>
      <c r="H178" s="33">
        <f>IF(AND($A178="",$B178="",$C178="",$D178=""),"",IF(COUNTIF(Employees!$A$5:$A$34,$A178)=0,"Pick the employee from the list",IF(COUNTIF(Setup!$A$12:$A$17,$B178)=0,"Pick the leave type",IF($F178="Check dates","Check the dates","OK"))))</f>
        <v/>
      </c>
      <c r="J178" s="34">
        <f>IF(AND(ISNUMBER($C178),ISNUMBER($D178)),IF($D178&lt;$C178,0,IF(MAX($C178,DATE(Setup!$B$5,1,1))&gt;MIN($D178,EOMONTH(DATE(Setup!$B$5,1,1),0)),0,MAX(0,NETWORKDAYS.INTL(MAX($C178,DATE(Setup!$B$5,1,1)),MIN($D178,EOMONTH(DATE(Setup!$B$5,1,1),0)),Setup!$C$6,Setup!$F$12:$F$61)-IF(AND($E178="Half day",YEAR($D178)=Setup!$B$5,MONTH($D178)=1),1-Setup!$B$7,0)))),0)</f>
        <v/>
      </c>
      <c r="K178" s="34">
        <f>IF(AND(ISNUMBER($C178),ISNUMBER($D178)),IF($D178&lt;$C178,0,IF(MAX($C178,DATE(Setup!$B$5,2,1))&gt;MIN($D178,EOMONTH(DATE(Setup!$B$5,2,1),0)),0,MAX(0,NETWORKDAYS.INTL(MAX($C178,DATE(Setup!$B$5,2,1)),MIN($D178,EOMONTH(DATE(Setup!$B$5,2,1),0)),Setup!$C$6,Setup!$F$12:$F$61)-IF(AND($E178="Half day",YEAR($D178)=Setup!$B$5,MONTH($D178)=2),1-Setup!$B$7,0)))),0)</f>
        <v/>
      </c>
      <c r="L178" s="34">
        <f>IF(AND(ISNUMBER($C178),ISNUMBER($D178)),IF($D178&lt;$C178,0,IF(MAX($C178,DATE(Setup!$B$5,3,1))&gt;MIN($D178,EOMONTH(DATE(Setup!$B$5,3,1),0)),0,MAX(0,NETWORKDAYS.INTL(MAX($C178,DATE(Setup!$B$5,3,1)),MIN($D178,EOMONTH(DATE(Setup!$B$5,3,1),0)),Setup!$C$6,Setup!$F$12:$F$61)-IF(AND($E178="Half day",YEAR($D178)=Setup!$B$5,MONTH($D178)=3),1-Setup!$B$7,0)))),0)</f>
        <v/>
      </c>
      <c r="M178" s="34">
        <f>IF(AND(ISNUMBER($C178),ISNUMBER($D178)),IF($D178&lt;$C178,0,IF(MAX($C178,DATE(Setup!$B$5,4,1))&gt;MIN($D178,EOMONTH(DATE(Setup!$B$5,4,1),0)),0,MAX(0,NETWORKDAYS.INTL(MAX($C178,DATE(Setup!$B$5,4,1)),MIN($D178,EOMONTH(DATE(Setup!$B$5,4,1),0)),Setup!$C$6,Setup!$F$12:$F$61)-IF(AND($E178="Half day",YEAR($D178)=Setup!$B$5,MONTH($D178)=4),1-Setup!$B$7,0)))),0)</f>
        <v/>
      </c>
      <c r="N178" s="34">
        <f>IF(AND(ISNUMBER($C178),ISNUMBER($D178)),IF($D178&lt;$C178,0,IF(MAX($C178,DATE(Setup!$B$5,5,1))&gt;MIN($D178,EOMONTH(DATE(Setup!$B$5,5,1),0)),0,MAX(0,NETWORKDAYS.INTL(MAX($C178,DATE(Setup!$B$5,5,1)),MIN($D178,EOMONTH(DATE(Setup!$B$5,5,1),0)),Setup!$C$6,Setup!$F$12:$F$61)-IF(AND($E178="Half day",YEAR($D178)=Setup!$B$5,MONTH($D178)=5),1-Setup!$B$7,0)))),0)</f>
        <v/>
      </c>
      <c r="O178" s="34">
        <f>IF(AND(ISNUMBER($C178),ISNUMBER($D178)),IF($D178&lt;$C178,0,IF(MAX($C178,DATE(Setup!$B$5,6,1))&gt;MIN($D178,EOMONTH(DATE(Setup!$B$5,6,1),0)),0,MAX(0,NETWORKDAYS.INTL(MAX($C178,DATE(Setup!$B$5,6,1)),MIN($D178,EOMONTH(DATE(Setup!$B$5,6,1),0)),Setup!$C$6,Setup!$F$12:$F$61)-IF(AND($E178="Half day",YEAR($D178)=Setup!$B$5,MONTH($D178)=6),1-Setup!$B$7,0)))),0)</f>
        <v/>
      </c>
      <c r="P178" s="34">
        <f>IF(AND(ISNUMBER($C178),ISNUMBER($D178)),IF($D178&lt;$C178,0,IF(MAX($C178,DATE(Setup!$B$5,7,1))&gt;MIN($D178,EOMONTH(DATE(Setup!$B$5,7,1),0)),0,MAX(0,NETWORKDAYS.INTL(MAX($C178,DATE(Setup!$B$5,7,1)),MIN($D178,EOMONTH(DATE(Setup!$B$5,7,1),0)),Setup!$C$6,Setup!$F$12:$F$61)-IF(AND($E178="Half day",YEAR($D178)=Setup!$B$5,MONTH($D178)=7),1-Setup!$B$7,0)))),0)</f>
        <v/>
      </c>
      <c r="Q178" s="34">
        <f>IF(AND(ISNUMBER($C178),ISNUMBER($D178)),IF($D178&lt;$C178,0,IF(MAX($C178,DATE(Setup!$B$5,8,1))&gt;MIN($D178,EOMONTH(DATE(Setup!$B$5,8,1),0)),0,MAX(0,NETWORKDAYS.INTL(MAX($C178,DATE(Setup!$B$5,8,1)),MIN($D178,EOMONTH(DATE(Setup!$B$5,8,1),0)),Setup!$C$6,Setup!$F$12:$F$61)-IF(AND($E178="Half day",YEAR($D178)=Setup!$B$5,MONTH($D178)=8),1-Setup!$B$7,0)))),0)</f>
        <v/>
      </c>
      <c r="R178" s="34">
        <f>IF(AND(ISNUMBER($C178),ISNUMBER($D178)),IF($D178&lt;$C178,0,IF(MAX($C178,DATE(Setup!$B$5,9,1))&gt;MIN($D178,EOMONTH(DATE(Setup!$B$5,9,1),0)),0,MAX(0,NETWORKDAYS.INTL(MAX($C178,DATE(Setup!$B$5,9,1)),MIN($D178,EOMONTH(DATE(Setup!$B$5,9,1),0)),Setup!$C$6,Setup!$F$12:$F$61)-IF(AND($E178="Half day",YEAR($D178)=Setup!$B$5,MONTH($D178)=9),1-Setup!$B$7,0)))),0)</f>
        <v/>
      </c>
      <c r="S178" s="34">
        <f>IF(AND(ISNUMBER($C178),ISNUMBER($D178)),IF($D178&lt;$C178,0,IF(MAX($C178,DATE(Setup!$B$5,10,1))&gt;MIN($D178,EOMONTH(DATE(Setup!$B$5,10,1),0)),0,MAX(0,NETWORKDAYS.INTL(MAX($C178,DATE(Setup!$B$5,10,1)),MIN($D178,EOMONTH(DATE(Setup!$B$5,10,1),0)),Setup!$C$6,Setup!$F$12:$F$61)-IF(AND($E178="Half day",YEAR($D178)=Setup!$B$5,MONTH($D178)=10),1-Setup!$B$7,0)))),0)</f>
        <v/>
      </c>
      <c r="T178" s="34">
        <f>IF(AND(ISNUMBER($C178),ISNUMBER($D178)),IF($D178&lt;$C178,0,IF(MAX($C178,DATE(Setup!$B$5,11,1))&gt;MIN($D178,EOMONTH(DATE(Setup!$B$5,11,1),0)),0,MAX(0,NETWORKDAYS.INTL(MAX($C178,DATE(Setup!$B$5,11,1)),MIN($D178,EOMONTH(DATE(Setup!$B$5,11,1),0)),Setup!$C$6,Setup!$F$12:$F$61)-IF(AND($E178="Half day",YEAR($D178)=Setup!$B$5,MONTH($D178)=11),1-Setup!$B$7,0)))),0)</f>
        <v/>
      </c>
      <c r="U178" s="34">
        <f>IF(AND(ISNUMBER($C178),ISNUMBER($D178)),IF($D178&lt;$C178,0,IF(MAX($C178,DATE(Setup!$B$5,12,1))&gt;MIN($D178,EOMONTH(DATE(Setup!$B$5,12,1),0)),0,MAX(0,NETWORKDAYS.INTL(MAX($C178,DATE(Setup!$B$5,12,1)),MIN($D178,EOMONTH(DATE(Setup!$B$5,12,1),0)),Setup!$C$6,Setup!$F$12:$F$61)-IF(AND($E178="Half day",YEAR($D178)=Setup!$B$5,MONTH($D178)=12),1-Setup!$B$7,0)))),0)</f>
        <v/>
      </c>
    </row>
    <row r="179">
      <c r="A179" s="7" t="n"/>
      <c r="B179" s="7" t="n"/>
      <c r="C179" s="28" t="n"/>
      <c r="D179" s="28" t="n"/>
      <c r="E179" s="23" t="n"/>
      <c r="F179" s="32">
        <f>IF(OR($C179="",$D179=""),"",IF(NOT(AND(ISNUMBER($C179),ISNUMBER($D179))),"Check dates",IF($D179&lt;$C179,"Check dates",SUM($J179:$U179))))</f>
        <v/>
      </c>
      <c r="G179" s="7" t="n"/>
      <c r="H179" s="33">
        <f>IF(AND($A179="",$B179="",$C179="",$D179=""),"",IF(COUNTIF(Employees!$A$5:$A$34,$A179)=0,"Pick the employee from the list",IF(COUNTIF(Setup!$A$12:$A$17,$B179)=0,"Pick the leave type",IF($F179="Check dates","Check the dates","OK"))))</f>
        <v/>
      </c>
      <c r="J179" s="34">
        <f>IF(AND(ISNUMBER($C179),ISNUMBER($D179)),IF($D179&lt;$C179,0,IF(MAX($C179,DATE(Setup!$B$5,1,1))&gt;MIN($D179,EOMONTH(DATE(Setup!$B$5,1,1),0)),0,MAX(0,NETWORKDAYS.INTL(MAX($C179,DATE(Setup!$B$5,1,1)),MIN($D179,EOMONTH(DATE(Setup!$B$5,1,1),0)),Setup!$C$6,Setup!$F$12:$F$61)-IF(AND($E179="Half day",YEAR($D179)=Setup!$B$5,MONTH($D179)=1),1-Setup!$B$7,0)))),0)</f>
        <v/>
      </c>
      <c r="K179" s="34">
        <f>IF(AND(ISNUMBER($C179),ISNUMBER($D179)),IF($D179&lt;$C179,0,IF(MAX($C179,DATE(Setup!$B$5,2,1))&gt;MIN($D179,EOMONTH(DATE(Setup!$B$5,2,1),0)),0,MAX(0,NETWORKDAYS.INTL(MAX($C179,DATE(Setup!$B$5,2,1)),MIN($D179,EOMONTH(DATE(Setup!$B$5,2,1),0)),Setup!$C$6,Setup!$F$12:$F$61)-IF(AND($E179="Half day",YEAR($D179)=Setup!$B$5,MONTH($D179)=2),1-Setup!$B$7,0)))),0)</f>
        <v/>
      </c>
      <c r="L179" s="34">
        <f>IF(AND(ISNUMBER($C179),ISNUMBER($D179)),IF($D179&lt;$C179,0,IF(MAX($C179,DATE(Setup!$B$5,3,1))&gt;MIN($D179,EOMONTH(DATE(Setup!$B$5,3,1),0)),0,MAX(0,NETWORKDAYS.INTL(MAX($C179,DATE(Setup!$B$5,3,1)),MIN($D179,EOMONTH(DATE(Setup!$B$5,3,1),0)),Setup!$C$6,Setup!$F$12:$F$61)-IF(AND($E179="Half day",YEAR($D179)=Setup!$B$5,MONTH($D179)=3),1-Setup!$B$7,0)))),0)</f>
        <v/>
      </c>
      <c r="M179" s="34">
        <f>IF(AND(ISNUMBER($C179),ISNUMBER($D179)),IF($D179&lt;$C179,0,IF(MAX($C179,DATE(Setup!$B$5,4,1))&gt;MIN($D179,EOMONTH(DATE(Setup!$B$5,4,1),0)),0,MAX(0,NETWORKDAYS.INTL(MAX($C179,DATE(Setup!$B$5,4,1)),MIN($D179,EOMONTH(DATE(Setup!$B$5,4,1),0)),Setup!$C$6,Setup!$F$12:$F$61)-IF(AND($E179="Half day",YEAR($D179)=Setup!$B$5,MONTH($D179)=4),1-Setup!$B$7,0)))),0)</f>
        <v/>
      </c>
      <c r="N179" s="34">
        <f>IF(AND(ISNUMBER($C179),ISNUMBER($D179)),IF($D179&lt;$C179,0,IF(MAX($C179,DATE(Setup!$B$5,5,1))&gt;MIN($D179,EOMONTH(DATE(Setup!$B$5,5,1),0)),0,MAX(0,NETWORKDAYS.INTL(MAX($C179,DATE(Setup!$B$5,5,1)),MIN($D179,EOMONTH(DATE(Setup!$B$5,5,1),0)),Setup!$C$6,Setup!$F$12:$F$61)-IF(AND($E179="Half day",YEAR($D179)=Setup!$B$5,MONTH($D179)=5),1-Setup!$B$7,0)))),0)</f>
        <v/>
      </c>
      <c r="O179" s="34">
        <f>IF(AND(ISNUMBER($C179),ISNUMBER($D179)),IF($D179&lt;$C179,0,IF(MAX($C179,DATE(Setup!$B$5,6,1))&gt;MIN($D179,EOMONTH(DATE(Setup!$B$5,6,1),0)),0,MAX(0,NETWORKDAYS.INTL(MAX($C179,DATE(Setup!$B$5,6,1)),MIN($D179,EOMONTH(DATE(Setup!$B$5,6,1),0)),Setup!$C$6,Setup!$F$12:$F$61)-IF(AND($E179="Half day",YEAR($D179)=Setup!$B$5,MONTH($D179)=6),1-Setup!$B$7,0)))),0)</f>
        <v/>
      </c>
      <c r="P179" s="34">
        <f>IF(AND(ISNUMBER($C179),ISNUMBER($D179)),IF($D179&lt;$C179,0,IF(MAX($C179,DATE(Setup!$B$5,7,1))&gt;MIN($D179,EOMONTH(DATE(Setup!$B$5,7,1),0)),0,MAX(0,NETWORKDAYS.INTL(MAX($C179,DATE(Setup!$B$5,7,1)),MIN($D179,EOMONTH(DATE(Setup!$B$5,7,1),0)),Setup!$C$6,Setup!$F$12:$F$61)-IF(AND($E179="Half day",YEAR($D179)=Setup!$B$5,MONTH($D179)=7),1-Setup!$B$7,0)))),0)</f>
        <v/>
      </c>
      <c r="Q179" s="34">
        <f>IF(AND(ISNUMBER($C179),ISNUMBER($D179)),IF($D179&lt;$C179,0,IF(MAX($C179,DATE(Setup!$B$5,8,1))&gt;MIN($D179,EOMONTH(DATE(Setup!$B$5,8,1),0)),0,MAX(0,NETWORKDAYS.INTL(MAX($C179,DATE(Setup!$B$5,8,1)),MIN($D179,EOMONTH(DATE(Setup!$B$5,8,1),0)),Setup!$C$6,Setup!$F$12:$F$61)-IF(AND($E179="Half day",YEAR($D179)=Setup!$B$5,MONTH($D179)=8),1-Setup!$B$7,0)))),0)</f>
        <v/>
      </c>
      <c r="R179" s="34">
        <f>IF(AND(ISNUMBER($C179),ISNUMBER($D179)),IF($D179&lt;$C179,0,IF(MAX($C179,DATE(Setup!$B$5,9,1))&gt;MIN($D179,EOMONTH(DATE(Setup!$B$5,9,1),0)),0,MAX(0,NETWORKDAYS.INTL(MAX($C179,DATE(Setup!$B$5,9,1)),MIN($D179,EOMONTH(DATE(Setup!$B$5,9,1),0)),Setup!$C$6,Setup!$F$12:$F$61)-IF(AND($E179="Half day",YEAR($D179)=Setup!$B$5,MONTH($D179)=9),1-Setup!$B$7,0)))),0)</f>
        <v/>
      </c>
      <c r="S179" s="34">
        <f>IF(AND(ISNUMBER($C179),ISNUMBER($D179)),IF($D179&lt;$C179,0,IF(MAX($C179,DATE(Setup!$B$5,10,1))&gt;MIN($D179,EOMONTH(DATE(Setup!$B$5,10,1),0)),0,MAX(0,NETWORKDAYS.INTL(MAX($C179,DATE(Setup!$B$5,10,1)),MIN($D179,EOMONTH(DATE(Setup!$B$5,10,1),0)),Setup!$C$6,Setup!$F$12:$F$61)-IF(AND($E179="Half day",YEAR($D179)=Setup!$B$5,MONTH($D179)=10),1-Setup!$B$7,0)))),0)</f>
        <v/>
      </c>
      <c r="T179" s="34">
        <f>IF(AND(ISNUMBER($C179),ISNUMBER($D179)),IF($D179&lt;$C179,0,IF(MAX($C179,DATE(Setup!$B$5,11,1))&gt;MIN($D179,EOMONTH(DATE(Setup!$B$5,11,1),0)),0,MAX(0,NETWORKDAYS.INTL(MAX($C179,DATE(Setup!$B$5,11,1)),MIN($D179,EOMONTH(DATE(Setup!$B$5,11,1),0)),Setup!$C$6,Setup!$F$12:$F$61)-IF(AND($E179="Half day",YEAR($D179)=Setup!$B$5,MONTH($D179)=11),1-Setup!$B$7,0)))),0)</f>
        <v/>
      </c>
      <c r="U179" s="34">
        <f>IF(AND(ISNUMBER($C179),ISNUMBER($D179)),IF($D179&lt;$C179,0,IF(MAX($C179,DATE(Setup!$B$5,12,1))&gt;MIN($D179,EOMONTH(DATE(Setup!$B$5,12,1),0)),0,MAX(0,NETWORKDAYS.INTL(MAX($C179,DATE(Setup!$B$5,12,1)),MIN($D179,EOMONTH(DATE(Setup!$B$5,12,1),0)),Setup!$C$6,Setup!$F$12:$F$61)-IF(AND($E179="Half day",YEAR($D179)=Setup!$B$5,MONTH($D179)=12),1-Setup!$B$7,0)))),0)</f>
        <v/>
      </c>
    </row>
    <row r="180">
      <c r="A180" s="7" t="n"/>
      <c r="B180" s="7" t="n"/>
      <c r="C180" s="28" t="n"/>
      <c r="D180" s="28" t="n"/>
      <c r="E180" s="23" t="n"/>
      <c r="F180" s="32">
        <f>IF(OR($C180="",$D180=""),"",IF(NOT(AND(ISNUMBER($C180),ISNUMBER($D180))),"Check dates",IF($D180&lt;$C180,"Check dates",SUM($J180:$U180))))</f>
        <v/>
      </c>
      <c r="G180" s="7" t="n"/>
      <c r="H180" s="33">
        <f>IF(AND($A180="",$B180="",$C180="",$D180=""),"",IF(COUNTIF(Employees!$A$5:$A$34,$A180)=0,"Pick the employee from the list",IF(COUNTIF(Setup!$A$12:$A$17,$B180)=0,"Pick the leave type",IF($F180="Check dates","Check the dates","OK"))))</f>
        <v/>
      </c>
      <c r="J180" s="34">
        <f>IF(AND(ISNUMBER($C180),ISNUMBER($D180)),IF($D180&lt;$C180,0,IF(MAX($C180,DATE(Setup!$B$5,1,1))&gt;MIN($D180,EOMONTH(DATE(Setup!$B$5,1,1),0)),0,MAX(0,NETWORKDAYS.INTL(MAX($C180,DATE(Setup!$B$5,1,1)),MIN($D180,EOMONTH(DATE(Setup!$B$5,1,1),0)),Setup!$C$6,Setup!$F$12:$F$61)-IF(AND($E180="Half day",YEAR($D180)=Setup!$B$5,MONTH($D180)=1),1-Setup!$B$7,0)))),0)</f>
        <v/>
      </c>
      <c r="K180" s="34">
        <f>IF(AND(ISNUMBER($C180),ISNUMBER($D180)),IF($D180&lt;$C180,0,IF(MAX($C180,DATE(Setup!$B$5,2,1))&gt;MIN($D180,EOMONTH(DATE(Setup!$B$5,2,1),0)),0,MAX(0,NETWORKDAYS.INTL(MAX($C180,DATE(Setup!$B$5,2,1)),MIN($D180,EOMONTH(DATE(Setup!$B$5,2,1),0)),Setup!$C$6,Setup!$F$12:$F$61)-IF(AND($E180="Half day",YEAR($D180)=Setup!$B$5,MONTH($D180)=2),1-Setup!$B$7,0)))),0)</f>
        <v/>
      </c>
      <c r="L180" s="34">
        <f>IF(AND(ISNUMBER($C180),ISNUMBER($D180)),IF($D180&lt;$C180,0,IF(MAX($C180,DATE(Setup!$B$5,3,1))&gt;MIN($D180,EOMONTH(DATE(Setup!$B$5,3,1),0)),0,MAX(0,NETWORKDAYS.INTL(MAX($C180,DATE(Setup!$B$5,3,1)),MIN($D180,EOMONTH(DATE(Setup!$B$5,3,1),0)),Setup!$C$6,Setup!$F$12:$F$61)-IF(AND($E180="Half day",YEAR($D180)=Setup!$B$5,MONTH($D180)=3),1-Setup!$B$7,0)))),0)</f>
        <v/>
      </c>
      <c r="M180" s="34">
        <f>IF(AND(ISNUMBER($C180),ISNUMBER($D180)),IF($D180&lt;$C180,0,IF(MAX($C180,DATE(Setup!$B$5,4,1))&gt;MIN($D180,EOMONTH(DATE(Setup!$B$5,4,1),0)),0,MAX(0,NETWORKDAYS.INTL(MAX($C180,DATE(Setup!$B$5,4,1)),MIN($D180,EOMONTH(DATE(Setup!$B$5,4,1),0)),Setup!$C$6,Setup!$F$12:$F$61)-IF(AND($E180="Half day",YEAR($D180)=Setup!$B$5,MONTH($D180)=4),1-Setup!$B$7,0)))),0)</f>
        <v/>
      </c>
      <c r="N180" s="34">
        <f>IF(AND(ISNUMBER($C180),ISNUMBER($D180)),IF($D180&lt;$C180,0,IF(MAX($C180,DATE(Setup!$B$5,5,1))&gt;MIN($D180,EOMONTH(DATE(Setup!$B$5,5,1),0)),0,MAX(0,NETWORKDAYS.INTL(MAX($C180,DATE(Setup!$B$5,5,1)),MIN($D180,EOMONTH(DATE(Setup!$B$5,5,1),0)),Setup!$C$6,Setup!$F$12:$F$61)-IF(AND($E180="Half day",YEAR($D180)=Setup!$B$5,MONTH($D180)=5),1-Setup!$B$7,0)))),0)</f>
        <v/>
      </c>
      <c r="O180" s="34">
        <f>IF(AND(ISNUMBER($C180),ISNUMBER($D180)),IF($D180&lt;$C180,0,IF(MAX($C180,DATE(Setup!$B$5,6,1))&gt;MIN($D180,EOMONTH(DATE(Setup!$B$5,6,1),0)),0,MAX(0,NETWORKDAYS.INTL(MAX($C180,DATE(Setup!$B$5,6,1)),MIN($D180,EOMONTH(DATE(Setup!$B$5,6,1),0)),Setup!$C$6,Setup!$F$12:$F$61)-IF(AND($E180="Half day",YEAR($D180)=Setup!$B$5,MONTH($D180)=6),1-Setup!$B$7,0)))),0)</f>
        <v/>
      </c>
      <c r="P180" s="34">
        <f>IF(AND(ISNUMBER($C180),ISNUMBER($D180)),IF($D180&lt;$C180,0,IF(MAX($C180,DATE(Setup!$B$5,7,1))&gt;MIN($D180,EOMONTH(DATE(Setup!$B$5,7,1),0)),0,MAX(0,NETWORKDAYS.INTL(MAX($C180,DATE(Setup!$B$5,7,1)),MIN($D180,EOMONTH(DATE(Setup!$B$5,7,1),0)),Setup!$C$6,Setup!$F$12:$F$61)-IF(AND($E180="Half day",YEAR($D180)=Setup!$B$5,MONTH($D180)=7),1-Setup!$B$7,0)))),0)</f>
        <v/>
      </c>
      <c r="Q180" s="34">
        <f>IF(AND(ISNUMBER($C180),ISNUMBER($D180)),IF($D180&lt;$C180,0,IF(MAX($C180,DATE(Setup!$B$5,8,1))&gt;MIN($D180,EOMONTH(DATE(Setup!$B$5,8,1),0)),0,MAX(0,NETWORKDAYS.INTL(MAX($C180,DATE(Setup!$B$5,8,1)),MIN($D180,EOMONTH(DATE(Setup!$B$5,8,1),0)),Setup!$C$6,Setup!$F$12:$F$61)-IF(AND($E180="Half day",YEAR($D180)=Setup!$B$5,MONTH($D180)=8),1-Setup!$B$7,0)))),0)</f>
        <v/>
      </c>
      <c r="R180" s="34">
        <f>IF(AND(ISNUMBER($C180),ISNUMBER($D180)),IF($D180&lt;$C180,0,IF(MAX($C180,DATE(Setup!$B$5,9,1))&gt;MIN($D180,EOMONTH(DATE(Setup!$B$5,9,1),0)),0,MAX(0,NETWORKDAYS.INTL(MAX($C180,DATE(Setup!$B$5,9,1)),MIN($D180,EOMONTH(DATE(Setup!$B$5,9,1),0)),Setup!$C$6,Setup!$F$12:$F$61)-IF(AND($E180="Half day",YEAR($D180)=Setup!$B$5,MONTH($D180)=9),1-Setup!$B$7,0)))),0)</f>
        <v/>
      </c>
      <c r="S180" s="34">
        <f>IF(AND(ISNUMBER($C180),ISNUMBER($D180)),IF($D180&lt;$C180,0,IF(MAX($C180,DATE(Setup!$B$5,10,1))&gt;MIN($D180,EOMONTH(DATE(Setup!$B$5,10,1),0)),0,MAX(0,NETWORKDAYS.INTL(MAX($C180,DATE(Setup!$B$5,10,1)),MIN($D180,EOMONTH(DATE(Setup!$B$5,10,1),0)),Setup!$C$6,Setup!$F$12:$F$61)-IF(AND($E180="Half day",YEAR($D180)=Setup!$B$5,MONTH($D180)=10),1-Setup!$B$7,0)))),0)</f>
        <v/>
      </c>
      <c r="T180" s="34">
        <f>IF(AND(ISNUMBER($C180),ISNUMBER($D180)),IF($D180&lt;$C180,0,IF(MAX($C180,DATE(Setup!$B$5,11,1))&gt;MIN($D180,EOMONTH(DATE(Setup!$B$5,11,1),0)),0,MAX(0,NETWORKDAYS.INTL(MAX($C180,DATE(Setup!$B$5,11,1)),MIN($D180,EOMONTH(DATE(Setup!$B$5,11,1),0)),Setup!$C$6,Setup!$F$12:$F$61)-IF(AND($E180="Half day",YEAR($D180)=Setup!$B$5,MONTH($D180)=11),1-Setup!$B$7,0)))),0)</f>
        <v/>
      </c>
      <c r="U180" s="34">
        <f>IF(AND(ISNUMBER($C180),ISNUMBER($D180)),IF($D180&lt;$C180,0,IF(MAX($C180,DATE(Setup!$B$5,12,1))&gt;MIN($D180,EOMONTH(DATE(Setup!$B$5,12,1),0)),0,MAX(0,NETWORKDAYS.INTL(MAX($C180,DATE(Setup!$B$5,12,1)),MIN($D180,EOMONTH(DATE(Setup!$B$5,12,1),0)),Setup!$C$6,Setup!$F$12:$F$61)-IF(AND($E180="Half day",YEAR($D180)=Setup!$B$5,MONTH($D180)=12),1-Setup!$B$7,0)))),0)</f>
        <v/>
      </c>
    </row>
    <row r="181">
      <c r="A181" s="7" t="n"/>
      <c r="B181" s="7" t="n"/>
      <c r="C181" s="28" t="n"/>
      <c r="D181" s="28" t="n"/>
      <c r="E181" s="23" t="n"/>
      <c r="F181" s="32">
        <f>IF(OR($C181="",$D181=""),"",IF(NOT(AND(ISNUMBER($C181),ISNUMBER($D181))),"Check dates",IF($D181&lt;$C181,"Check dates",SUM($J181:$U181))))</f>
        <v/>
      </c>
      <c r="G181" s="7" t="n"/>
      <c r="H181" s="33">
        <f>IF(AND($A181="",$B181="",$C181="",$D181=""),"",IF(COUNTIF(Employees!$A$5:$A$34,$A181)=0,"Pick the employee from the list",IF(COUNTIF(Setup!$A$12:$A$17,$B181)=0,"Pick the leave type",IF($F181="Check dates","Check the dates","OK"))))</f>
        <v/>
      </c>
      <c r="J181" s="34">
        <f>IF(AND(ISNUMBER($C181),ISNUMBER($D181)),IF($D181&lt;$C181,0,IF(MAX($C181,DATE(Setup!$B$5,1,1))&gt;MIN($D181,EOMONTH(DATE(Setup!$B$5,1,1),0)),0,MAX(0,NETWORKDAYS.INTL(MAX($C181,DATE(Setup!$B$5,1,1)),MIN($D181,EOMONTH(DATE(Setup!$B$5,1,1),0)),Setup!$C$6,Setup!$F$12:$F$61)-IF(AND($E181="Half day",YEAR($D181)=Setup!$B$5,MONTH($D181)=1),1-Setup!$B$7,0)))),0)</f>
        <v/>
      </c>
      <c r="K181" s="34">
        <f>IF(AND(ISNUMBER($C181),ISNUMBER($D181)),IF($D181&lt;$C181,0,IF(MAX($C181,DATE(Setup!$B$5,2,1))&gt;MIN($D181,EOMONTH(DATE(Setup!$B$5,2,1),0)),0,MAX(0,NETWORKDAYS.INTL(MAX($C181,DATE(Setup!$B$5,2,1)),MIN($D181,EOMONTH(DATE(Setup!$B$5,2,1),0)),Setup!$C$6,Setup!$F$12:$F$61)-IF(AND($E181="Half day",YEAR($D181)=Setup!$B$5,MONTH($D181)=2),1-Setup!$B$7,0)))),0)</f>
        <v/>
      </c>
      <c r="L181" s="34">
        <f>IF(AND(ISNUMBER($C181),ISNUMBER($D181)),IF($D181&lt;$C181,0,IF(MAX($C181,DATE(Setup!$B$5,3,1))&gt;MIN($D181,EOMONTH(DATE(Setup!$B$5,3,1),0)),0,MAX(0,NETWORKDAYS.INTL(MAX($C181,DATE(Setup!$B$5,3,1)),MIN($D181,EOMONTH(DATE(Setup!$B$5,3,1),0)),Setup!$C$6,Setup!$F$12:$F$61)-IF(AND($E181="Half day",YEAR($D181)=Setup!$B$5,MONTH($D181)=3),1-Setup!$B$7,0)))),0)</f>
        <v/>
      </c>
      <c r="M181" s="34">
        <f>IF(AND(ISNUMBER($C181),ISNUMBER($D181)),IF($D181&lt;$C181,0,IF(MAX($C181,DATE(Setup!$B$5,4,1))&gt;MIN($D181,EOMONTH(DATE(Setup!$B$5,4,1),0)),0,MAX(0,NETWORKDAYS.INTL(MAX($C181,DATE(Setup!$B$5,4,1)),MIN($D181,EOMONTH(DATE(Setup!$B$5,4,1),0)),Setup!$C$6,Setup!$F$12:$F$61)-IF(AND($E181="Half day",YEAR($D181)=Setup!$B$5,MONTH($D181)=4),1-Setup!$B$7,0)))),0)</f>
        <v/>
      </c>
      <c r="N181" s="34">
        <f>IF(AND(ISNUMBER($C181),ISNUMBER($D181)),IF($D181&lt;$C181,0,IF(MAX($C181,DATE(Setup!$B$5,5,1))&gt;MIN($D181,EOMONTH(DATE(Setup!$B$5,5,1),0)),0,MAX(0,NETWORKDAYS.INTL(MAX($C181,DATE(Setup!$B$5,5,1)),MIN($D181,EOMONTH(DATE(Setup!$B$5,5,1),0)),Setup!$C$6,Setup!$F$12:$F$61)-IF(AND($E181="Half day",YEAR($D181)=Setup!$B$5,MONTH($D181)=5),1-Setup!$B$7,0)))),0)</f>
        <v/>
      </c>
      <c r="O181" s="34">
        <f>IF(AND(ISNUMBER($C181),ISNUMBER($D181)),IF($D181&lt;$C181,0,IF(MAX($C181,DATE(Setup!$B$5,6,1))&gt;MIN($D181,EOMONTH(DATE(Setup!$B$5,6,1),0)),0,MAX(0,NETWORKDAYS.INTL(MAX($C181,DATE(Setup!$B$5,6,1)),MIN($D181,EOMONTH(DATE(Setup!$B$5,6,1),0)),Setup!$C$6,Setup!$F$12:$F$61)-IF(AND($E181="Half day",YEAR($D181)=Setup!$B$5,MONTH($D181)=6),1-Setup!$B$7,0)))),0)</f>
        <v/>
      </c>
      <c r="P181" s="34">
        <f>IF(AND(ISNUMBER($C181),ISNUMBER($D181)),IF($D181&lt;$C181,0,IF(MAX($C181,DATE(Setup!$B$5,7,1))&gt;MIN($D181,EOMONTH(DATE(Setup!$B$5,7,1),0)),0,MAX(0,NETWORKDAYS.INTL(MAX($C181,DATE(Setup!$B$5,7,1)),MIN($D181,EOMONTH(DATE(Setup!$B$5,7,1),0)),Setup!$C$6,Setup!$F$12:$F$61)-IF(AND($E181="Half day",YEAR($D181)=Setup!$B$5,MONTH($D181)=7),1-Setup!$B$7,0)))),0)</f>
        <v/>
      </c>
      <c r="Q181" s="34">
        <f>IF(AND(ISNUMBER($C181),ISNUMBER($D181)),IF($D181&lt;$C181,0,IF(MAX($C181,DATE(Setup!$B$5,8,1))&gt;MIN($D181,EOMONTH(DATE(Setup!$B$5,8,1),0)),0,MAX(0,NETWORKDAYS.INTL(MAX($C181,DATE(Setup!$B$5,8,1)),MIN($D181,EOMONTH(DATE(Setup!$B$5,8,1),0)),Setup!$C$6,Setup!$F$12:$F$61)-IF(AND($E181="Half day",YEAR($D181)=Setup!$B$5,MONTH($D181)=8),1-Setup!$B$7,0)))),0)</f>
        <v/>
      </c>
      <c r="R181" s="34">
        <f>IF(AND(ISNUMBER($C181),ISNUMBER($D181)),IF($D181&lt;$C181,0,IF(MAX($C181,DATE(Setup!$B$5,9,1))&gt;MIN($D181,EOMONTH(DATE(Setup!$B$5,9,1),0)),0,MAX(0,NETWORKDAYS.INTL(MAX($C181,DATE(Setup!$B$5,9,1)),MIN($D181,EOMONTH(DATE(Setup!$B$5,9,1),0)),Setup!$C$6,Setup!$F$12:$F$61)-IF(AND($E181="Half day",YEAR($D181)=Setup!$B$5,MONTH($D181)=9),1-Setup!$B$7,0)))),0)</f>
        <v/>
      </c>
      <c r="S181" s="34">
        <f>IF(AND(ISNUMBER($C181),ISNUMBER($D181)),IF($D181&lt;$C181,0,IF(MAX($C181,DATE(Setup!$B$5,10,1))&gt;MIN($D181,EOMONTH(DATE(Setup!$B$5,10,1),0)),0,MAX(0,NETWORKDAYS.INTL(MAX($C181,DATE(Setup!$B$5,10,1)),MIN($D181,EOMONTH(DATE(Setup!$B$5,10,1),0)),Setup!$C$6,Setup!$F$12:$F$61)-IF(AND($E181="Half day",YEAR($D181)=Setup!$B$5,MONTH($D181)=10),1-Setup!$B$7,0)))),0)</f>
        <v/>
      </c>
      <c r="T181" s="34">
        <f>IF(AND(ISNUMBER($C181),ISNUMBER($D181)),IF($D181&lt;$C181,0,IF(MAX($C181,DATE(Setup!$B$5,11,1))&gt;MIN($D181,EOMONTH(DATE(Setup!$B$5,11,1),0)),0,MAX(0,NETWORKDAYS.INTL(MAX($C181,DATE(Setup!$B$5,11,1)),MIN($D181,EOMONTH(DATE(Setup!$B$5,11,1),0)),Setup!$C$6,Setup!$F$12:$F$61)-IF(AND($E181="Half day",YEAR($D181)=Setup!$B$5,MONTH($D181)=11),1-Setup!$B$7,0)))),0)</f>
        <v/>
      </c>
      <c r="U181" s="34">
        <f>IF(AND(ISNUMBER($C181),ISNUMBER($D181)),IF($D181&lt;$C181,0,IF(MAX($C181,DATE(Setup!$B$5,12,1))&gt;MIN($D181,EOMONTH(DATE(Setup!$B$5,12,1),0)),0,MAX(0,NETWORKDAYS.INTL(MAX($C181,DATE(Setup!$B$5,12,1)),MIN($D181,EOMONTH(DATE(Setup!$B$5,12,1),0)),Setup!$C$6,Setup!$F$12:$F$61)-IF(AND($E181="Half day",YEAR($D181)=Setup!$B$5,MONTH($D181)=12),1-Setup!$B$7,0)))),0)</f>
        <v/>
      </c>
    </row>
    <row r="182">
      <c r="A182" s="7" t="n"/>
      <c r="B182" s="7" t="n"/>
      <c r="C182" s="28" t="n"/>
      <c r="D182" s="28" t="n"/>
      <c r="E182" s="23" t="n"/>
      <c r="F182" s="32">
        <f>IF(OR($C182="",$D182=""),"",IF(NOT(AND(ISNUMBER($C182),ISNUMBER($D182))),"Check dates",IF($D182&lt;$C182,"Check dates",SUM($J182:$U182))))</f>
        <v/>
      </c>
      <c r="G182" s="7" t="n"/>
      <c r="H182" s="33">
        <f>IF(AND($A182="",$B182="",$C182="",$D182=""),"",IF(COUNTIF(Employees!$A$5:$A$34,$A182)=0,"Pick the employee from the list",IF(COUNTIF(Setup!$A$12:$A$17,$B182)=0,"Pick the leave type",IF($F182="Check dates","Check the dates","OK"))))</f>
        <v/>
      </c>
      <c r="J182" s="34">
        <f>IF(AND(ISNUMBER($C182),ISNUMBER($D182)),IF($D182&lt;$C182,0,IF(MAX($C182,DATE(Setup!$B$5,1,1))&gt;MIN($D182,EOMONTH(DATE(Setup!$B$5,1,1),0)),0,MAX(0,NETWORKDAYS.INTL(MAX($C182,DATE(Setup!$B$5,1,1)),MIN($D182,EOMONTH(DATE(Setup!$B$5,1,1),0)),Setup!$C$6,Setup!$F$12:$F$61)-IF(AND($E182="Half day",YEAR($D182)=Setup!$B$5,MONTH($D182)=1),1-Setup!$B$7,0)))),0)</f>
        <v/>
      </c>
      <c r="K182" s="34">
        <f>IF(AND(ISNUMBER($C182),ISNUMBER($D182)),IF($D182&lt;$C182,0,IF(MAX($C182,DATE(Setup!$B$5,2,1))&gt;MIN($D182,EOMONTH(DATE(Setup!$B$5,2,1),0)),0,MAX(0,NETWORKDAYS.INTL(MAX($C182,DATE(Setup!$B$5,2,1)),MIN($D182,EOMONTH(DATE(Setup!$B$5,2,1),0)),Setup!$C$6,Setup!$F$12:$F$61)-IF(AND($E182="Half day",YEAR($D182)=Setup!$B$5,MONTH($D182)=2),1-Setup!$B$7,0)))),0)</f>
        <v/>
      </c>
      <c r="L182" s="34">
        <f>IF(AND(ISNUMBER($C182),ISNUMBER($D182)),IF($D182&lt;$C182,0,IF(MAX($C182,DATE(Setup!$B$5,3,1))&gt;MIN($D182,EOMONTH(DATE(Setup!$B$5,3,1),0)),0,MAX(0,NETWORKDAYS.INTL(MAX($C182,DATE(Setup!$B$5,3,1)),MIN($D182,EOMONTH(DATE(Setup!$B$5,3,1),0)),Setup!$C$6,Setup!$F$12:$F$61)-IF(AND($E182="Half day",YEAR($D182)=Setup!$B$5,MONTH($D182)=3),1-Setup!$B$7,0)))),0)</f>
        <v/>
      </c>
      <c r="M182" s="34">
        <f>IF(AND(ISNUMBER($C182),ISNUMBER($D182)),IF($D182&lt;$C182,0,IF(MAX($C182,DATE(Setup!$B$5,4,1))&gt;MIN($D182,EOMONTH(DATE(Setup!$B$5,4,1),0)),0,MAX(0,NETWORKDAYS.INTL(MAX($C182,DATE(Setup!$B$5,4,1)),MIN($D182,EOMONTH(DATE(Setup!$B$5,4,1),0)),Setup!$C$6,Setup!$F$12:$F$61)-IF(AND($E182="Half day",YEAR($D182)=Setup!$B$5,MONTH($D182)=4),1-Setup!$B$7,0)))),0)</f>
        <v/>
      </c>
      <c r="N182" s="34">
        <f>IF(AND(ISNUMBER($C182),ISNUMBER($D182)),IF($D182&lt;$C182,0,IF(MAX($C182,DATE(Setup!$B$5,5,1))&gt;MIN($D182,EOMONTH(DATE(Setup!$B$5,5,1),0)),0,MAX(0,NETWORKDAYS.INTL(MAX($C182,DATE(Setup!$B$5,5,1)),MIN($D182,EOMONTH(DATE(Setup!$B$5,5,1),0)),Setup!$C$6,Setup!$F$12:$F$61)-IF(AND($E182="Half day",YEAR($D182)=Setup!$B$5,MONTH($D182)=5),1-Setup!$B$7,0)))),0)</f>
        <v/>
      </c>
      <c r="O182" s="34">
        <f>IF(AND(ISNUMBER($C182),ISNUMBER($D182)),IF($D182&lt;$C182,0,IF(MAX($C182,DATE(Setup!$B$5,6,1))&gt;MIN($D182,EOMONTH(DATE(Setup!$B$5,6,1),0)),0,MAX(0,NETWORKDAYS.INTL(MAX($C182,DATE(Setup!$B$5,6,1)),MIN($D182,EOMONTH(DATE(Setup!$B$5,6,1),0)),Setup!$C$6,Setup!$F$12:$F$61)-IF(AND($E182="Half day",YEAR($D182)=Setup!$B$5,MONTH($D182)=6),1-Setup!$B$7,0)))),0)</f>
        <v/>
      </c>
      <c r="P182" s="34">
        <f>IF(AND(ISNUMBER($C182),ISNUMBER($D182)),IF($D182&lt;$C182,0,IF(MAX($C182,DATE(Setup!$B$5,7,1))&gt;MIN($D182,EOMONTH(DATE(Setup!$B$5,7,1),0)),0,MAX(0,NETWORKDAYS.INTL(MAX($C182,DATE(Setup!$B$5,7,1)),MIN($D182,EOMONTH(DATE(Setup!$B$5,7,1),0)),Setup!$C$6,Setup!$F$12:$F$61)-IF(AND($E182="Half day",YEAR($D182)=Setup!$B$5,MONTH($D182)=7),1-Setup!$B$7,0)))),0)</f>
        <v/>
      </c>
      <c r="Q182" s="34">
        <f>IF(AND(ISNUMBER($C182),ISNUMBER($D182)),IF($D182&lt;$C182,0,IF(MAX($C182,DATE(Setup!$B$5,8,1))&gt;MIN($D182,EOMONTH(DATE(Setup!$B$5,8,1),0)),0,MAX(0,NETWORKDAYS.INTL(MAX($C182,DATE(Setup!$B$5,8,1)),MIN($D182,EOMONTH(DATE(Setup!$B$5,8,1),0)),Setup!$C$6,Setup!$F$12:$F$61)-IF(AND($E182="Half day",YEAR($D182)=Setup!$B$5,MONTH($D182)=8),1-Setup!$B$7,0)))),0)</f>
        <v/>
      </c>
      <c r="R182" s="34">
        <f>IF(AND(ISNUMBER($C182),ISNUMBER($D182)),IF($D182&lt;$C182,0,IF(MAX($C182,DATE(Setup!$B$5,9,1))&gt;MIN($D182,EOMONTH(DATE(Setup!$B$5,9,1),0)),0,MAX(0,NETWORKDAYS.INTL(MAX($C182,DATE(Setup!$B$5,9,1)),MIN($D182,EOMONTH(DATE(Setup!$B$5,9,1),0)),Setup!$C$6,Setup!$F$12:$F$61)-IF(AND($E182="Half day",YEAR($D182)=Setup!$B$5,MONTH($D182)=9),1-Setup!$B$7,0)))),0)</f>
        <v/>
      </c>
      <c r="S182" s="34">
        <f>IF(AND(ISNUMBER($C182),ISNUMBER($D182)),IF($D182&lt;$C182,0,IF(MAX($C182,DATE(Setup!$B$5,10,1))&gt;MIN($D182,EOMONTH(DATE(Setup!$B$5,10,1),0)),0,MAX(0,NETWORKDAYS.INTL(MAX($C182,DATE(Setup!$B$5,10,1)),MIN($D182,EOMONTH(DATE(Setup!$B$5,10,1),0)),Setup!$C$6,Setup!$F$12:$F$61)-IF(AND($E182="Half day",YEAR($D182)=Setup!$B$5,MONTH($D182)=10),1-Setup!$B$7,0)))),0)</f>
        <v/>
      </c>
      <c r="T182" s="34">
        <f>IF(AND(ISNUMBER($C182),ISNUMBER($D182)),IF($D182&lt;$C182,0,IF(MAX($C182,DATE(Setup!$B$5,11,1))&gt;MIN($D182,EOMONTH(DATE(Setup!$B$5,11,1),0)),0,MAX(0,NETWORKDAYS.INTL(MAX($C182,DATE(Setup!$B$5,11,1)),MIN($D182,EOMONTH(DATE(Setup!$B$5,11,1),0)),Setup!$C$6,Setup!$F$12:$F$61)-IF(AND($E182="Half day",YEAR($D182)=Setup!$B$5,MONTH($D182)=11),1-Setup!$B$7,0)))),0)</f>
        <v/>
      </c>
      <c r="U182" s="34">
        <f>IF(AND(ISNUMBER($C182),ISNUMBER($D182)),IF($D182&lt;$C182,0,IF(MAX($C182,DATE(Setup!$B$5,12,1))&gt;MIN($D182,EOMONTH(DATE(Setup!$B$5,12,1),0)),0,MAX(0,NETWORKDAYS.INTL(MAX($C182,DATE(Setup!$B$5,12,1)),MIN($D182,EOMONTH(DATE(Setup!$B$5,12,1),0)),Setup!$C$6,Setup!$F$12:$F$61)-IF(AND($E182="Half day",YEAR($D182)=Setup!$B$5,MONTH($D182)=12),1-Setup!$B$7,0)))),0)</f>
        <v/>
      </c>
    </row>
    <row r="183">
      <c r="A183" s="7" t="n"/>
      <c r="B183" s="7" t="n"/>
      <c r="C183" s="28" t="n"/>
      <c r="D183" s="28" t="n"/>
      <c r="E183" s="23" t="n"/>
      <c r="F183" s="32">
        <f>IF(OR($C183="",$D183=""),"",IF(NOT(AND(ISNUMBER($C183),ISNUMBER($D183))),"Check dates",IF($D183&lt;$C183,"Check dates",SUM($J183:$U183))))</f>
        <v/>
      </c>
      <c r="G183" s="7" t="n"/>
      <c r="H183" s="33">
        <f>IF(AND($A183="",$B183="",$C183="",$D183=""),"",IF(COUNTIF(Employees!$A$5:$A$34,$A183)=0,"Pick the employee from the list",IF(COUNTIF(Setup!$A$12:$A$17,$B183)=0,"Pick the leave type",IF($F183="Check dates","Check the dates","OK"))))</f>
        <v/>
      </c>
      <c r="J183" s="34">
        <f>IF(AND(ISNUMBER($C183),ISNUMBER($D183)),IF($D183&lt;$C183,0,IF(MAX($C183,DATE(Setup!$B$5,1,1))&gt;MIN($D183,EOMONTH(DATE(Setup!$B$5,1,1),0)),0,MAX(0,NETWORKDAYS.INTL(MAX($C183,DATE(Setup!$B$5,1,1)),MIN($D183,EOMONTH(DATE(Setup!$B$5,1,1),0)),Setup!$C$6,Setup!$F$12:$F$61)-IF(AND($E183="Half day",YEAR($D183)=Setup!$B$5,MONTH($D183)=1),1-Setup!$B$7,0)))),0)</f>
        <v/>
      </c>
      <c r="K183" s="34">
        <f>IF(AND(ISNUMBER($C183),ISNUMBER($D183)),IF($D183&lt;$C183,0,IF(MAX($C183,DATE(Setup!$B$5,2,1))&gt;MIN($D183,EOMONTH(DATE(Setup!$B$5,2,1),0)),0,MAX(0,NETWORKDAYS.INTL(MAX($C183,DATE(Setup!$B$5,2,1)),MIN($D183,EOMONTH(DATE(Setup!$B$5,2,1),0)),Setup!$C$6,Setup!$F$12:$F$61)-IF(AND($E183="Half day",YEAR($D183)=Setup!$B$5,MONTH($D183)=2),1-Setup!$B$7,0)))),0)</f>
        <v/>
      </c>
      <c r="L183" s="34">
        <f>IF(AND(ISNUMBER($C183),ISNUMBER($D183)),IF($D183&lt;$C183,0,IF(MAX($C183,DATE(Setup!$B$5,3,1))&gt;MIN($D183,EOMONTH(DATE(Setup!$B$5,3,1),0)),0,MAX(0,NETWORKDAYS.INTL(MAX($C183,DATE(Setup!$B$5,3,1)),MIN($D183,EOMONTH(DATE(Setup!$B$5,3,1),0)),Setup!$C$6,Setup!$F$12:$F$61)-IF(AND($E183="Half day",YEAR($D183)=Setup!$B$5,MONTH($D183)=3),1-Setup!$B$7,0)))),0)</f>
        <v/>
      </c>
      <c r="M183" s="34">
        <f>IF(AND(ISNUMBER($C183),ISNUMBER($D183)),IF($D183&lt;$C183,0,IF(MAX($C183,DATE(Setup!$B$5,4,1))&gt;MIN($D183,EOMONTH(DATE(Setup!$B$5,4,1),0)),0,MAX(0,NETWORKDAYS.INTL(MAX($C183,DATE(Setup!$B$5,4,1)),MIN($D183,EOMONTH(DATE(Setup!$B$5,4,1),0)),Setup!$C$6,Setup!$F$12:$F$61)-IF(AND($E183="Half day",YEAR($D183)=Setup!$B$5,MONTH($D183)=4),1-Setup!$B$7,0)))),0)</f>
        <v/>
      </c>
      <c r="N183" s="34">
        <f>IF(AND(ISNUMBER($C183),ISNUMBER($D183)),IF($D183&lt;$C183,0,IF(MAX($C183,DATE(Setup!$B$5,5,1))&gt;MIN($D183,EOMONTH(DATE(Setup!$B$5,5,1),0)),0,MAX(0,NETWORKDAYS.INTL(MAX($C183,DATE(Setup!$B$5,5,1)),MIN($D183,EOMONTH(DATE(Setup!$B$5,5,1),0)),Setup!$C$6,Setup!$F$12:$F$61)-IF(AND($E183="Half day",YEAR($D183)=Setup!$B$5,MONTH($D183)=5),1-Setup!$B$7,0)))),0)</f>
        <v/>
      </c>
      <c r="O183" s="34">
        <f>IF(AND(ISNUMBER($C183),ISNUMBER($D183)),IF($D183&lt;$C183,0,IF(MAX($C183,DATE(Setup!$B$5,6,1))&gt;MIN($D183,EOMONTH(DATE(Setup!$B$5,6,1),0)),0,MAX(0,NETWORKDAYS.INTL(MAX($C183,DATE(Setup!$B$5,6,1)),MIN($D183,EOMONTH(DATE(Setup!$B$5,6,1),0)),Setup!$C$6,Setup!$F$12:$F$61)-IF(AND($E183="Half day",YEAR($D183)=Setup!$B$5,MONTH($D183)=6),1-Setup!$B$7,0)))),0)</f>
        <v/>
      </c>
      <c r="P183" s="34">
        <f>IF(AND(ISNUMBER($C183),ISNUMBER($D183)),IF($D183&lt;$C183,0,IF(MAX($C183,DATE(Setup!$B$5,7,1))&gt;MIN($D183,EOMONTH(DATE(Setup!$B$5,7,1),0)),0,MAX(0,NETWORKDAYS.INTL(MAX($C183,DATE(Setup!$B$5,7,1)),MIN($D183,EOMONTH(DATE(Setup!$B$5,7,1),0)),Setup!$C$6,Setup!$F$12:$F$61)-IF(AND($E183="Half day",YEAR($D183)=Setup!$B$5,MONTH($D183)=7),1-Setup!$B$7,0)))),0)</f>
        <v/>
      </c>
      <c r="Q183" s="34">
        <f>IF(AND(ISNUMBER($C183),ISNUMBER($D183)),IF($D183&lt;$C183,0,IF(MAX($C183,DATE(Setup!$B$5,8,1))&gt;MIN($D183,EOMONTH(DATE(Setup!$B$5,8,1),0)),0,MAX(0,NETWORKDAYS.INTL(MAX($C183,DATE(Setup!$B$5,8,1)),MIN($D183,EOMONTH(DATE(Setup!$B$5,8,1),0)),Setup!$C$6,Setup!$F$12:$F$61)-IF(AND($E183="Half day",YEAR($D183)=Setup!$B$5,MONTH($D183)=8),1-Setup!$B$7,0)))),0)</f>
        <v/>
      </c>
      <c r="R183" s="34">
        <f>IF(AND(ISNUMBER($C183),ISNUMBER($D183)),IF($D183&lt;$C183,0,IF(MAX($C183,DATE(Setup!$B$5,9,1))&gt;MIN($D183,EOMONTH(DATE(Setup!$B$5,9,1),0)),0,MAX(0,NETWORKDAYS.INTL(MAX($C183,DATE(Setup!$B$5,9,1)),MIN($D183,EOMONTH(DATE(Setup!$B$5,9,1),0)),Setup!$C$6,Setup!$F$12:$F$61)-IF(AND($E183="Half day",YEAR($D183)=Setup!$B$5,MONTH($D183)=9),1-Setup!$B$7,0)))),0)</f>
        <v/>
      </c>
      <c r="S183" s="34">
        <f>IF(AND(ISNUMBER($C183),ISNUMBER($D183)),IF($D183&lt;$C183,0,IF(MAX($C183,DATE(Setup!$B$5,10,1))&gt;MIN($D183,EOMONTH(DATE(Setup!$B$5,10,1),0)),0,MAX(0,NETWORKDAYS.INTL(MAX($C183,DATE(Setup!$B$5,10,1)),MIN($D183,EOMONTH(DATE(Setup!$B$5,10,1),0)),Setup!$C$6,Setup!$F$12:$F$61)-IF(AND($E183="Half day",YEAR($D183)=Setup!$B$5,MONTH($D183)=10),1-Setup!$B$7,0)))),0)</f>
        <v/>
      </c>
      <c r="T183" s="34">
        <f>IF(AND(ISNUMBER($C183),ISNUMBER($D183)),IF($D183&lt;$C183,0,IF(MAX($C183,DATE(Setup!$B$5,11,1))&gt;MIN($D183,EOMONTH(DATE(Setup!$B$5,11,1),0)),0,MAX(0,NETWORKDAYS.INTL(MAX($C183,DATE(Setup!$B$5,11,1)),MIN($D183,EOMONTH(DATE(Setup!$B$5,11,1),0)),Setup!$C$6,Setup!$F$12:$F$61)-IF(AND($E183="Half day",YEAR($D183)=Setup!$B$5,MONTH($D183)=11),1-Setup!$B$7,0)))),0)</f>
        <v/>
      </c>
      <c r="U183" s="34">
        <f>IF(AND(ISNUMBER($C183),ISNUMBER($D183)),IF($D183&lt;$C183,0,IF(MAX($C183,DATE(Setup!$B$5,12,1))&gt;MIN($D183,EOMONTH(DATE(Setup!$B$5,12,1),0)),0,MAX(0,NETWORKDAYS.INTL(MAX($C183,DATE(Setup!$B$5,12,1)),MIN($D183,EOMONTH(DATE(Setup!$B$5,12,1),0)),Setup!$C$6,Setup!$F$12:$F$61)-IF(AND($E183="Half day",YEAR($D183)=Setup!$B$5,MONTH($D183)=12),1-Setup!$B$7,0)))),0)</f>
        <v/>
      </c>
    </row>
    <row r="184">
      <c r="A184" s="7" t="n"/>
      <c r="B184" s="7" t="n"/>
      <c r="C184" s="28" t="n"/>
      <c r="D184" s="28" t="n"/>
      <c r="E184" s="23" t="n"/>
      <c r="F184" s="32">
        <f>IF(OR($C184="",$D184=""),"",IF(NOT(AND(ISNUMBER($C184),ISNUMBER($D184))),"Check dates",IF($D184&lt;$C184,"Check dates",SUM($J184:$U184))))</f>
        <v/>
      </c>
      <c r="G184" s="7" t="n"/>
      <c r="H184" s="33">
        <f>IF(AND($A184="",$B184="",$C184="",$D184=""),"",IF(COUNTIF(Employees!$A$5:$A$34,$A184)=0,"Pick the employee from the list",IF(COUNTIF(Setup!$A$12:$A$17,$B184)=0,"Pick the leave type",IF($F184="Check dates","Check the dates","OK"))))</f>
        <v/>
      </c>
      <c r="J184" s="34">
        <f>IF(AND(ISNUMBER($C184),ISNUMBER($D184)),IF($D184&lt;$C184,0,IF(MAX($C184,DATE(Setup!$B$5,1,1))&gt;MIN($D184,EOMONTH(DATE(Setup!$B$5,1,1),0)),0,MAX(0,NETWORKDAYS.INTL(MAX($C184,DATE(Setup!$B$5,1,1)),MIN($D184,EOMONTH(DATE(Setup!$B$5,1,1),0)),Setup!$C$6,Setup!$F$12:$F$61)-IF(AND($E184="Half day",YEAR($D184)=Setup!$B$5,MONTH($D184)=1),1-Setup!$B$7,0)))),0)</f>
        <v/>
      </c>
      <c r="K184" s="34">
        <f>IF(AND(ISNUMBER($C184),ISNUMBER($D184)),IF($D184&lt;$C184,0,IF(MAX($C184,DATE(Setup!$B$5,2,1))&gt;MIN($D184,EOMONTH(DATE(Setup!$B$5,2,1),0)),0,MAX(0,NETWORKDAYS.INTL(MAX($C184,DATE(Setup!$B$5,2,1)),MIN($D184,EOMONTH(DATE(Setup!$B$5,2,1),0)),Setup!$C$6,Setup!$F$12:$F$61)-IF(AND($E184="Half day",YEAR($D184)=Setup!$B$5,MONTH($D184)=2),1-Setup!$B$7,0)))),0)</f>
        <v/>
      </c>
      <c r="L184" s="34">
        <f>IF(AND(ISNUMBER($C184),ISNUMBER($D184)),IF($D184&lt;$C184,0,IF(MAX($C184,DATE(Setup!$B$5,3,1))&gt;MIN($D184,EOMONTH(DATE(Setup!$B$5,3,1),0)),0,MAX(0,NETWORKDAYS.INTL(MAX($C184,DATE(Setup!$B$5,3,1)),MIN($D184,EOMONTH(DATE(Setup!$B$5,3,1),0)),Setup!$C$6,Setup!$F$12:$F$61)-IF(AND($E184="Half day",YEAR($D184)=Setup!$B$5,MONTH($D184)=3),1-Setup!$B$7,0)))),0)</f>
        <v/>
      </c>
      <c r="M184" s="34">
        <f>IF(AND(ISNUMBER($C184),ISNUMBER($D184)),IF($D184&lt;$C184,0,IF(MAX($C184,DATE(Setup!$B$5,4,1))&gt;MIN($D184,EOMONTH(DATE(Setup!$B$5,4,1),0)),0,MAX(0,NETWORKDAYS.INTL(MAX($C184,DATE(Setup!$B$5,4,1)),MIN($D184,EOMONTH(DATE(Setup!$B$5,4,1),0)),Setup!$C$6,Setup!$F$12:$F$61)-IF(AND($E184="Half day",YEAR($D184)=Setup!$B$5,MONTH($D184)=4),1-Setup!$B$7,0)))),0)</f>
        <v/>
      </c>
      <c r="N184" s="34">
        <f>IF(AND(ISNUMBER($C184),ISNUMBER($D184)),IF($D184&lt;$C184,0,IF(MAX($C184,DATE(Setup!$B$5,5,1))&gt;MIN($D184,EOMONTH(DATE(Setup!$B$5,5,1),0)),0,MAX(0,NETWORKDAYS.INTL(MAX($C184,DATE(Setup!$B$5,5,1)),MIN($D184,EOMONTH(DATE(Setup!$B$5,5,1),0)),Setup!$C$6,Setup!$F$12:$F$61)-IF(AND($E184="Half day",YEAR($D184)=Setup!$B$5,MONTH($D184)=5),1-Setup!$B$7,0)))),0)</f>
        <v/>
      </c>
      <c r="O184" s="34">
        <f>IF(AND(ISNUMBER($C184),ISNUMBER($D184)),IF($D184&lt;$C184,0,IF(MAX($C184,DATE(Setup!$B$5,6,1))&gt;MIN($D184,EOMONTH(DATE(Setup!$B$5,6,1),0)),0,MAX(0,NETWORKDAYS.INTL(MAX($C184,DATE(Setup!$B$5,6,1)),MIN($D184,EOMONTH(DATE(Setup!$B$5,6,1),0)),Setup!$C$6,Setup!$F$12:$F$61)-IF(AND($E184="Half day",YEAR($D184)=Setup!$B$5,MONTH($D184)=6),1-Setup!$B$7,0)))),0)</f>
        <v/>
      </c>
      <c r="P184" s="34">
        <f>IF(AND(ISNUMBER($C184),ISNUMBER($D184)),IF($D184&lt;$C184,0,IF(MAX($C184,DATE(Setup!$B$5,7,1))&gt;MIN($D184,EOMONTH(DATE(Setup!$B$5,7,1),0)),0,MAX(0,NETWORKDAYS.INTL(MAX($C184,DATE(Setup!$B$5,7,1)),MIN($D184,EOMONTH(DATE(Setup!$B$5,7,1),0)),Setup!$C$6,Setup!$F$12:$F$61)-IF(AND($E184="Half day",YEAR($D184)=Setup!$B$5,MONTH($D184)=7),1-Setup!$B$7,0)))),0)</f>
        <v/>
      </c>
      <c r="Q184" s="34">
        <f>IF(AND(ISNUMBER($C184),ISNUMBER($D184)),IF($D184&lt;$C184,0,IF(MAX($C184,DATE(Setup!$B$5,8,1))&gt;MIN($D184,EOMONTH(DATE(Setup!$B$5,8,1),0)),0,MAX(0,NETWORKDAYS.INTL(MAX($C184,DATE(Setup!$B$5,8,1)),MIN($D184,EOMONTH(DATE(Setup!$B$5,8,1),0)),Setup!$C$6,Setup!$F$12:$F$61)-IF(AND($E184="Half day",YEAR($D184)=Setup!$B$5,MONTH($D184)=8),1-Setup!$B$7,0)))),0)</f>
        <v/>
      </c>
      <c r="R184" s="34">
        <f>IF(AND(ISNUMBER($C184),ISNUMBER($D184)),IF($D184&lt;$C184,0,IF(MAX($C184,DATE(Setup!$B$5,9,1))&gt;MIN($D184,EOMONTH(DATE(Setup!$B$5,9,1),0)),0,MAX(0,NETWORKDAYS.INTL(MAX($C184,DATE(Setup!$B$5,9,1)),MIN($D184,EOMONTH(DATE(Setup!$B$5,9,1),0)),Setup!$C$6,Setup!$F$12:$F$61)-IF(AND($E184="Half day",YEAR($D184)=Setup!$B$5,MONTH($D184)=9),1-Setup!$B$7,0)))),0)</f>
        <v/>
      </c>
      <c r="S184" s="34">
        <f>IF(AND(ISNUMBER($C184),ISNUMBER($D184)),IF($D184&lt;$C184,0,IF(MAX($C184,DATE(Setup!$B$5,10,1))&gt;MIN($D184,EOMONTH(DATE(Setup!$B$5,10,1),0)),0,MAX(0,NETWORKDAYS.INTL(MAX($C184,DATE(Setup!$B$5,10,1)),MIN($D184,EOMONTH(DATE(Setup!$B$5,10,1),0)),Setup!$C$6,Setup!$F$12:$F$61)-IF(AND($E184="Half day",YEAR($D184)=Setup!$B$5,MONTH($D184)=10),1-Setup!$B$7,0)))),0)</f>
        <v/>
      </c>
      <c r="T184" s="34">
        <f>IF(AND(ISNUMBER($C184),ISNUMBER($D184)),IF($D184&lt;$C184,0,IF(MAX($C184,DATE(Setup!$B$5,11,1))&gt;MIN($D184,EOMONTH(DATE(Setup!$B$5,11,1),0)),0,MAX(0,NETWORKDAYS.INTL(MAX($C184,DATE(Setup!$B$5,11,1)),MIN($D184,EOMONTH(DATE(Setup!$B$5,11,1),0)),Setup!$C$6,Setup!$F$12:$F$61)-IF(AND($E184="Half day",YEAR($D184)=Setup!$B$5,MONTH($D184)=11),1-Setup!$B$7,0)))),0)</f>
        <v/>
      </c>
      <c r="U184" s="34">
        <f>IF(AND(ISNUMBER($C184),ISNUMBER($D184)),IF($D184&lt;$C184,0,IF(MAX($C184,DATE(Setup!$B$5,12,1))&gt;MIN($D184,EOMONTH(DATE(Setup!$B$5,12,1),0)),0,MAX(0,NETWORKDAYS.INTL(MAX($C184,DATE(Setup!$B$5,12,1)),MIN($D184,EOMONTH(DATE(Setup!$B$5,12,1),0)),Setup!$C$6,Setup!$F$12:$F$61)-IF(AND($E184="Half day",YEAR($D184)=Setup!$B$5,MONTH($D184)=12),1-Setup!$B$7,0)))),0)</f>
        <v/>
      </c>
    </row>
    <row r="185">
      <c r="A185" s="7" t="n"/>
      <c r="B185" s="7" t="n"/>
      <c r="C185" s="28" t="n"/>
      <c r="D185" s="28" t="n"/>
      <c r="E185" s="23" t="n"/>
      <c r="F185" s="32">
        <f>IF(OR($C185="",$D185=""),"",IF(NOT(AND(ISNUMBER($C185),ISNUMBER($D185))),"Check dates",IF($D185&lt;$C185,"Check dates",SUM($J185:$U185))))</f>
        <v/>
      </c>
      <c r="G185" s="7" t="n"/>
      <c r="H185" s="33">
        <f>IF(AND($A185="",$B185="",$C185="",$D185=""),"",IF(COUNTIF(Employees!$A$5:$A$34,$A185)=0,"Pick the employee from the list",IF(COUNTIF(Setup!$A$12:$A$17,$B185)=0,"Pick the leave type",IF($F185="Check dates","Check the dates","OK"))))</f>
        <v/>
      </c>
      <c r="J185" s="34">
        <f>IF(AND(ISNUMBER($C185),ISNUMBER($D185)),IF($D185&lt;$C185,0,IF(MAX($C185,DATE(Setup!$B$5,1,1))&gt;MIN($D185,EOMONTH(DATE(Setup!$B$5,1,1),0)),0,MAX(0,NETWORKDAYS.INTL(MAX($C185,DATE(Setup!$B$5,1,1)),MIN($D185,EOMONTH(DATE(Setup!$B$5,1,1),0)),Setup!$C$6,Setup!$F$12:$F$61)-IF(AND($E185="Half day",YEAR($D185)=Setup!$B$5,MONTH($D185)=1),1-Setup!$B$7,0)))),0)</f>
        <v/>
      </c>
      <c r="K185" s="34">
        <f>IF(AND(ISNUMBER($C185),ISNUMBER($D185)),IF($D185&lt;$C185,0,IF(MAX($C185,DATE(Setup!$B$5,2,1))&gt;MIN($D185,EOMONTH(DATE(Setup!$B$5,2,1),0)),0,MAX(0,NETWORKDAYS.INTL(MAX($C185,DATE(Setup!$B$5,2,1)),MIN($D185,EOMONTH(DATE(Setup!$B$5,2,1),0)),Setup!$C$6,Setup!$F$12:$F$61)-IF(AND($E185="Half day",YEAR($D185)=Setup!$B$5,MONTH($D185)=2),1-Setup!$B$7,0)))),0)</f>
        <v/>
      </c>
      <c r="L185" s="34">
        <f>IF(AND(ISNUMBER($C185),ISNUMBER($D185)),IF($D185&lt;$C185,0,IF(MAX($C185,DATE(Setup!$B$5,3,1))&gt;MIN($D185,EOMONTH(DATE(Setup!$B$5,3,1),0)),0,MAX(0,NETWORKDAYS.INTL(MAX($C185,DATE(Setup!$B$5,3,1)),MIN($D185,EOMONTH(DATE(Setup!$B$5,3,1),0)),Setup!$C$6,Setup!$F$12:$F$61)-IF(AND($E185="Half day",YEAR($D185)=Setup!$B$5,MONTH($D185)=3),1-Setup!$B$7,0)))),0)</f>
        <v/>
      </c>
      <c r="M185" s="34">
        <f>IF(AND(ISNUMBER($C185),ISNUMBER($D185)),IF($D185&lt;$C185,0,IF(MAX($C185,DATE(Setup!$B$5,4,1))&gt;MIN($D185,EOMONTH(DATE(Setup!$B$5,4,1),0)),0,MAX(0,NETWORKDAYS.INTL(MAX($C185,DATE(Setup!$B$5,4,1)),MIN($D185,EOMONTH(DATE(Setup!$B$5,4,1),0)),Setup!$C$6,Setup!$F$12:$F$61)-IF(AND($E185="Half day",YEAR($D185)=Setup!$B$5,MONTH($D185)=4),1-Setup!$B$7,0)))),0)</f>
        <v/>
      </c>
      <c r="N185" s="34">
        <f>IF(AND(ISNUMBER($C185),ISNUMBER($D185)),IF($D185&lt;$C185,0,IF(MAX($C185,DATE(Setup!$B$5,5,1))&gt;MIN($D185,EOMONTH(DATE(Setup!$B$5,5,1),0)),0,MAX(0,NETWORKDAYS.INTL(MAX($C185,DATE(Setup!$B$5,5,1)),MIN($D185,EOMONTH(DATE(Setup!$B$5,5,1),0)),Setup!$C$6,Setup!$F$12:$F$61)-IF(AND($E185="Half day",YEAR($D185)=Setup!$B$5,MONTH($D185)=5),1-Setup!$B$7,0)))),0)</f>
        <v/>
      </c>
      <c r="O185" s="34">
        <f>IF(AND(ISNUMBER($C185),ISNUMBER($D185)),IF($D185&lt;$C185,0,IF(MAX($C185,DATE(Setup!$B$5,6,1))&gt;MIN($D185,EOMONTH(DATE(Setup!$B$5,6,1),0)),0,MAX(0,NETWORKDAYS.INTL(MAX($C185,DATE(Setup!$B$5,6,1)),MIN($D185,EOMONTH(DATE(Setup!$B$5,6,1),0)),Setup!$C$6,Setup!$F$12:$F$61)-IF(AND($E185="Half day",YEAR($D185)=Setup!$B$5,MONTH($D185)=6),1-Setup!$B$7,0)))),0)</f>
        <v/>
      </c>
      <c r="P185" s="34">
        <f>IF(AND(ISNUMBER($C185),ISNUMBER($D185)),IF($D185&lt;$C185,0,IF(MAX($C185,DATE(Setup!$B$5,7,1))&gt;MIN($D185,EOMONTH(DATE(Setup!$B$5,7,1),0)),0,MAX(0,NETWORKDAYS.INTL(MAX($C185,DATE(Setup!$B$5,7,1)),MIN($D185,EOMONTH(DATE(Setup!$B$5,7,1),0)),Setup!$C$6,Setup!$F$12:$F$61)-IF(AND($E185="Half day",YEAR($D185)=Setup!$B$5,MONTH($D185)=7),1-Setup!$B$7,0)))),0)</f>
        <v/>
      </c>
      <c r="Q185" s="34">
        <f>IF(AND(ISNUMBER($C185),ISNUMBER($D185)),IF($D185&lt;$C185,0,IF(MAX($C185,DATE(Setup!$B$5,8,1))&gt;MIN($D185,EOMONTH(DATE(Setup!$B$5,8,1),0)),0,MAX(0,NETWORKDAYS.INTL(MAX($C185,DATE(Setup!$B$5,8,1)),MIN($D185,EOMONTH(DATE(Setup!$B$5,8,1),0)),Setup!$C$6,Setup!$F$12:$F$61)-IF(AND($E185="Half day",YEAR($D185)=Setup!$B$5,MONTH($D185)=8),1-Setup!$B$7,0)))),0)</f>
        <v/>
      </c>
      <c r="R185" s="34">
        <f>IF(AND(ISNUMBER($C185),ISNUMBER($D185)),IF($D185&lt;$C185,0,IF(MAX($C185,DATE(Setup!$B$5,9,1))&gt;MIN($D185,EOMONTH(DATE(Setup!$B$5,9,1),0)),0,MAX(0,NETWORKDAYS.INTL(MAX($C185,DATE(Setup!$B$5,9,1)),MIN($D185,EOMONTH(DATE(Setup!$B$5,9,1),0)),Setup!$C$6,Setup!$F$12:$F$61)-IF(AND($E185="Half day",YEAR($D185)=Setup!$B$5,MONTH($D185)=9),1-Setup!$B$7,0)))),0)</f>
        <v/>
      </c>
      <c r="S185" s="34">
        <f>IF(AND(ISNUMBER($C185),ISNUMBER($D185)),IF($D185&lt;$C185,0,IF(MAX($C185,DATE(Setup!$B$5,10,1))&gt;MIN($D185,EOMONTH(DATE(Setup!$B$5,10,1),0)),0,MAX(0,NETWORKDAYS.INTL(MAX($C185,DATE(Setup!$B$5,10,1)),MIN($D185,EOMONTH(DATE(Setup!$B$5,10,1),0)),Setup!$C$6,Setup!$F$12:$F$61)-IF(AND($E185="Half day",YEAR($D185)=Setup!$B$5,MONTH($D185)=10),1-Setup!$B$7,0)))),0)</f>
        <v/>
      </c>
      <c r="T185" s="34">
        <f>IF(AND(ISNUMBER($C185),ISNUMBER($D185)),IF($D185&lt;$C185,0,IF(MAX($C185,DATE(Setup!$B$5,11,1))&gt;MIN($D185,EOMONTH(DATE(Setup!$B$5,11,1),0)),0,MAX(0,NETWORKDAYS.INTL(MAX($C185,DATE(Setup!$B$5,11,1)),MIN($D185,EOMONTH(DATE(Setup!$B$5,11,1),0)),Setup!$C$6,Setup!$F$12:$F$61)-IF(AND($E185="Half day",YEAR($D185)=Setup!$B$5,MONTH($D185)=11),1-Setup!$B$7,0)))),0)</f>
        <v/>
      </c>
      <c r="U185" s="34">
        <f>IF(AND(ISNUMBER($C185),ISNUMBER($D185)),IF($D185&lt;$C185,0,IF(MAX($C185,DATE(Setup!$B$5,12,1))&gt;MIN($D185,EOMONTH(DATE(Setup!$B$5,12,1),0)),0,MAX(0,NETWORKDAYS.INTL(MAX($C185,DATE(Setup!$B$5,12,1)),MIN($D185,EOMONTH(DATE(Setup!$B$5,12,1),0)),Setup!$C$6,Setup!$F$12:$F$61)-IF(AND($E185="Half day",YEAR($D185)=Setup!$B$5,MONTH($D185)=12),1-Setup!$B$7,0)))),0)</f>
        <v/>
      </c>
    </row>
    <row r="186">
      <c r="A186" s="7" t="n"/>
      <c r="B186" s="7" t="n"/>
      <c r="C186" s="28" t="n"/>
      <c r="D186" s="28" t="n"/>
      <c r="E186" s="23" t="n"/>
      <c r="F186" s="32">
        <f>IF(OR($C186="",$D186=""),"",IF(NOT(AND(ISNUMBER($C186),ISNUMBER($D186))),"Check dates",IF($D186&lt;$C186,"Check dates",SUM($J186:$U186))))</f>
        <v/>
      </c>
      <c r="G186" s="7" t="n"/>
      <c r="H186" s="33">
        <f>IF(AND($A186="",$B186="",$C186="",$D186=""),"",IF(COUNTIF(Employees!$A$5:$A$34,$A186)=0,"Pick the employee from the list",IF(COUNTIF(Setup!$A$12:$A$17,$B186)=0,"Pick the leave type",IF($F186="Check dates","Check the dates","OK"))))</f>
        <v/>
      </c>
      <c r="J186" s="34">
        <f>IF(AND(ISNUMBER($C186),ISNUMBER($D186)),IF($D186&lt;$C186,0,IF(MAX($C186,DATE(Setup!$B$5,1,1))&gt;MIN($D186,EOMONTH(DATE(Setup!$B$5,1,1),0)),0,MAX(0,NETWORKDAYS.INTL(MAX($C186,DATE(Setup!$B$5,1,1)),MIN($D186,EOMONTH(DATE(Setup!$B$5,1,1),0)),Setup!$C$6,Setup!$F$12:$F$61)-IF(AND($E186="Half day",YEAR($D186)=Setup!$B$5,MONTH($D186)=1),1-Setup!$B$7,0)))),0)</f>
        <v/>
      </c>
      <c r="K186" s="34">
        <f>IF(AND(ISNUMBER($C186),ISNUMBER($D186)),IF($D186&lt;$C186,0,IF(MAX($C186,DATE(Setup!$B$5,2,1))&gt;MIN($D186,EOMONTH(DATE(Setup!$B$5,2,1),0)),0,MAX(0,NETWORKDAYS.INTL(MAX($C186,DATE(Setup!$B$5,2,1)),MIN($D186,EOMONTH(DATE(Setup!$B$5,2,1),0)),Setup!$C$6,Setup!$F$12:$F$61)-IF(AND($E186="Half day",YEAR($D186)=Setup!$B$5,MONTH($D186)=2),1-Setup!$B$7,0)))),0)</f>
        <v/>
      </c>
      <c r="L186" s="34">
        <f>IF(AND(ISNUMBER($C186),ISNUMBER($D186)),IF($D186&lt;$C186,0,IF(MAX($C186,DATE(Setup!$B$5,3,1))&gt;MIN($D186,EOMONTH(DATE(Setup!$B$5,3,1),0)),0,MAX(0,NETWORKDAYS.INTL(MAX($C186,DATE(Setup!$B$5,3,1)),MIN($D186,EOMONTH(DATE(Setup!$B$5,3,1),0)),Setup!$C$6,Setup!$F$12:$F$61)-IF(AND($E186="Half day",YEAR($D186)=Setup!$B$5,MONTH($D186)=3),1-Setup!$B$7,0)))),0)</f>
        <v/>
      </c>
      <c r="M186" s="34">
        <f>IF(AND(ISNUMBER($C186),ISNUMBER($D186)),IF($D186&lt;$C186,0,IF(MAX($C186,DATE(Setup!$B$5,4,1))&gt;MIN($D186,EOMONTH(DATE(Setup!$B$5,4,1),0)),0,MAX(0,NETWORKDAYS.INTL(MAX($C186,DATE(Setup!$B$5,4,1)),MIN($D186,EOMONTH(DATE(Setup!$B$5,4,1),0)),Setup!$C$6,Setup!$F$12:$F$61)-IF(AND($E186="Half day",YEAR($D186)=Setup!$B$5,MONTH($D186)=4),1-Setup!$B$7,0)))),0)</f>
        <v/>
      </c>
      <c r="N186" s="34">
        <f>IF(AND(ISNUMBER($C186),ISNUMBER($D186)),IF($D186&lt;$C186,0,IF(MAX($C186,DATE(Setup!$B$5,5,1))&gt;MIN($D186,EOMONTH(DATE(Setup!$B$5,5,1),0)),0,MAX(0,NETWORKDAYS.INTL(MAX($C186,DATE(Setup!$B$5,5,1)),MIN($D186,EOMONTH(DATE(Setup!$B$5,5,1),0)),Setup!$C$6,Setup!$F$12:$F$61)-IF(AND($E186="Half day",YEAR($D186)=Setup!$B$5,MONTH($D186)=5),1-Setup!$B$7,0)))),0)</f>
        <v/>
      </c>
      <c r="O186" s="34">
        <f>IF(AND(ISNUMBER($C186),ISNUMBER($D186)),IF($D186&lt;$C186,0,IF(MAX($C186,DATE(Setup!$B$5,6,1))&gt;MIN($D186,EOMONTH(DATE(Setup!$B$5,6,1),0)),0,MAX(0,NETWORKDAYS.INTL(MAX($C186,DATE(Setup!$B$5,6,1)),MIN($D186,EOMONTH(DATE(Setup!$B$5,6,1),0)),Setup!$C$6,Setup!$F$12:$F$61)-IF(AND($E186="Half day",YEAR($D186)=Setup!$B$5,MONTH($D186)=6),1-Setup!$B$7,0)))),0)</f>
        <v/>
      </c>
      <c r="P186" s="34">
        <f>IF(AND(ISNUMBER($C186),ISNUMBER($D186)),IF($D186&lt;$C186,0,IF(MAX($C186,DATE(Setup!$B$5,7,1))&gt;MIN($D186,EOMONTH(DATE(Setup!$B$5,7,1),0)),0,MAX(0,NETWORKDAYS.INTL(MAX($C186,DATE(Setup!$B$5,7,1)),MIN($D186,EOMONTH(DATE(Setup!$B$5,7,1),0)),Setup!$C$6,Setup!$F$12:$F$61)-IF(AND($E186="Half day",YEAR($D186)=Setup!$B$5,MONTH($D186)=7),1-Setup!$B$7,0)))),0)</f>
        <v/>
      </c>
      <c r="Q186" s="34">
        <f>IF(AND(ISNUMBER($C186),ISNUMBER($D186)),IF($D186&lt;$C186,0,IF(MAX($C186,DATE(Setup!$B$5,8,1))&gt;MIN($D186,EOMONTH(DATE(Setup!$B$5,8,1),0)),0,MAX(0,NETWORKDAYS.INTL(MAX($C186,DATE(Setup!$B$5,8,1)),MIN($D186,EOMONTH(DATE(Setup!$B$5,8,1),0)),Setup!$C$6,Setup!$F$12:$F$61)-IF(AND($E186="Half day",YEAR($D186)=Setup!$B$5,MONTH($D186)=8),1-Setup!$B$7,0)))),0)</f>
        <v/>
      </c>
      <c r="R186" s="34">
        <f>IF(AND(ISNUMBER($C186),ISNUMBER($D186)),IF($D186&lt;$C186,0,IF(MAX($C186,DATE(Setup!$B$5,9,1))&gt;MIN($D186,EOMONTH(DATE(Setup!$B$5,9,1),0)),0,MAX(0,NETWORKDAYS.INTL(MAX($C186,DATE(Setup!$B$5,9,1)),MIN($D186,EOMONTH(DATE(Setup!$B$5,9,1),0)),Setup!$C$6,Setup!$F$12:$F$61)-IF(AND($E186="Half day",YEAR($D186)=Setup!$B$5,MONTH($D186)=9),1-Setup!$B$7,0)))),0)</f>
        <v/>
      </c>
      <c r="S186" s="34">
        <f>IF(AND(ISNUMBER($C186),ISNUMBER($D186)),IF($D186&lt;$C186,0,IF(MAX($C186,DATE(Setup!$B$5,10,1))&gt;MIN($D186,EOMONTH(DATE(Setup!$B$5,10,1),0)),0,MAX(0,NETWORKDAYS.INTL(MAX($C186,DATE(Setup!$B$5,10,1)),MIN($D186,EOMONTH(DATE(Setup!$B$5,10,1),0)),Setup!$C$6,Setup!$F$12:$F$61)-IF(AND($E186="Half day",YEAR($D186)=Setup!$B$5,MONTH($D186)=10),1-Setup!$B$7,0)))),0)</f>
        <v/>
      </c>
      <c r="T186" s="34">
        <f>IF(AND(ISNUMBER($C186),ISNUMBER($D186)),IF($D186&lt;$C186,0,IF(MAX($C186,DATE(Setup!$B$5,11,1))&gt;MIN($D186,EOMONTH(DATE(Setup!$B$5,11,1),0)),0,MAX(0,NETWORKDAYS.INTL(MAX($C186,DATE(Setup!$B$5,11,1)),MIN($D186,EOMONTH(DATE(Setup!$B$5,11,1),0)),Setup!$C$6,Setup!$F$12:$F$61)-IF(AND($E186="Half day",YEAR($D186)=Setup!$B$5,MONTH($D186)=11),1-Setup!$B$7,0)))),0)</f>
        <v/>
      </c>
      <c r="U186" s="34">
        <f>IF(AND(ISNUMBER($C186),ISNUMBER($D186)),IF($D186&lt;$C186,0,IF(MAX($C186,DATE(Setup!$B$5,12,1))&gt;MIN($D186,EOMONTH(DATE(Setup!$B$5,12,1),0)),0,MAX(0,NETWORKDAYS.INTL(MAX($C186,DATE(Setup!$B$5,12,1)),MIN($D186,EOMONTH(DATE(Setup!$B$5,12,1),0)),Setup!$C$6,Setup!$F$12:$F$61)-IF(AND($E186="Half day",YEAR($D186)=Setup!$B$5,MONTH($D186)=12),1-Setup!$B$7,0)))),0)</f>
        <v/>
      </c>
    </row>
    <row r="187">
      <c r="A187" s="7" t="n"/>
      <c r="B187" s="7" t="n"/>
      <c r="C187" s="28" t="n"/>
      <c r="D187" s="28" t="n"/>
      <c r="E187" s="23" t="n"/>
      <c r="F187" s="32">
        <f>IF(OR($C187="",$D187=""),"",IF(NOT(AND(ISNUMBER($C187),ISNUMBER($D187))),"Check dates",IF($D187&lt;$C187,"Check dates",SUM($J187:$U187))))</f>
        <v/>
      </c>
      <c r="G187" s="7" t="n"/>
      <c r="H187" s="33">
        <f>IF(AND($A187="",$B187="",$C187="",$D187=""),"",IF(COUNTIF(Employees!$A$5:$A$34,$A187)=0,"Pick the employee from the list",IF(COUNTIF(Setup!$A$12:$A$17,$B187)=0,"Pick the leave type",IF($F187="Check dates","Check the dates","OK"))))</f>
        <v/>
      </c>
      <c r="J187" s="34">
        <f>IF(AND(ISNUMBER($C187),ISNUMBER($D187)),IF($D187&lt;$C187,0,IF(MAX($C187,DATE(Setup!$B$5,1,1))&gt;MIN($D187,EOMONTH(DATE(Setup!$B$5,1,1),0)),0,MAX(0,NETWORKDAYS.INTL(MAX($C187,DATE(Setup!$B$5,1,1)),MIN($D187,EOMONTH(DATE(Setup!$B$5,1,1),0)),Setup!$C$6,Setup!$F$12:$F$61)-IF(AND($E187="Half day",YEAR($D187)=Setup!$B$5,MONTH($D187)=1),1-Setup!$B$7,0)))),0)</f>
        <v/>
      </c>
      <c r="K187" s="34">
        <f>IF(AND(ISNUMBER($C187),ISNUMBER($D187)),IF($D187&lt;$C187,0,IF(MAX($C187,DATE(Setup!$B$5,2,1))&gt;MIN($D187,EOMONTH(DATE(Setup!$B$5,2,1),0)),0,MAX(0,NETWORKDAYS.INTL(MAX($C187,DATE(Setup!$B$5,2,1)),MIN($D187,EOMONTH(DATE(Setup!$B$5,2,1),0)),Setup!$C$6,Setup!$F$12:$F$61)-IF(AND($E187="Half day",YEAR($D187)=Setup!$B$5,MONTH($D187)=2),1-Setup!$B$7,0)))),0)</f>
        <v/>
      </c>
      <c r="L187" s="34">
        <f>IF(AND(ISNUMBER($C187),ISNUMBER($D187)),IF($D187&lt;$C187,0,IF(MAX($C187,DATE(Setup!$B$5,3,1))&gt;MIN($D187,EOMONTH(DATE(Setup!$B$5,3,1),0)),0,MAX(0,NETWORKDAYS.INTL(MAX($C187,DATE(Setup!$B$5,3,1)),MIN($D187,EOMONTH(DATE(Setup!$B$5,3,1),0)),Setup!$C$6,Setup!$F$12:$F$61)-IF(AND($E187="Half day",YEAR($D187)=Setup!$B$5,MONTH($D187)=3),1-Setup!$B$7,0)))),0)</f>
        <v/>
      </c>
      <c r="M187" s="34">
        <f>IF(AND(ISNUMBER($C187),ISNUMBER($D187)),IF($D187&lt;$C187,0,IF(MAX($C187,DATE(Setup!$B$5,4,1))&gt;MIN($D187,EOMONTH(DATE(Setup!$B$5,4,1),0)),0,MAX(0,NETWORKDAYS.INTL(MAX($C187,DATE(Setup!$B$5,4,1)),MIN($D187,EOMONTH(DATE(Setup!$B$5,4,1),0)),Setup!$C$6,Setup!$F$12:$F$61)-IF(AND($E187="Half day",YEAR($D187)=Setup!$B$5,MONTH($D187)=4),1-Setup!$B$7,0)))),0)</f>
        <v/>
      </c>
      <c r="N187" s="34">
        <f>IF(AND(ISNUMBER($C187),ISNUMBER($D187)),IF($D187&lt;$C187,0,IF(MAX($C187,DATE(Setup!$B$5,5,1))&gt;MIN($D187,EOMONTH(DATE(Setup!$B$5,5,1),0)),0,MAX(0,NETWORKDAYS.INTL(MAX($C187,DATE(Setup!$B$5,5,1)),MIN($D187,EOMONTH(DATE(Setup!$B$5,5,1),0)),Setup!$C$6,Setup!$F$12:$F$61)-IF(AND($E187="Half day",YEAR($D187)=Setup!$B$5,MONTH($D187)=5),1-Setup!$B$7,0)))),0)</f>
        <v/>
      </c>
      <c r="O187" s="34">
        <f>IF(AND(ISNUMBER($C187),ISNUMBER($D187)),IF($D187&lt;$C187,0,IF(MAX($C187,DATE(Setup!$B$5,6,1))&gt;MIN($D187,EOMONTH(DATE(Setup!$B$5,6,1),0)),0,MAX(0,NETWORKDAYS.INTL(MAX($C187,DATE(Setup!$B$5,6,1)),MIN($D187,EOMONTH(DATE(Setup!$B$5,6,1),0)),Setup!$C$6,Setup!$F$12:$F$61)-IF(AND($E187="Half day",YEAR($D187)=Setup!$B$5,MONTH($D187)=6),1-Setup!$B$7,0)))),0)</f>
        <v/>
      </c>
      <c r="P187" s="34">
        <f>IF(AND(ISNUMBER($C187),ISNUMBER($D187)),IF($D187&lt;$C187,0,IF(MAX($C187,DATE(Setup!$B$5,7,1))&gt;MIN($D187,EOMONTH(DATE(Setup!$B$5,7,1),0)),0,MAX(0,NETWORKDAYS.INTL(MAX($C187,DATE(Setup!$B$5,7,1)),MIN($D187,EOMONTH(DATE(Setup!$B$5,7,1),0)),Setup!$C$6,Setup!$F$12:$F$61)-IF(AND($E187="Half day",YEAR($D187)=Setup!$B$5,MONTH($D187)=7),1-Setup!$B$7,0)))),0)</f>
        <v/>
      </c>
      <c r="Q187" s="34">
        <f>IF(AND(ISNUMBER($C187),ISNUMBER($D187)),IF($D187&lt;$C187,0,IF(MAX($C187,DATE(Setup!$B$5,8,1))&gt;MIN($D187,EOMONTH(DATE(Setup!$B$5,8,1),0)),0,MAX(0,NETWORKDAYS.INTL(MAX($C187,DATE(Setup!$B$5,8,1)),MIN($D187,EOMONTH(DATE(Setup!$B$5,8,1),0)),Setup!$C$6,Setup!$F$12:$F$61)-IF(AND($E187="Half day",YEAR($D187)=Setup!$B$5,MONTH($D187)=8),1-Setup!$B$7,0)))),0)</f>
        <v/>
      </c>
      <c r="R187" s="34">
        <f>IF(AND(ISNUMBER($C187),ISNUMBER($D187)),IF($D187&lt;$C187,0,IF(MAX($C187,DATE(Setup!$B$5,9,1))&gt;MIN($D187,EOMONTH(DATE(Setup!$B$5,9,1),0)),0,MAX(0,NETWORKDAYS.INTL(MAX($C187,DATE(Setup!$B$5,9,1)),MIN($D187,EOMONTH(DATE(Setup!$B$5,9,1),0)),Setup!$C$6,Setup!$F$12:$F$61)-IF(AND($E187="Half day",YEAR($D187)=Setup!$B$5,MONTH($D187)=9),1-Setup!$B$7,0)))),0)</f>
        <v/>
      </c>
      <c r="S187" s="34">
        <f>IF(AND(ISNUMBER($C187),ISNUMBER($D187)),IF($D187&lt;$C187,0,IF(MAX($C187,DATE(Setup!$B$5,10,1))&gt;MIN($D187,EOMONTH(DATE(Setup!$B$5,10,1),0)),0,MAX(0,NETWORKDAYS.INTL(MAX($C187,DATE(Setup!$B$5,10,1)),MIN($D187,EOMONTH(DATE(Setup!$B$5,10,1),0)),Setup!$C$6,Setup!$F$12:$F$61)-IF(AND($E187="Half day",YEAR($D187)=Setup!$B$5,MONTH($D187)=10),1-Setup!$B$7,0)))),0)</f>
        <v/>
      </c>
      <c r="T187" s="34">
        <f>IF(AND(ISNUMBER($C187),ISNUMBER($D187)),IF($D187&lt;$C187,0,IF(MAX($C187,DATE(Setup!$B$5,11,1))&gt;MIN($D187,EOMONTH(DATE(Setup!$B$5,11,1),0)),0,MAX(0,NETWORKDAYS.INTL(MAX($C187,DATE(Setup!$B$5,11,1)),MIN($D187,EOMONTH(DATE(Setup!$B$5,11,1),0)),Setup!$C$6,Setup!$F$12:$F$61)-IF(AND($E187="Half day",YEAR($D187)=Setup!$B$5,MONTH($D187)=11),1-Setup!$B$7,0)))),0)</f>
        <v/>
      </c>
      <c r="U187" s="34">
        <f>IF(AND(ISNUMBER($C187),ISNUMBER($D187)),IF($D187&lt;$C187,0,IF(MAX($C187,DATE(Setup!$B$5,12,1))&gt;MIN($D187,EOMONTH(DATE(Setup!$B$5,12,1),0)),0,MAX(0,NETWORKDAYS.INTL(MAX($C187,DATE(Setup!$B$5,12,1)),MIN($D187,EOMONTH(DATE(Setup!$B$5,12,1),0)),Setup!$C$6,Setup!$F$12:$F$61)-IF(AND($E187="Half day",YEAR($D187)=Setup!$B$5,MONTH($D187)=12),1-Setup!$B$7,0)))),0)</f>
        <v/>
      </c>
    </row>
    <row r="188">
      <c r="A188" s="7" t="n"/>
      <c r="B188" s="7" t="n"/>
      <c r="C188" s="28" t="n"/>
      <c r="D188" s="28" t="n"/>
      <c r="E188" s="23" t="n"/>
      <c r="F188" s="32">
        <f>IF(OR($C188="",$D188=""),"",IF(NOT(AND(ISNUMBER($C188),ISNUMBER($D188))),"Check dates",IF($D188&lt;$C188,"Check dates",SUM($J188:$U188))))</f>
        <v/>
      </c>
      <c r="G188" s="7" t="n"/>
      <c r="H188" s="33">
        <f>IF(AND($A188="",$B188="",$C188="",$D188=""),"",IF(COUNTIF(Employees!$A$5:$A$34,$A188)=0,"Pick the employee from the list",IF(COUNTIF(Setup!$A$12:$A$17,$B188)=0,"Pick the leave type",IF($F188="Check dates","Check the dates","OK"))))</f>
        <v/>
      </c>
      <c r="J188" s="34">
        <f>IF(AND(ISNUMBER($C188),ISNUMBER($D188)),IF($D188&lt;$C188,0,IF(MAX($C188,DATE(Setup!$B$5,1,1))&gt;MIN($D188,EOMONTH(DATE(Setup!$B$5,1,1),0)),0,MAX(0,NETWORKDAYS.INTL(MAX($C188,DATE(Setup!$B$5,1,1)),MIN($D188,EOMONTH(DATE(Setup!$B$5,1,1),0)),Setup!$C$6,Setup!$F$12:$F$61)-IF(AND($E188="Half day",YEAR($D188)=Setup!$B$5,MONTH($D188)=1),1-Setup!$B$7,0)))),0)</f>
        <v/>
      </c>
      <c r="K188" s="34">
        <f>IF(AND(ISNUMBER($C188),ISNUMBER($D188)),IF($D188&lt;$C188,0,IF(MAX($C188,DATE(Setup!$B$5,2,1))&gt;MIN($D188,EOMONTH(DATE(Setup!$B$5,2,1),0)),0,MAX(0,NETWORKDAYS.INTL(MAX($C188,DATE(Setup!$B$5,2,1)),MIN($D188,EOMONTH(DATE(Setup!$B$5,2,1),0)),Setup!$C$6,Setup!$F$12:$F$61)-IF(AND($E188="Half day",YEAR($D188)=Setup!$B$5,MONTH($D188)=2),1-Setup!$B$7,0)))),0)</f>
        <v/>
      </c>
      <c r="L188" s="34">
        <f>IF(AND(ISNUMBER($C188),ISNUMBER($D188)),IF($D188&lt;$C188,0,IF(MAX($C188,DATE(Setup!$B$5,3,1))&gt;MIN($D188,EOMONTH(DATE(Setup!$B$5,3,1),0)),0,MAX(0,NETWORKDAYS.INTL(MAX($C188,DATE(Setup!$B$5,3,1)),MIN($D188,EOMONTH(DATE(Setup!$B$5,3,1),0)),Setup!$C$6,Setup!$F$12:$F$61)-IF(AND($E188="Half day",YEAR($D188)=Setup!$B$5,MONTH($D188)=3),1-Setup!$B$7,0)))),0)</f>
        <v/>
      </c>
      <c r="M188" s="34">
        <f>IF(AND(ISNUMBER($C188),ISNUMBER($D188)),IF($D188&lt;$C188,0,IF(MAX($C188,DATE(Setup!$B$5,4,1))&gt;MIN($D188,EOMONTH(DATE(Setup!$B$5,4,1),0)),0,MAX(0,NETWORKDAYS.INTL(MAX($C188,DATE(Setup!$B$5,4,1)),MIN($D188,EOMONTH(DATE(Setup!$B$5,4,1),0)),Setup!$C$6,Setup!$F$12:$F$61)-IF(AND($E188="Half day",YEAR($D188)=Setup!$B$5,MONTH($D188)=4),1-Setup!$B$7,0)))),0)</f>
        <v/>
      </c>
      <c r="N188" s="34">
        <f>IF(AND(ISNUMBER($C188),ISNUMBER($D188)),IF($D188&lt;$C188,0,IF(MAX($C188,DATE(Setup!$B$5,5,1))&gt;MIN($D188,EOMONTH(DATE(Setup!$B$5,5,1),0)),0,MAX(0,NETWORKDAYS.INTL(MAX($C188,DATE(Setup!$B$5,5,1)),MIN($D188,EOMONTH(DATE(Setup!$B$5,5,1),0)),Setup!$C$6,Setup!$F$12:$F$61)-IF(AND($E188="Half day",YEAR($D188)=Setup!$B$5,MONTH($D188)=5),1-Setup!$B$7,0)))),0)</f>
        <v/>
      </c>
      <c r="O188" s="34">
        <f>IF(AND(ISNUMBER($C188),ISNUMBER($D188)),IF($D188&lt;$C188,0,IF(MAX($C188,DATE(Setup!$B$5,6,1))&gt;MIN($D188,EOMONTH(DATE(Setup!$B$5,6,1),0)),0,MAX(0,NETWORKDAYS.INTL(MAX($C188,DATE(Setup!$B$5,6,1)),MIN($D188,EOMONTH(DATE(Setup!$B$5,6,1),0)),Setup!$C$6,Setup!$F$12:$F$61)-IF(AND($E188="Half day",YEAR($D188)=Setup!$B$5,MONTH($D188)=6),1-Setup!$B$7,0)))),0)</f>
        <v/>
      </c>
      <c r="P188" s="34">
        <f>IF(AND(ISNUMBER($C188),ISNUMBER($D188)),IF($D188&lt;$C188,0,IF(MAX($C188,DATE(Setup!$B$5,7,1))&gt;MIN($D188,EOMONTH(DATE(Setup!$B$5,7,1),0)),0,MAX(0,NETWORKDAYS.INTL(MAX($C188,DATE(Setup!$B$5,7,1)),MIN($D188,EOMONTH(DATE(Setup!$B$5,7,1),0)),Setup!$C$6,Setup!$F$12:$F$61)-IF(AND($E188="Half day",YEAR($D188)=Setup!$B$5,MONTH($D188)=7),1-Setup!$B$7,0)))),0)</f>
        <v/>
      </c>
      <c r="Q188" s="34">
        <f>IF(AND(ISNUMBER($C188),ISNUMBER($D188)),IF($D188&lt;$C188,0,IF(MAX($C188,DATE(Setup!$B$5,8,1))&gt;MIN($D188,EOMONTH(DATE(Setup!$B$5,8,1),0)),0,MAX(0,NETWORKDAYS.INTL(MAX($C188,DATE(Setup!$B$5,8,1)),MIN($D188,EOMONTH(DATE(Setup!$B$5,8,1),0)),Setup!$C$6,Setup!$F$12:$F$61)-IF(AND($E188="Half day",YEAR($D188)=Setup!$B$5,MONTH($D188)=8),1-Setup!$B$7,0)))),0)</f>
        <v/>
      </c>
      <c r="R188" s="34">
        <f>IF(AND(ISNUMBER($C188),ISNUMBER($D188)),IF($D188&lt;$C188,0,IF(MAX($C188,DATE(Setup!$B$5,9,1))&gt;MIN($D188,EOMONTH(DATE(Setup!$B$5,9,1),0)),0,MAX(0,NETWORKDAYS.INTL(MAX($C188,DATE(Setup!$B$5,9,1)),MIN($D188,EOMONTH(DATE(Setup!$B$5,9,1),0)),Setup!$C$6,Setup!$F$12:$F$61)-IF(AND($E188="Half day",YEAR($D188)=Setup!$B$5,MONTH($D188)=9),1-Setup!$B$7,0)))),0)</f>
        <v/>
      </c>
      <c r="S188" s="34">
        <f>IF(AND(ISNUMBER($C188),ISNUMBER($D188)),IF($D188&lt;$C188,0,IF(MAX($C188,DATE(Setup!$B$5,10,1))&gt;MIN($D188,EOMONTH(DATE(Setup!$B$5,10,1),0)),0,MAX(0,NETWORKDAYS.INTL(MAX($C188,DATE(Setup!$B$5,10,1)),MIN($D188,EOMONTH(DATE(Setup!$B$5,10,1),0)),Setup!$C$6,Setup!$F$12:$F$61)-IF(AND($E188="Half day",YEAR($D188)=Setup!$B$5,MONTH($D188)=10),1-Setup!$B$7,0)))),0)</f>
        <v/>
      </c>
      <c r="T188" s="34">
        <f>IF(AND(ISNUMBER($C188),ISNUMBER($D188)),IF($D188&lt;$C188,0,IF(MAX($C188,DATE(Setup!$B$5,11,1))&gt;MIN($D188,EOMONTH(DATE(Setup!$B$5,11,1),0)),0,MAX(0,NETWORKDAYS.INTL(MAX($C188,DATE(Setup!$B$5,11,1)),MIN($D188,EOMONTH(DATE(Setup!$B$5,11,1),0)),Setup!$C$6,Setup!$F$12:$F$61)-IF(AND($E188="Half day",YEAR($D188)=Setup!$B$5,MONTH($D188)=11),1-Setup!$B$7,0)))),0)</f>
        <v/>
      </c>
      <c r="U188" s="34">
        <f>IF(AND(ISNUMBER($C188),ISNUMBER($D188)),IF($D188&lt;$C188,0,IF(MAX($C188,DATE(Setup!$B$5,12,1))&gt;MIN($D188,EOMONTH(DATE(Setup!$B$5,12,1),0)),0,MAX(0,NETWORKDAYS.INTL(MAX($C188,DATE(Setup!$B$5,12,1)),MIN($D188,EOMONTH(DATE(Setup!$B$5,12,1),0)),Setup!$C$6,Setup!$F$12:$F$61)-IF(AND($E188="Half day",YEAR($D188)=Setup!$B$5,MONTH($D188)=12),1-Setup!$B$7,0)))),0)</f>
        <v/>
      </c>
    </row>
    <row r="189">
      <c r="A189" s="7" t="n"/>
      <c r="B189" s="7" t="n"/>
      <c r="C189" s="28" t="n"/>
      <c r="D189" s="28" t="n"/>
      <c r="E189" s="23" t="n"/>
      <c r="F189" s="32">
        <f>IF(OR($C189="",$D189=""),"",IF(NOT(AND(ISNUMBER($C189),ISNUMBER($D189))),"Check dates",IF($D189&lt;$C189,"Check dates",SUM($J189:$U189))))</f>
        <v/>
      </c>
      <c r="G189" s="7" t="n"/>
      <c r="H189" s="33">
        <f>IF(AND($A189="",$B189="",$C189="",$D189=""),"",IF(COUNTIF(Employees!$A$5:$A$34,$A189)=0,"Pick the employee from the list",IF(COUNTIF(Setup!$A$12:$A$17,$B189)=0,"Pick the leave type",IF($F189="Check dates","Check the dates","OK"))))</f>
        <v/>
      </c>
      <c r="J189" s="34">
        <f>IF(AND(ISNUMBER($C189),ISNUMBER($D189)),IF($D189&lt;$C189,0,IF(MAX($C189,DATE(Setup!$B$5,1,1))&gt;MIN($D189,EOMONTH(DATE(Setup!$B$5,1,1),0)),0,MAX(0,NETWORKDAYS.INTL(MAX($C189,DATE(Setup!$B$5,1,1)),MIN($D189,EOMONTH(DATE(Setup!$B$5,1,1),0)),Setup!$C$6,Setup!$F$12:$F$61)-IF(AND($E189="Half day",YEAR($D189)=Setup!$B$5,MONTH($D189)=1),1-Setup!$B$7,0)))),0)</f>
        <v/>
      </c>
      <c r="K189" s="34">
        <f>IF(AND(ISNUMBER($C189),ISNUMBER($D189)),IF($D189&lt;$C189,0,IF(MAX($C189,DATE(Setup!$B$5,2,1))&gt;MIN($D189,EOMONTH(DATE(Setup!$B$5,2,1),0)),0,MAX(0,NETWORKDAYS.INTL(MAX($C189,DATE(Setup!$B$5,2,1)),MIN($D189,EOMONTH(DATE(Setup!$B$5,2,1),0)),Setup!$C$6,Setup!$F$12:$F$61)-IF(AND($E189="Half day",YEAR($D189)=Setup!$B$5,MONTH($D189)=2),1-Setup!$B$7,0)))),0)</f>
        <v/>
      </c>
      <c r="L189" s="34">
        <f>IF(AND(ISNUMBER($C189),ISNUMBER($D189)),IF($D189&lt;$C189,0,IF(MAX($C189,DATE(Setup!$B$5,3,1))&gt;MIN($D189,EOMONTH(DATE(Setup!$B$5,3,1),0)),0,MAX(0,NETWORKDAYS.INTL(MAX($C189,DATE(Setup!$B$5,3,1)),MIN($D189,EOMONTH(DATE(Setup!$B$5,3,1),0)),Setup!$C$6,Setup!$F$12:$F$61)-IF(AND($E189="Half day",YEAR($D189)=Setup!$B$5,MONTH($D189)=3),1-Setup!$B$7,0)))),0)</f>
        <v/>
      </c>
      <c r="M189" s="34">
        <f>IF(AND(ISNUMBER($C189),ISNUMBER($D189)),IF($D189&lt;$C189,0,IF(MAX($C189,DATE(Setup!$B$5,4,1))&gt;MIN($D189,EOMONTH(DATE(Setup!$B$5,4,1),0)),0,MAX(0,NETWORKDAYS.INTL(MAX($C189,DATE(Setup!$B$5,4,1)),MIN($D189,EOMONTH(DATE(Setup!$B$5,4,1),0)),Setup!$C$6,Setup!$F$12:$F$61)-IF(AND($E189="Half day",YEAR($D189)=Setup!$B$5,MONTH($D189)=4),1-Setup!$B$7,0)))),0)</f>
        <v/>
      </c>
      <c r="N189" s="34">
        <f>IF(AND(ISNUMBER($C189),ISNUMBER($D189)),IF($D189&lt;$C189,0,IF(MAX($C189,DATE(Setup!$B$5,5,1))&gt;MIN($D189,EOMONTH(DATE(Setup!$B$5,5,1),0)),0,MAX(0,NETWORKDAYS.INTL(MAX($C189,DATE(Setup!$B$5,5,1)),MIN($D189,EOMONTH(DATE(Setup!$B$5,5,1),0)),Setup!$C$6,Setup!$F$12:$F$61)-IF(AND($E189="Half day",YEAR($D189)=Setup!$B$5,MONTH($D189)=5),1-Setup!$B$7,0)))),0)</f>
        <v/>
      </c>
      <c r="O189" s="34">
        <f>IF(AND(ISNUMBER($C189),ISNUMBER($D189)),IF($D189&lt;$C189,0,IF(MAX($C189,DATE(Setup!$B$5,6,1))&gt;MIN($D189,EOMONTH(DATE(Setup!$B$5,6,1),0)),0,MAX(0,NETWORKDAYS.INTL(MAX($C189,DATE(Setup!$B$5,6,1)),MIN($D189,EOMONTH(DATE(Setup!$B$5,6,1),0)),Setup!$C$6,Setup!$F$12:$F$61)-IF(AND($E189="Half day",YEAR($D189)=Setup!$B$5,MONTH($D189)=6),1-Setup!$B$7,0)))),0)</f>
        <v/>
      </c>
      <c r="P189" s="34">
        <f>IF(AND(ISNUMBER($C189),ISNUMBER($D189)),IF($D189&lt;$C189,0,IF(MAX($C189,DATE(Setup!$B$5,7,1))&gt;MIN($D189,EOMONTH(DATE(Setup!$B$5,7,1),0)),0,MAX(0,NETWORKDAYS.INTL(MAX($C189,DATE(Setup!$B$5,7,1)),MIN($D189,EOMONTH(DATE(Setup!$B$5,7,1),0)),Setup!$C$6,Setup!$F$12:$F$61)-IF(AND($E189="Half day",YEAR($D189)=Setup!$B$5,MONTH($D189)=7),1-Setup!$B$7,0)))),0)</f>
        <v/>
      </c>
      <c r="Q189" s="34">
        <f>IF(AND(ISNUMBER($C189),ISNUMBER($D189)),IF($D189&lt;$C189,0,IF(MAX($C189,DATE(Setup!$B$5,8,1))&gt;MIN($D189,EOMONTH(DATE(Setup!$B$5,8,1),0)),0,MAX(0,NETWORKDAYS.INTL(MAX($C189,DATE(Setup!$B$5,8,1)),MIN($D189,EOMONTH(DATE(Setup!$B$5,8,1),0)),Setup!$C$6,Setup!$F$12:$F$61)-IF(AND($E189="Half day",YEAR($D189)=Setup!$B$5,MONTH($D189)=8),1-Setup!$B$7,0)))),0)</f>
        <v/>
      </c>
      <c r="R189" s="34">
        <f>IF(AND(ISNUMBER($C189),ISNUMBER($D189)),IF($D189&lt;$C189,0,IF(MAX($C189,DATE(Setup!$B$5,9,1))&gt;MIN($D189,EOMONTH(DATE(Setup!$B$5,9,1),0)),0,MAX(0,NETWORKDAYS.INTL(MAX($C189,DATE(Setup!$B$5,9,1)),MIN($D189,EOMONTH(DATE(Setup!$B$5,9,1),0)),Setup!$C$6,Setup!$F$12:$F$61)-IF(AND($E189="Half day",YEAR($D189)=Setup!$B$5,MONTH($D189)=9),1-Setup!$B$7,0)))),0)</f>
        <v/>
      </c>
      <c r="S189" s="34">
        <f>IF(AND(ISNUMBER($C189),ISNUMBER($D189)),IF($D189&lt;$C189,0,IF(MAX($C189,DATE(Setup!$B$5,10,1))&gt;MIN($D189,EOMONTH(DATE(Setup!$B$5,10,1),0)),0,MAX(0,NETWORKDAYS.INTL(MAX($C189,DATE(Setup!$B$5,10,1)),MIN($D189,EOMONTH(DATE(Setup!$B$5,10,1),0)),Setup!$C$6,Setup!$F$12:$F$61)-IF(AND($E189="Half day",YEAR($D189)=Setup!$B$5,MONTH($D189)=10),1-Setup!$B$7,0)))),0)</f>
        <v/>
      </c>
      <c r="T189" s="34">
        <f>IF(AND(ISNUMBER($C189),ISNUMBER($D189)),IF($D189&lt;$C189,0,IF(MAX($C189,DATE(Setup!$B$5,11,1))&gt;MIN($D189,EOMONTH(DATE(Setup!$B$5,11,1),0)),0,MAX(0,NETWORKDAYS.INTL(MAX($C189,DATE(Setup!$B$5,11,1)),MIN($D189,EOMONTH(DATE(Setup!$B$5,11,1),0)),Setup!$C$6,Setup!$F$12:$F$61)-IF(AND($E189="Half day",YEAR($D189)=Setup!$B$5,MONTH($D189)=11),1-Setup!$B$7,0)))),0)</f>
        <v/>
      </c>
      <c r="U189" s="34">
        <f>IF(AND(ISNUMBER($C189),ISNUMBER($D189)),IF($D189&lt;$C189,0,IF(MAX($C189,DATE(Setup!$B$5,12,1))&gt;MIN($D189,EOMONTH(DATE(Setup!$B$5,12,1),0)),0,MAX(0,NETWORKDAYS.INTL(MAX($C189,DATE(Setup!$B$5,12,1)),MIN($D189,EOMONTH(DATE(Setup!$B$5,12,1),0)),Setup!$C$6,Setup!$F$12:$F$61)-IF(AND($E189="Half day",YEAR($D189)=Setup!$B$5,MONTH($D189)=12),1-Setup!$B$7,0)))),0)</f>
        <v/>
      </c>
    </row>
    <row r="190">
      <c r="A190" s="7" t="n"/>
      <c r="B190" s="7" t="n"/>
      <c r="C190" s="28" t="n"/>
      <c r="D190" s="28" t="n"/>
      <c r="E190" s="23" t="n"/>
      <c r="F190" s="32">
        <f>IF(OR($C190="",$D190=""),"",IF(NOT(AND(ISNUMBER($C190),ISNUMBER($D190))),"Check dates",IF($D190&lt;$C190,"Check dates",SUM($J190:$U190))))</f>
        <v/>
      </c>
      <c r="G190" s="7" t="n"/>
      <c r="H190" s="33">
        <f>IF(AND($A190="",$B190="",$C190="",$D190=""),"",IF(COUNTIF(Employees!$A$5:$A$34,$A190)=0,"Pick the employee from the list",IF(COUNTIF(Setup!$A$12:$A$17,$B190)=0,"Pick the leave type",IF($F190="Check dates","Check the dates","OK"))))</f>
        <v/>
      </c>
      <c r="J190" s="34">
        <f>IF(AND(ISNUMBER($C190),ISNUMBER($D190)),IF($D190&lt;$C190,0,IF(MAX($C190,DATE(Setup!$B$5,1,1))&gt;MIN($D190,EOMONTH(DATE(Setup!$B$5,1,1),0)),0,MAX(0,NETWORKDAYS.INTL(MAX($C190,DATE(Setup!$B$5,1,1)),MIN($D190,EOMONTH(DATE(Setup!$B$5,1,1),0)),Setup!$C$6,Setup!$F$12:$F$61)-IF(AND($E190="Half day",YEAR($D190)=Setup!$B$5,MONTH($D190)=1),1-Setup!$B$7,0)))),0)</f>
        <v/>
      </c>
      <c r="K190" s="34">
        <f>IF(AND(ISNUMBER($C190),ISNUMBER($D190)),IF($D190&lt;$C190,0,IF(MAX($C190,DATE(Setup!$B$5,2,1))&gt;MIN($D190,EOMONTH(DATE(Setup!$B$5,2,1),0)),0,MAX(0,NETWORKDAYS.INTL(MAX($C190,DATE(Setup!$B$5,2,1)),MIN($D190,EOMONTH(DATE(Setup!$B$5,2,1),0)),Setup!$C$6,Setup!$F$12:$F$61)-IF(AND($E190="Half day",YEAR($D190)=Setup!$B$5,MONTH($D190)=2),1-Setup!$B$7,0)))),0)</f>
        <v/>
      </c>
      <c r="L190" s="34">
        <f>IF(AND(ISNUMBER($C190),ISNUMBER($D190)),IF($D190&lt;$C190,0,IF(MAX($C190,DATE(Setup!$B$5,3,1))&gt;MIN($D190,EOMONTH(DATE(Setup!$B$5,3,1),0)),0,MAX(0,NETWORKDAYS.INTL(MAX($C190,DATE(Setup!$B$5,3,1)),MIN($D190,EOMONTH(DATE(Setup!$B$5,3,1),0)),Setup!$C$6,Setup!$F$12:$F$61)-IF(AND($E190="Half day",YEAR($D190)=Setup!$B$5,MONTH($D190)=3),1-Setup!$B$7,0)))),0)</f>
        <v/>
      </c>
      <c r="M190" s="34">
        <f>IF(AND(ISNUMBER($C190),ISNUMBER($D190)),IF($D190&lt;$C190,0,IF(MAX($C190,DATE(Setup!$B$5,4,1))&gt;MIN($D190,EOMONTH(DATE(Setup!$B$5,4,1),0)),0,MAX(0,NETWORKDAYS.INTL(MAX($C190,DATE(Setup!$B$5,4,1)),MIN($D190,EOMONTH(DATE(Setup!$B$5,4,1),0)),Setup!$C$6,Setup!$F$12:$F$61)-IF(AND($E190="Half day",YEAR($D190)=Setup!$B$5,MONTH($D190)=4),1-Setup!$B$7,0)))),0)</f>
        <v/>
      </c>
      <c r="N190" s="34">
        <f>IF(AND(ISNUMBER($C190),ISNUMBER($D190)),IF($D190&lt;$C190,0,IF(MAX($C190,DATE(Setup!$B$5,5,1))&gt;MIN($D190,EOMONTH(DATE(Setup!$B$5,5,1),0)),0,MAX(0,NETWORKDAYS.INTL(MAX($C190,DATE(Setup!$B$5,5,1)),MIN($D190,EOMONTH(DATE(Setup!$B$5,5,1),0)),Setup!$C$6,Setup!$F$12:$F$61)-IF(AND($E190="Half day",YEAR($D190)=Setup!$B$5,MONTH($D190)=5),1-Setup!$B$7,0)))),0)</f>
        <v/>
      </c>
      <c r="O190" s="34">
        <f>IF(AND(ISNUMBER($C190),ISNUMBER($D190)),IF($D190&lt;$C190,0,IF(MAX($C190,DATE(Setup!$B$5,6,1))&gt;MIN($D190,EOMONTH(DATE(Setup!$B$5,6,1),0)),0,MAX(0,NETWORKDAYS.INTL(MAX($C190,DATE(Setup!$B$5,6,1)),MIN($D190,EOMONTH(DATE(Setup!$B$5,6,1),0)),Setup!$C$6,Setup!$F$12:$F$61)-IF(AND($E190="Half day",YEAR($D190)=Setup!$B$5,MONTH($D190)=6),1-Setup!$B$7,0)))),0)</f>
        <v/>
      </c>
      <c r="P190" s="34">
        <f>IF(AND(ISNUMBER($C190),ISNUMBER($D190)),IF($D190&lt;$C190,0,IF(MAX($C190,DATE(Setup!$B$5,7,1))&gt;MIN($D190,EOMONTH(DATE(Setup!$B$5,7,1),0)),0,MAX(0,NETWORKDAYS.INTL(MAX($C190,DATE(Setup!$B$5,7,1)),MIN($D190,EOMONTH(DATE(Setup!$B$5,7,1),0)),Setup!$C$6,Setup!$F$12:$F$61)-IF(AND($E190="Half day",YEAR($D190)=Setup!$B$5,MONTH($D190)=7),1-Setup!$B$7,0)))),0)</f>
        <v/>
      </c>
      <c r="Q190" s="34">
        <f>IF(AND(ISNUMBER($C190),ISNUMBER($D190)),IF($D190&lt;$C190,0,IF(MAX($C190,DATE(Setup!$B$5,8,1))&gt;MIN($D190,EOMONTH(DATE(Setup!$B$5,8,1),0)),0,MAX(0,NETWORKDAYS.INTL(MAX($C190,DATE(Setup!$B$5,8,1)),MIN($D190,EOMONTH(DATE(Setup!$B$5,8,1),0)),Setup!$C$6,Setup!$F$12:$F$61)-IF(AND($E190="Half day",YEAR($D190)=Setup!$B$5,MONTH($D190)=8),1-Setup!$B$7,0)))),0)</f>
        <v/>
      </c>
      <c r="R190" s="34">
        <f>IF(AND(ISNUMBER($C190),ISNUMBER($D190)),IF($D190&lt;$C190,0,IF(MAX($C190,DATE(Setup!$B$5,9,1))&gt;MIN($D190,EOMONTH(DATE(Setup!$B$5,9,1),0)),0,MAX(0,NETWORKDAYS.INTL(MAX($C190,DATE(Setup!$B$5,9,1)),MIN($D190,EOMONTH(DATE(Setup!$B$5,9,1),0)),Setup!$C$6,Setup!$F$12:$F$61)-IF(AND($E190="Half day",YEAR($D190)=Setup!$B$5,MONTH($D190)=9),1-Setup!$B$7,0)))),0)</f>
        <v/>
      </c>
      <c r="S190" s="34">
        <f>IF(AND(ISNUMBER($C190),ISNUMBER($D190)),IF($D190&lt;$C190,0,IF(MAX($C190,DATE(Setup!$B$5,10,1))&gt;MIN($D190,EOMONTH(DATE(Setup!$B$5,10,1),0)),0,MAX(0,NETWORKDAYS.INTL(MAX($C190,DATE(Setup!$B$5,10,1)),MIN($D190,EOMONTH(DATE(Setup!$B$5,10,1),0)),Setup!$C$6,Setup!$F$12:$F$61)-IF(AND($E190="Half day",YEAR($D190)=Setup!$B$5,MONTH($D190)=10),1-Setup!$B$7,0)))),0)</f>
        <v/>
      </c>
      <c r="T190" s="34">
        <f>IF(AND(ISNUMBER($C190),ISNUMBER($D190)),IF($D190&lt;$C190,0,IF(MAX($C190,DATE(Setup!$B$5,11,1))&gt;MIN($D190,EOMONTH(DATE(Setup!$B$5,11,1),0)),0,MAX(0,NETWORKDAYS.INTL(MAX($C190,DATE(Setup!$B$5,11,1)),MIN($D190,EOMONTH(DATE(Setup!$B$5,11,1),0)),Setup!$C$6,Setup!$F$12:$F$61)-IF(AND($E190="Half day",YEAR($D190)=Setup!$B$5,MONTH($D190)=11),1-Setup!$B$7,0)))),0)</f>
        <v/>
      </c>
      <c r="U190" s="34">
        <f>IF(AND(ISNUMBER($C190),ISNUMBER($D190)),IF($D190&lt;$C190,0,IF(MAX($C190,DATE(Setup!$B$5,12,1))&gt;MIN($D190,EOMONTH(DATE(Setup!$B$5,12,1),0)),0,MAX(0,NETWORKDAYS.INTL(MAX($C190,DATE(Setup!$B$5,12,1)),MIN($D190,EOMONTH(DATE(Setup!$B$5,12,1),0)),Setup!$C$6,Setup!$F$12:$F$61)-IF(AND($E190="Half day",YEAR($D190)=Setup!$B$5,MONTH($D190)=12),1-Setup!$B$7,0)))),0)</f>
        <v/>
      </c>
    </row>
    <row r="191">
      <c r="A191" s="7" t="n"/>
      <c r="B191" s="7" t="n"/>
      <c r="C191" s="28" t="n"/>
      <c r="D191" s="28" t="n"/>
      <c r="E191" s="23" t="n"/>
      <c r="F191" s="32">
        <f>IF(OR($C191="",$D191=""),"",IF(NOT(AND(ISNUMBER($C191),ISNUMBER($D191))),"Check dates",IF($D191&lt;$C191,"Check dates",SUM($J191:$U191))))</f>
        <v/>
      </c>
      <c r="G191" s="7" t="n"/>
      <c r="H191" s="33">
        <f>IF(AND($A191="",$B191="",$C191="",$D191=""),"",IF(COUNTIF(Employees!$A$5:$A$34,$A191)=0,"Pick the employee from the list",IF(COUNTIF(Setup!$A$12:$A$17,$B191)=0,"Pick the leave type",IF($F191="Check dates","Check the dates","OK"))))</f>
        <v/>
      </c>
      <c r="J191" s="34">
        <f>IF(AND(ISNUMBER($C191),ISNUMBER($D191)),IF($D191&lt;$C191,0,IF(MAX($C191,DATE(Setup!$B$5,1,1))&gt;MIN($D191,EOMONTH(DATE(Setup!$B$5,1,1),0)),0,MAX(0,NETWORKDAYS.INTL(MAX($C191,DATE(Setup!$B$5,1,1)),MIN($D191,EOMONTH(DATE(Setup!$B$5,1,1),0)),Setup!$C$6,Setup!$F$12:$F$61)-IF(AND($E191="Half day",YEAR($D191)=Setup!$B$5,MONTH($D191)=1),1-Setup!$B$7,0)))),0)</f>
        <v/>
      </c>
      <c r="K191" s="34">
        <f>IF(AND(ISNUMBER($C191),ISNUMBER($D191)),IF($D191&lt;$C191,0,IF(MAX($C191,DATE(Setup!$B$5,2,1))&gt;MIN($D191,EOMONTH(DATE(Setup!$B$5,2,1),0)),0,MAX(0,NETWORKDAYS.INTL(MAX($C191,DATE(Setup!$B$5,2,1)),MIN($D191,EOMONTH(DATE(Setup!$B$5,2,1),0)),Setup!$C$6,Setup!$F$12:$F$61)-IF(AND($E191="Half day",YEAR($D191)=Setup!$B$5,MONTH($D191)=2),1-Setup!$B$7,0)))),0)</f>
        <v/>
      </c>
      <c r="L191" s="34">
        <f>IF(AND(ISNUMBER($C191),ISNUMBER($D191)),IF($D191&lt;$C191,0,IF(MAX($C191,DATE(Setup!$B$5,3,1))&gt;MIN($D191,EOMONTH(DATE(Setup!$B$5,3,1),0)),0,MAX(0,NETWORKDAYS.INTL(MAX($C191,DATE(Setup!$B$5,3,1)),MIN($D191,EOMONTH(DATE(Setup!$B$5,3,1),0)),Setup!$C$6,Setup!$F$12:$F$61)-IF(AND($E191="Half day",YEAR($D191)=Setup!$B$5,MONTH($D191)=3),1-Setup!$B$7,0)))),0)</f>
        <v/>
      </c>
      <c r="M191" s="34">
        <f>IF(AND(ISNUMBER($C191),ISNUMBER($D191)),IF($D191&lt;$C191,0,IF(MAX($C191,DATE(Setup!$B$5,4,1))&gt;MIN($D191,EOMONTH(DATE(Setup!$B$5,4,1),0)),0,MAX(0,NETWORKDAYS.INTL(MAX($C191,DATE(Setup!$B$5,4,1)),MIN($D191,EOMONTH(DATE(Setup!$B$5,4,1),0)),Setup!$C$6,Setup!$F$12:$F$61)-IF(AND($E191="Half day",YEAR($D191)=Setup!$B$5,MONTH($D191)=4),1-Setup!$B$7,0)))),0)</f>
        <v/>
      </c>
      <c r="N191" s="34">
        <f>IF(AND(ISNUMBER($C191),ISNUMBER($D191)),IF($D191&lt;$C191,0,IF(MAX($C191,DATE(Setup!$B$5,5,1))&gt;MIN($D191,EOMONTH(DATE(Setup!$B$5,5,1),0)),0,MAX(0,NETWORKDAYS.INTL(MAX($C191,DATE(Setup!$B$5,5,1)),MIN($D191,EOMONTH(DATE(Setup!$B$5,5,1),0)),Setup!$C$6,Setup!$F$12:$F$61)-IF(AND($E191="Half day",YEAR($D191)=Setup!$B$5,MONTH($D191)=5),1-Setup!$B$7,0)))),0)</f>
        <v/>
      </c>
      <c r="O191" s="34">
        <f>IF(AND(ISNUMBER($C191),ISNUMBER($D191)),IF($D191&lt;$C191,0,IF(MAX($C191,DATE(Setup!$B$5,6,1))&gt;MIN($D191,EOMONTH(DATE(Setup!$B$5,6,1),0)),0,MAX(0,NETWORKDAYS.INTL(MAX($C191,DATE(Setup!$B$5,6,1)),MIN($D191,EOMONTH(DATE(Setup!$B$5,6,1),0)),Setup!$C$6,Setup!$F$12:$F$61)-IF(AND($E191="Half day",YEAR($D191)=Setup!$B$5,MONTH($D191)=6),1-Setup!$B$7,0)))),0)</f>
        <v/>
      </c>
      <c r="P191" s="34">
        <f>IF(AND(ISNUMBER($C191),ISNUMBER($D191)),IF($D191&lt;$C191,0,IF(MAX($C191,DATE(Setup!$B$5,7,1))&gt;MIN($D191,EOMONTH(DATE(Setup!$B$5,7,1),0)),0,MAX(0,NETWORKDAYS.INTL(MAX($C191,DATE(Setup!$B$5,7,1)),MIN($D191,EOMONTH(DATE(Setup!$B$5,7,1),0)),Setup!$C$6,Setup!$F$12:$F$61)-IF(AND($E191="Half day",YEAR($D191)=Setup!$B$5,MONTH($D191)=7),1-Setup!$B$7,0)))),0)</f>
        <v/>
      </c>
      <c r="Q191" s="34">
        <f>IF(AND(ISNUMBER($C191),ISNUMBER($D191)),IF($D191&lt;$C191,0,IF(MAX($C191,DATE(Setup!$B$5,8,1))&gt;MIN($D191,EOMONTH(DATE(Setup!$B$5,8,1),0)),0,MAX(0,NETWORKDAYS.INTL(MAX($C191,DATE(Setup!$B$5,8,1)),MIN($D191,EOMONTH(DATE(Setup!$B$5,8,1),0)),Setup!$C$6,Setup!$F$12:$F$61)-IF(AND($E191="Half day",YEAR($D191)=Setup!$B$5,MONTH($D191)=8),1-Setup!$B$7,0)))),0)</f>
        <v/>
      </c>
      <c r="R191" s="34">
        <f>IF(AND(ISNUMBER($C191),ISNUMBER($D191)),IF($D191&lt;$C191,0,IF(MAX($C191,DATE(Setup!$B$5,9,1))&gt;MIN($D191,EOMONTH(DATE(Setup!$B$5,9,1),0)),0,MAX(0,NETWORKDAYS.INTL(MAX($C191,DATE(Setup!$B$5,9,1)),MIN($D191,EOMONTH(DATE(Setup!$B$5,9,1),0)),Setup!$C$6,Setup!$F$12:$F$61)-IF(AND($E191="Half day",YEAR($D191)=Setup!$B$5,MONTH($D191)=9),1-Setup!$B$7,0)))),0)</f>
        <v/>
      </c>
      <c r="S191" s="34">
        <f>IF(AND(ISNUMBER($C191),ISNUMBER($D191)),IF($D191&lt;$C191,0,IF(MAX($C191,DATE(Setup!$B$5,10,1))&gt;MIN($D191,EOMONTH(DATE(Setup!$B$5,10,1),0)),0,MAX(0,NETWORKDAYS.INTL(MAX($C191,DATE(Setup!$B$5,10,1)),MIN($D191,EOMONTH(DATE(Setup!$B$5,10,1),0)),Setup!$C$6,Setup!$F$12:$F$61)-IF(AND($E191="Half day",YEAR($D191)=Setup!$B$5,MONTH($D191)=10),1-Setup!$B$7,0)))),0)</f>
        <v/>
      </c>
      <c r="T191" s="34">
        <f>IF(AND(ISNUMBER($C191),ISNUMBER($D191)),IF($D191&lt;$C191,0,IF(MAX($C191,DATE(Setup!$B$5,11,1))&gt;MIN($D191,EOMONTH(DATE(Setup!$B$5,11,1),0)),0,MAX(0,NETWORKDAYS.INTL(MAX($C191,DATE(Setup!$B$5,11,1)),MIN($D191,EOMONTH(DATE(Setup!$B$5,11,1),0)),Setup!$C$6,Setup!$F$12:$F$61)-IF(AND($E191="Half day",YEAR($D191)=Setup!$B$5,MONTH($D191)=11),1-Setup!$B$7,0)))),0)</f>
        <v/>
      </c>
      <c r="U191" s="34">
        <f>IF(AND(ISNUMBER($C191),ISNUMBER($D191)),IF($D191&lt;$C191,0,IF(MAX($C191,DATE(Setup!$B$5,12,1))&gt;MIN($D191,EOMONTH(DATE(Setup!$B$5,12,1),0)),0,MAX(0,NETWORKDAYS.INTL(MAX($C191,DATE(Setup!$B$5,12,1)),MIN($D191,EOMONTH(DATE(Setup!$B$5,12,1),0)),Setup!$C$6,Setup!$F$12:$F$61)-IF(AND($E191="Half day",YEAR($D191)=Setup!$B$5,MONTH($D191)=12),1-Setup!$B$7,0)))),0)</f>
        <v/>
      </c>
    </row>
    <row r="192">
      <c r="A192" s="7" t="n"/>
      <c r="B192" s="7" t="n"/>
      <c r="C192" s="28" t="n"/>
      <c r="D192" s="28" t="n"/>
      <c r="E192" s="23" t="n"/>
      <c r="F192" s="32">
        <f>IF(OR($C192="",$D192=""),"",IF(NOT(AND(ISNUMBER($C192),ISNUMBER($D192))),"Check dates",IF($D192&lt;$C192,"Check dates",SUM($J192:$U192))))</f>
        <v/>
      </c>
      <c r="G192" s="7" t="n"/>
      <c r="H192" s="33">
        <f>IF(AND($A192="",$B192="",$C192="",$D192=""),"",IF(COUNTIF(Employees!$A$5:$A$34,$A192)=0,"Pick the employee from the list",IF(COUNTIF(Setup!$A$12:$A$17,$B192)=0,"Pick the leave type",IF($F192="Check dates","Check the dates","OK"))))</f>
        <v/>
      </c>
      <c r="J192" s="34">
        <f>IF(AND(ISNUMBER($C192),ISNUMBER($D192)),IF($D192&lt;$C192,0,IF(MAX($C192,DATE(Setup!$B$5,1,1))&gt;MIN($D192,EOMONTH(DATE(Setup!$B$5,1,1),0)),0,MAX(0,NETWORKDAYS.INTL(MAX($C192,DATE(Setup!$B$5,1,1)),MIN($D192,EOMONTH(DATE(Setup!$B$5,1,1),0)),Setup!$C$6,Setup!$F$12:$F$61)-IF(AND($E192="Half day",YEAR($D192)=Setup!$B$5,MONTH($D192)=1),1-Setup!$B$7,0)))),0)</f>
        <v/>
      </c>
      <c r="K192" s="34">
        <f>IF(AND(ISNUMBER($C192),ISNUMBER($D192)),IF($D192&lt;$C192,0,IF(MAX($C192,DATE(Setup!$B$5,2,1))&gt;MIN($D192,EOMONTH(DATE(Setup!$B$5,2,1),0)),0,MAX(0,NETWORKDAYS.INTL(MAX($C192,DATE(Setup!$B$5,2,1)),MIN($D192,EOMONTH(DATE(Setup!$B$5,2,1),0)),Setup!$C$6,Setup!$F$12:$F$61)-IF(AND($E192="Half day",YEAR($D192)=Setup!$B$5,MONTH($D192)=2),1-Setup!$B$7,0)))),0)</f>
        <v/>
      </c>
      <c r="L192" s="34">
        <f>IF(AND(ISNUMBER($C192),ISNUMBER($D192)),IF($D192&lt;$C192,0,IF(MAX($C192,DATE(Setup!$B$5,3,1))&gt;MIN($D192,EOMONTH(DATE(Setup!$B$5,3,1),0)),0,MAX(0,NETWORKDAYS.INTL(MAX($C192,DATE(Setup!$B$5,3,1)),MIN($D192,EOMONTH(DATE(Setup!$B$5,3,1),0)),Setup!$C$6,Setup!$F$12:$F$61)-IF(AND($E192="Half day",YEAR($D192)=Setup!$B$5,MONTH($D192)=3),1-Setup!$B$7,0)))),0)</f>
        <v/>
      </c>
      <c r="M192" s="34">
        <f>IF(AND(ISNUMBER($C192),ISNUMBER($D192)),IF($D192&lt;$C192,0,IF(MAX($C192,DATE(Setup!$B$5,4,1))&gt;MIN($D192,EOMONTH(DATE(Setup!$B$5,4,1),0)),0,MAX(0,NETWORKDAYS.INTL(MAX($C192,DATE(Setup!$B$5,4,1)),MIN($D192,EOMONTH(DATE(Setup!$B$5,4,1),0)),Setup!$C$6,Setup!$F$12:$F$61)-IF(AND($E192="Half day",YEAR($D192)=Setup!$B$5,MONTH($D192)=4),1-Setup!$B$7,0)))),0)</f>
        <v/>
      </c>
      <c r="N192" s="34">
        <f>IF(AND(ISNUMBER($C192),ISNUMBER($D192)),IF($D192&lt;$C192,0,IF(MAX($C192,DATE(Setup!$B$5,5,1))&gt;MIN($D192,EOMONTH(DATE(Setup!$B$5,5,1),0)),0,MAX(0,NETWORKDAYS.INTL(MAX($C192,DATE(Setup!$B$5,5,1)),MIN($D192,EOMONTH(DATE(Setup!$B$5,5,1),0)),Setup!$C$6,Setup!$F$12:$F$61)-IF(AND($E192="Half day",YEAR($D192)=Setup!$B$5,MONTH($D192)=5),1-Setup!$B$7,0)))),0)</f>
        <v/>
      </c>
      <c r="O192" s="34">
        <f>IF(AND(ISNUMBER($C192),ISNUMBER($D192)),IF($D192&lt;$C192,0,IF(MAX($C192,DATE(Setup!$B$5,6,1))&gt;MIN($D192,EOMONTH(DATE(Setup!$B$5,6,1),0)),0,MAX(0,NETWORKDAYS.INTL(MAX($C192,DATE(Setup!$B$5,6,1)),MIN($D192,EOMONTH(DATE(Setup!$B$5,6,1),0)),Setup!$C$6,Setup!$F$12:$F$61)-IF(AND($E192="Half day",YEAR($D192)=Setup!$B$5,MONTH($D192)=6),1-Setup!$B$7,0)))),0)</f>
        <v/>
      </c>
      <c r="P192" s="34">
        <f>IF(AND(ISNUMBER($C192),ISNUMBER($D192)),IF($D192&lt;$C192,0,IF(MAX($C192,DATE(Setup!$B$5,7,1))&gt;MIN($D192,EOMONTH(DATE(Setup!$B$5,7,1),0)),0,MAX(0,NETWORKDAYS.INTL(MAX($C192,DATE(Setup!$B$5,7,1)),MIN($D192,EOMONTH(DATE(Setup!$B$5,7,1),0)),Setup!$C$6,Setup!$F$12:$F$61)-IF(AND($E192="Half day",YEAR($D192)=Setup!$B$5,MONTH($D192)=7),1-Setup!$B$7,0)))),0)</f>
        <v/>
      </c>
      <c r="Q192" s="34">
        <f>IF(AND(ISNUMBER($C192),ISNUMBER($D192)),IF($D192&lt;$C192,0,IF(MAX($C192,DATE(Setup!$B$5,8,1))&gt;MIN($D192,EOMONTH(DATE(Setup!$B$5,8,1),0)),0,MAX(0,NETWORKDAYS.INTL(MAX($C192,DATE(Setup!$B$5,8,1)),MIN($D192,EOMONTH(DATE(Setup!$B$5,8,1),0)),Setup!$C$6,Setup!$F$12:$F$61)-IF(AND($E192="Half day",YEAR($D192)=Setup!$B$5,MONTH($D192)=8),1-Setup!$B$7,0)))),0)</f>
        <v/>
      </c>
      <c r="R192" s="34">
        <f>IF(AND(ISNUMBER($C192),ISNUMBER($D192)),IF($D192&lt;$C192,0,IF(MAX($C192,DATE(Setup!$B$5,9,1))&gt;MIN($D192,EOMONTH(DATE(Setup!$B$5,9,1),0)),0,MAX(0,NETWORKDAYS.INTL(MAX($C192,DATE(Setup!$B$5,9,1)),MIN($D192,EOMONTH(DATE(Setup!$B$5,9,1),0)),Setup!$C$6,Setup!$F$12:$F$61)-IF(AND($E192="Half day",YEAR($D192)=Setup!$B$5,MONTH($D192)=9),1-Setup!$B$7,0)))),0)</f>
        <v/>
      </c>
      <c r="S192" s="34">
        <f>IF(AND(ISNUMBER($C192),ISNUMBER($D192)),IF($D192&lt;$C192,0,IF(MAX($C192,DATE(Setup!$B$5,10,1))&gt;MIN($D192,EOMONTH(DATE(Setup!$B$5,10,1),0)),0,MAX(0,NETWORKDAYS.INTL(MAX($C192,DATE(Setup!$B$5,10,1)),MIN($D192,EOMONTH(DATE(Setup!$B$5,10,1),0)),Setup!$C$6,Setup!$F$12:$F$61)-IF(AND($E192="Half day",YEAR($D192)=Setup!$B$5,MONTH($D192)=10),1-Setup!$B$7,0)))),0)</f>
        <v/>
      </c>
      <c r="T192" s="34">
        <f>IF(AND(ISNUMBER($C192),ISNUMBER($D192)),IF($D192&lt;$C192,0,IF(MAX($C192,DATE(Setup!$B$5,11,1))&gt;MIN($D192,EOMONTH(DATE(Setup!$B$5,11,1),0)),0,MAX(0,NETWORKDAYS.INTL(MAX($C192,DATE(Setup!$B$5,11,1)),MIN($D192,EOMONTH(DATE(Setup!$B$5,11,1),0)),Setup!$C$6,Setup!$F$12:$F$61)-IF(AND($E192="Half day",YEAR($D192)=Setup!$B$5,MONTH($D192)=11),1-Setup!$B$7,0)))),0)</f>
        <v/>
      </c>
      <c r="U192" s="34">
        <f>IF(AND(ISNUMBER($C192),ISNUMBER($D192)),IF($D192&lt;$C192,0,IF(MAX($C192,DATE(Setup!$B$5,12,1))&gt;MIN($D192,EOMONTH(DATE(Setup!$B$5,12,1),0)),0,MAX(0,NETWORKDAYS.INTL(MAX($C192,DATE(Setup!$B$5,12,1)),MIN($D192,EOMONTH(DATE(Setup!$B$5,12,1),0)),Setup!$C$6,Setup!$F$12:$F$61)-IF(AND($E192="Half day",YEAR($D192)=Setup!$B$5,MONTH($D192)=12),1-Setup!$B$7,0)))),0)</f>
        <v/>
      </c>
    </row>
    <row r="193">
      <c r="A193" s="7" t="n"/>
      <c r="B193" s="7" t="n"/>
      <c r="C193" s="28" t="n"/>
      <c r="D193" s="28" t="n"/>
      <c r="E193" s="23" t="n"/>
      <c r="F193" s="32">
        <f>IF(OR($C193="",$D193=""),"",IF(NOT(AND(ISNUMBER($C193),ISNUMBER($D193))),"Check dates",IF($D193&lt;$C193,"Check dates",SUM($J193:$U193))))</f>
        <v/>
      </c>
      <c r="G193" s="7" t="n"/>
      <c r="H193" s="33">
        <f>IF(AND($A193="",$B193="",$C193="",$D193=""),"",IF(COUNTIF(Employees!$A$5:$A$34,$A193)=0,"Pick the employee from the list",IF(COUNTIF(Setup!$A$12:$A$17,$B193)=0,"Pick the leave type",IF($F193="Check dates","Check the dates","OK"))))</f>
        <v/>
      </c>
      <c r="J193" s="34">
        <f>IF(AND(ISNUMBER($C193),ISNUMBER($D193)),IF($D193&lt;$C193,0,IF(MAX($C193,DATE(Setup!$B$5,1,1))&gt;MIN($D193,EOMONTH(DATE(Setup!$B$5,1,1),0)),0,MAX(0,NETWORKDAYS.INTL(MAX($C193,DATE(Setup!$B$5,1,1)),MIN($D193,EOMONTH(DATE(Setup!$B$5,1,1),0)),Setup!$C$6,Setup!$F$12:$F$61)-IF(AND($E193="Half day",YEAR($D193)=Setup!$B$5,MONTH($D193)=1),1-Setup!$B$7,0)))),0)</f>
        <v/>
      </c>
      <c r="K193" s="34">
        <f>IF(AND(ISNUMBER($C193),ISNUMBER($D193)),IF($D193&lt;$C193,0,IF(MAX($C193,DATE(Setup!$B$5,2,1))&gt;MIN($D193,EOMONTH(DATE(Setup!$B$5,2,1),0)),0,MAX(0,NETWORKDAYS.INTL(MAX($C193,DATE(Setup!$B$5,2,1)),MIN($D193,EOMONTH(DATE(Setup!$B$5,2,1),0)),Setup!$C$6,Setup!$F$12:$F$61)-IF(AND($E193="Half day",YEAR($D193)=Setup!$B$5,MONTH($D193)=2),1-Setup!$B$7,0)))),0)</f>
        <v/>
      </c>
      <c r="L193" s="34">
        <f>IF(AND(ISNUMBER($C193),ISNUMBER($D193)),IF($D193&lt;$C193,0,IF(MAX($C193,DATE(Setup!$B$5,3,1))&gt;MIN($D193,EOMONTH(DATE(Setup!$B$5,3,1),0)),0,MAX(0,NETWORKDAYS.INTL(MAX($C193,DATE(Setup!$B$5,3,1)),MIN($D193,EOMONTH(DATE(Setup!$B$5,3,1),0)),Setup!$C$6,Setup!$F$12:$F$61)-IF(AND($E193="Half day",YEAR($D193)=Setup!$B$5,MONTH($D193)=3),1-Setup!$B$7,0)))),0)</f>
        <v/>
      </c>
      <c r="M193" s="34">
        <f>IF(AND(ISNUMBER($C193),ISNUMBER($D193)),IF($D193&lt;$C193,0,IF(MAX($C193,DATE(Setup!$B$5,4,1))&gt;MIN($D193,EOMONTH(DATE(Setup!$B$5,4,1),0)),0,MAX(0,NETWORKDAYS.INTL(MAX($C193,DATE(Setup!$B$5,4,1)),MIN($D193,EOMONTH(DATE(Setup!$B$5,4,1),0)),Setup!$C$6,Setup!$F$12:$F$61)-IF(AND($E193="Half day",YEAR($D193)=Setup!$B$5,MONTH($D193)=4),1-Setup!$B$7,0)))),0)</f>
        <v/>
      </c>
      <c r="N193" s="34">
        <f>IF(AND(ISNUMBER($C193),ISNUMBER($D193)),IF($D193&lt;$C193,0,IF(MAX($C193,DATE(Setup!$B$5,5,1))&gt;MIN($D193,EOMONTH(DATE(Setup!$B$5,5,1),0)),0,MAX(0,NETWORKDAYS.INTL(MAX($C193,DATE(Setup!$B$5,5,1)),MIN($D193,EOMONTH(DATE(Setup!$B$5,5,1),0)),Setup!$C$6,Setup!$F$12:$F$61)-IF(AND($E193="Half day",YEAR($D193)=Setup!$B$5,MONTH($D193)=5),1-Setup!$B$7,0)))),0)</f>
        <v/>
      </c>
      <c r="O193" s="34">
        <f>IF(AND(ISNUMBER($C193),ISNUMBER($D193)),IF($D193&lt;$C193,0,IF(MAX($C193,DATE(Setup!$B$5,6,1))&gt;MIN($D193,EOMONTH(DATE(Setup!$B$5,6,1),0)),0,MAX(0,NETWORKDAYS.INTL(MAX($C193,DATE(Setup!$B$5,6,1)),MIN($D193,EOMONTH(DATE(Setup!$B$5,6,1),0)),Setup!$C$6,Setup!$F$12:$F$61)-IF(AND($E193="Half day",YEAR($D193)=Setup!$B$5,MONTH($D193)=6),1-Setup!$B$7,0)))),0)</f>
        <v/>
      </c>
      <c r="P193" s="34">
        <f>IF(AND(ISNUMBER($C193),ISNUMBER($D193)),IF($D193&lt;$C193,0,IF(MAX($C193,DATE(Setup!$B$5,7,1))&gt;MIN($D193,EOMONTH(DATE(Setup!$B$5,7,1),0)),0,MAX(0,NETWORKDAYS.INTL(MAX($C193,DATE(Setup!$B$5,7,1)),MIN($D193,EOMONTH(DATE(Setup!$B$5,7,1),0)),Setup!$C$6,Setup!$F$12:$F$61)-IF(AND($E193="Half day",YEAR($D193)=Setup!$B$5,MONTH($D193)=7),1-Setup!$B$7,0)))),0)</f>
        <v/>
      </c>
      <c r="Q193" s="34">
        <f>IF(AND(ISNUMBER($C193),ISNUMBER($D193)),IF($D193&lt;$C193,0,IF(MAX($C193,DATE(Setup!$B$5,8,1))&gt;MIN($D193,EOMONTH(DATE(Setup!$B$5,8,1),0)),0,MAX(0,NETWORKDAYS.INTL(MAX($C193,DATE(Setup!$B$5,8,1)),MIN($D193,EOMONTH(DATE(Setup!$B$5,8,1),0)),Setup!$C$6,Setup!$F$12:$F$61)-IF(AND($E193="Half day",YEAR($D193)=Setup!$B$5,MONTH($D193)=8),1-Setup!$B$7,0)))),0)</f>
        <v/>
      </c>
      <c r="R193" s="34">
        <f>IF(AND(ISNUMBER($C193),ISNUMBER($D193)),IF($D193&lt;$C193,0,IF(MAX($C193,DATE(Setup!$B$5,9,1))&gt;MIN($D193,EOMONTH(DATE(Setup!$B$5,9,1),0)),0,MAX(0,NETWORKDAYS.INTL(MAX($C193,DATE(Setup!$B$5,9,1)),MIN($D193,EOMONTH(DATE(Setup!$B$5,9,1),0)),Setup!$C$6,Setup!$F$12:$F$61)-IF(AND($E193="Half day",YEAR($D193)=Setup!$B$5,MONTH($D193)=9),1-Setup!$B$7,0)))),0)</f>
        <v/>
      </c>
      <c r="S193" s="34">
        <f>IF(AND(ISNUMBER($C193),ISNUMBER($D193)),IF($D193&lt;$C193,0,IF(MAX($C193,DATE(Setup!$B$5,10,1))&gt;MIN($D193,EOMONTH(DATE(Setup!$B$5,10,1),0)),0,MAX(0,NETWORKDAYS.INTL(MAX($C193,DATE(Setup!$B$5,10,1)),MIN($D193,EOMONTH(DATE(Setup!$B$5,10,1),0)),Setup!$C$6,Setup!$F$12:$F$61)-IF(AND($E193="Half day",YEAR($D193)=Setup!$B$5,MONTH($D193)=10),1-Setup!$B$7,0)))),0)</f>
        <v/>
      </c>
      <c r="T193" s="34">
        <f>IF(AND(ISNUMBER($C193),ISNUMBER($D193)),IF($D193&lt;$C193,0,IF(MAX($C193,DATE(Setup!$B$5,11,1))&gt;MIN($D193,EOMONTH(DATE(Setup!$B$5,11,1),0)),0,MAX(0,NETWORKDAYS.INTL(MAX($C193,DATE(Setup!$B$5,11,1)),MIN($D193,EOMONTH(DATE(Setup!$B$5,11,1),0)),Setup!$C$6,Setup!$F$12:$F$61)-IF(AND($E193="Half day",YEAR($D193)=Setup!$B$5,MONTH($D193)=11),1-Setup!$B$7,0)))),0)</f>
        <v/>
      </c>
      <c r="U193" s="34">
        <f>IF(AND(ISNUMBER($C193),ISNUMBER($D193)),IF($D193&lt;$C193,0,IF(MAX($C193,DATE(Setup!$B$5,12,1))&gt;MIN($D193,EOMONTH(DATE(Setup!$B$5,12,1),0)),0,MAX(0,NETWORKDAYS.INTL(MAX($C193,DATE(Setup!$B$5,12,1)),MIN($D193,EOMONTH(DATE(Setup!$B$5,12,1),0)),Setup!$C$6,Setup!$F$12:$F$61)-IF(AND($E193="Half day",YEAR($D193)=Setup!$B$5,MONTH($D193)=12),1-Setup!$B$7,0)))),0)</f>
        <v/>
      </c>
    </row>
    <row r="194">
      <c r="A194" s="7" t="n"/>
      <c r="B194" s="7" t="n"/>
      <c r="C194" s="28" t="n"/>
      <c r="D194" s="28" t="n"/>
      <c r="E194" s="23" t="n"/>
      <c r="F194" s="32">
        <f>IF(OR($C194="",$D194=""),"",IF(NOT(AND(ISNUMBER($C194),ISNUMBER($D194))),"Check dates",IF($D194&lt;$C194,"Check dates",SUM($J194:$U194))))</f>
        <v/>
      </c>
      <c r="G194" s="7" t="n"/>
      <c r="H194" s="33">
        <f>IF(AND($A194="",$B194="",$C194="",$D194=""),"",IF(COUNTIF(Employees!$A$5:$A$34,$A194)=0,"Pick the employee from the list",IF(COUNTIF(Setup!$A$12:$A$17,$B194)=0,"Pick the leave type",IF($F194="Check dates","Check the dates","OK"))))</f>
        <v/>
      </c>
      <c r="J194" s="34">
        <f>IF(AND(ISNUMBER($C194),ISNUMBER($D194)),IF($D194&lt;$C194,0,IF(MAX($C194,DATE(Setup!$B$5,1,1))&gt;MIN($D194,EOMONTH(DATE(Setup!$B$5,1,1),0)),0,MAX(0,NETWORKDAYS.INTL(MAX($C194,DATE(Setup!$B$5,1,1)),MIN($D194,EOMONTH(DATE(Setup!$B$5,1,1),0)),Setup!$C$6,Setup!$F$12:$F$61)-IF(AND($E194="Half day",YEAR($D194)=Setup!$B$5,MONTH($D194)=1),1-Setup!$B$7,0)))),0)</f>
        <v/>
      </c>
      <c r="K194" s="34">
        <f>IF(AND(ISNUMBER($C194),ISNUMBER($D194)),IF($D194&lt;$C194,0,IF(MAX($C194,DATE(Setup!$B$5,2,1))&gt;MIN($D194,EOMONTH(DATE(Setup!$B$5,2,1),0)),0,MAX(0,NETWORKDAYS.INTL(MAX($C194,DATE(Setup!$B$5,2,1)),MIN($D194,EOMONTH(DATE(Setup!$B$5,2,1),0)),Setup!$C$6,Setup!$F$12:$F$61)-IF(AND($E194="Half day",YEAR($D194)=Setup!$B$5,MONTH($D194)=2),1-Setup!$B$7,0)))),0)</f>
        <v/>
      </c>
      <c r="L194" s="34">
        <f>IF(AND(ISNUMBER($C194),ISNUMBER($D194)),IF($D194&lt;$C194,0,IF(MAX($C194,DATE(Setup!$B$5,3,1))&gt;MIN($D194,EOMONTH(DATE(Setup!$B$5,3,1),0)),0,MAX(0,NETWORKDAYS.INTL(MAX($C194,DATE(Setup!$B$5,3,1)),MIN($D194,EOMONTH(DATE(Setup!$B$5,3,1),0)),Setup!$C$6,Setup!$F$12:$F$61)-IF(AND($E194="Half day",YEAR($D194)=Setup!$B$5,MONTH($D194)=3),1-Setup!$B$7,0)))),0)</f>
        <v/>
      </c>
      <c r="M194" s="34">
        <f>IF(AND(ISNUMBER($C194),ISNUMBER($D194)),IF($D194&lt;$C194,0,IF(MAX($C194,DATE(Setup!$B$5,4,1))&gt;MIN($D194,EOMONTH(DATE(Setup!$B$5,4,1),0)),0,MAX(0,NETWORKDAYS.INTL(MAX($C194,DATE(Setup!$B$5,4,1)),MIN($D194,EOMONTH(DATE(Setup!$B$5,4,1),0)),Setup!$C$6,Setup!$F$12:$F$61)-IF(AND($E194="Half day",YEAR($D194)=Setup!$B$5,MONTH($D194)=4),1-Setup!$B$7,0)))),0)</f>
        <v/>
      </c>
      <c r="N194" s="34">
        <f>IF(AND(ISNUMBER($C194),ISNUMBER($D194)),IF($D194&lt;$C194,0,IF(MAX($C194,DATE(Setup!$B$5,5,1))&gt;MIN($D194,EOMONTH(DATE(Setup!$B$5,5,1),0)),0,MAX(0,NETWORKDAYS.INTL(MAX($C194,DATE(Setup!$B$5,5,1)),MIN($D194,EOMONTH(DATE(Setup!$B$5,5,1),0)),Setup!$C$6,Setup!$F$12:$F$61)-IF(AND($E194="Half day",YEAR($D194)=Setup!$B$5,MONTH($D194)=5),1-Setup!$B$7,0)))),0)</f>
        <v/>
      </c>
      <c r="O194" s="34">
        <f>IF(AND(ISNUMBER($C194),ISNUMBER($D194)),IF($D194&lt;$C194,0,IF(MAX($C194,DATE(Setup!$B$5,6,1))&gt;MIN($D194,EOMONTH(DATE(Setup!$B$5,6,1),0)),0,MAX(0,NETWORKDAYS.INTL(MAX($C194,DATE(Setup!$B$5,6,1)),MIN($D194,EOMONTH(DATE(Setup!$B$5,6,1),0)),Setup!$C$6,Setup!$F$12:$F$61)-IF(AND($E194="Half day",YEAR($D194)=Setup!$B$5,MONTH($D194)=6),1-Setup!$B$7,0)))),0)</f>
        <v/>
      </c>
      <c r="P194" s="34">
        <f>IF(AND(ISNUMBER($C194),ISNUMBER($D194)),IF($D194&lt;$C194,0,IF(MAX($C194,DATE(Setup!$B$5,7,1))&gt;MIN($D194,EOMONTH(DATE(Setup!$B$5,7,1),0)),0,MAX(0,NETWORKDAYS.INTL(MAX($C194,DATE(Setup!$B$5,7,1)),MIN($D194,EOMONTH(DATE(Setup!$B$5,7,1),0)),Setup!$C$6,Setup!$F$12:$F$61)-IF(AND($E194="Half day",YEAR($D194)=Setup!$B$5,MONTH($D194)=7),1-Setup!$B$7,0)))),0)</f>
        <v/>
      </c>
      <c r="Q194" s="34">
        <f>IF(AND(ISNUMBER($C194),ISNUMBER($D194)),IF($D194&lt;$C194,0,IF(MAX($C194,DATE(Setup!$B$5,8,1))&gt;MIN($D194,EOMONTH(DATE(Setup!$B$5,8,1),0)),0,MAX(0,NETWORKDAYS.INTL(MAX($C194,DATE(Setup!$B$5,8,1)),MIN($D194,EOMONTH(DATE(Setup!$B$5,8,1),0)),Setup!$C$6,Setup!$F$12:$F$61)-IF(AND($E194="Half day",YEAR($D194)=Setup!$B$5,MONTH($D194)=8),1-Setup!$B$7,0)))),0)</f>
        <v/>
      </c>
      <c r="R194" s="34">
        <f>IF(AND(ISNUMBER($C194),ISNUMBER($D194)),IF($D194&lt;$C194,0,IF(MAX($C194,DATE(Setup!$B$5,9,1))&gt;MIN($D194,EOMONTH(DATE(Setup!$B$5,9,1),0)),0,MAX(0,NETWORKDAYS.INTL(MAX($C194,DATE(Setup!$B$5,9,1)),MIN($D194,EOMONTH(DATE(Setup!$B$5,9,1),0)),Setup!$C$6,Setup!$F$12:$F$61)-IF(AND($E194="Half day",YEAR($D194)=Setup!$B$5,MONTH($D194)=9),1-Setup!$B$7,0)))),0)</f>
        <v/>
      </c>
      <c r="S194" s="34">
        <f>IF(AND(ISNUMBER($C194),ISNUMBER($D194)),IF($D194&lt;$C194,0,IF(MAX($C194,DATE(Setup!$B$5,10,1))&gt;MIN($D194,EOMONTH(DATE(Setup!$B$5,10,1),0)),0,MAX(0,NETWORKDAYS.INTL(MAX($C194,DATE(Setup!$B$5,10,1)),MIN($D194,EOMONTH(DATE(Setup!$B$5,10,1),0)),Setup!$C$6,Setup!$F$12:$F$61)-IF(AND($E194="Half day",YEAR($D194)=Setup!$B$5,MONTH($D194)=10),1-Setup!$B$7,0)))),0)</f>
        <v/>
      </c>
      <c r="T194" s="34">
        <f>IF(AND(ISNUMBER($C194),ISNUMBER($D194)),IF($D194&lt;$C194,0,IF(MAX($C194,DATE(Setup!$B$5,11,1))&gt;MIN($D194,EOMONTH(DATE(Setup!$B$5,11,1),0)),0,MAX(0,NETWORKDAYS.INTL(MAX($C194,DATE(Setup!$B$5,11,1)),MIN($D194,EOMONTH(DATE(Setup!$B$5,11,1),0)),Setup!$C$6,Setup!$F$12:$F$61)-IF(AND($E194="Half day",YEAR($D194)=Setup!$B$5,MONTH($D194)=11),1-Setup!$B$7,0)))),0)</f>
        <v/>
      </c>
      <c r="U194" s="34">
        <f>IF(AND(ISNUMBER($C194),ISNUMBER($D194)),IF($D194&lt;$C194,0,IF(MAX($C194,DATE(Setup!$B$5,12,1))&gt;MIN($D194,EOMONTH(DATE(Setup!$B$5,12,1),0)),0,MAX(0,NETWORKDAYS.INTL(MAX($C194,DATE(Setup!$B$5,12,1)),MIN($D194,EOMONTH(DATE(Setup!$B$5,12,1),0)),Setup!$C$6,Setup!$F$12:$F$61)-IF(AND($E194="Half day",YEAR($D194)=Setup!$B$5,MONTH($D194)=12),1-Setup!$B$7,0)))),0)</f>
        <v/>
      </c>
    </row>
    <row r="195">
      <c r="A195" s="7" t="n"/>
      <c r="B195" s="7" t="n"/>
      <c r="C195" s="28" t="n"/>
      <c r="D195" s="28" t="n"/>
      <c r="E195" s="23" t="n"/>
      <c r="F195" s="32">
        <f>IF(OR($C195="",$D195=""),"",IF(NOT(AND(ISNUMBER($C195),ISNUMBER($D195))),"Check dates",IF($D195&lt;$C195,"Check dates",SUM($J195:$U195))))</f>
        <v/>
      </c>
      <c r="G195" s="7" t="n"/>
      <c r="H195" s="33">
        <f>IF(AND($A195="",$B195="",$C195="",$D195=""),"",IF(COUNTIF(Employees!$A$5:$A$34,$A195)=0,"Pick the employee from the list",IF(COUNTIF(Setup!$A$12:$A$17,$B195)=0,"Pick the leave type",IF($F195="Check dates","Check the dates","OK"))))</f>
        <v/>
      </c>
      <c r="J195" s="34">
        <f>IF(AND(ISNUMBER($C195),ISNUMBER($D195)),IF($D195&lt;$C195,0,IF(MAX($C195,DATE(Setup!$B$5,1,1))&gt;MIN($D195,EOMONTH(DATE(Setup!$B$5,1,1),0)),0,MAX(0,NETWORKDAYS.INTL(MAX($C195,DATE(Setup!$B$5,1,1)),MIN($D195,EOMONTH(DATE(Setup!$B$5,1,1),0)),Setup!$C$6,Setup!$F$12:$F$61)-IF(AND($E195="Half day",YEAR($D195)=Setup!$B$5,MONTH($D195)=1),1-Setup!$B$7,0)))),0)</f>
        <v/>
      </c>
      <c r="K195" s="34">
        <f>IF(AND(ISNUMBER($C195),ISNUMBER($D195)),IF($D195&lt;$C195,0,IF(MAX($C195,DATE(Setup!$B$5,2,1))&gt;MIN($D195,EOMONTH(DATE(Setup!$B$5,2,1),0)),0,MAX(0,NETWORKDAYS.INTL(MAX($C195,DATE(Setup!$B$5,2,1)),MIN($D195,EOMONTH(DATE(Setup!$B$5,2,1),0)),Setup!$C$6,Setup!$F$12:$F$61)-IF(AND($E195="Half day",YEAR($D195)=Setup!$B$5,MONTH($D195)=2),1-Setup!$B$7,0)))),0)</f>
        <v/>
      </c>
      <c r="L195" s="34">
        <f>IF(AND(ISNUMBER($C195),ISNUMBER($D195)),IF($D195&lt;$C195,0,IF(MAX($C195,DATE(Setup!$B$5,3,1))&gt;MIN($D195,EOMONTH(DATE(Setup!$B$5,3,1),0)),0,MAX(0,NETWORKDAYS.INTL(MAX($C195,DATE(Setup!$B$5,3,1)),MIN($D195,EOMONTH(DATE(Setup!$B$5,3,1),0)),Setup!$C$6,Setup!$F$12:$F$61)-IF(AND($E195="Half day",YEAR($D195)=Setup!$B$5,MONTH($D195)=3),1-Setup!$B$7,0)))),0)</f>
        <v/>
      </c>
      <c r="M195" s="34">
        <f>IF(AND(ISNUMBER($C195),ISNUMBER($D195)),IF($D195&lt;$C195,0,IF(MAX($C195,DATE(Setup!$B$5,4,1))&gt;MIN($D195,EOMONTH(DATE(Setup!$B$5,4,1),0)),0,MAX(0,NETWORKDAYS.INTL(MAX($C195,DATE(Setup!$B$5,4,1)),MIN($D195,EOMONTH(DATE(Setup!$B$5,4,1),0)),Setup!$C$6,Setup!$F$12:$F$61)-IF(AND($E195="Half day",YEAR($D195)=Setup!$B$5,MONTH($D195)=4),1-Setup!$B$7,0)))),0)</f>
        <v/>
      </c>
      <c r="N195" s="34">
        <f>IF(AND(ISNUMBER($C195),ISNUMBER($D195)),IF($D195&lt;$C195,0,IF(MAX($C195,DATE(Setup!$B$5,5,1))&gt;MIN($D195,EOMONTH(DATE(Setup!$B$5,5,1),0)),0,MAX(0,NETWORKDAYS.INTL(MAX($C195,DATE(Setup!$B$5,5,1)),MIN($D195,EOMONTH(DATE(Setup!$B$5,5,1),0)),Setup!$C$6,Setup!$F$12:$F$61)-IF(AND($E195="Half day",YEAR($D195)=Setup!$B$5,MONTH($D195)=5),1-Setup!$B$7,0)))),0)</f>
        <v/>
      </c>
      <c r="O195" s="34">
        <f>IF(AND(ISNUMBER($C195),ISNUMBER($D195)),IF($D195&lt;$C195,0,IF(MAX($C195,DATE(Setup!$B$5,6,1))&gt;MIN($D195,EOMONTH(DATE(Setup!$B$5,6,1),0)),0,MAX(0,NETWORKDAYS.INTL(MAX($C195,DATE(Setup!$B$5,6,1)),MIN($D195,EOMONTH(DATE(Setup!$B$5,6,1),0)),Setup!$C$6,Setup!$F$12:$F$61)-IF(AND($E195="Half day",YEAR($D195)=Setup!$B$5,MONTH($D195)=6),1-Setup!$B$7,0)))),0)</f>
        <v/>
      </c>
      <c r="P195" s="34">
        <f>IF(AND(ISNUMBER($C195),ISNUMBER($D195)),IF($D195&lt;$C195,0,IF(MAX($C195,DATE(Setup!$B$5,7,1))&gt;MIN($D195,EOMONTH(DATE(Setup!$B$5,7,1),0)),0,MAX(0,NETWORKDAYS.INTL(MAX($C195,DATE(Setup!$B$5,7,1)),MIN($D195,EOMONTH(DATE(Setup!$B$5,7,1),0)),Setup!$C$6,Setup!$F$12:$F$61)-IF(AND($E195="Half day",YEAR($D195)=Setup!$B$5,MONTH($D195)=7),1-Setup!$B$7,0)))),0)</f>
        <v/>
      </c>
      <c r="Q195" s="34">
        <f>IF(AND(ISNUMBER($C195),ISNUMBER($D195)),IF($D195&lt;$C195,0,IF(MAX($C195,DATE(Setup!$B$5,8,1))&gt;MIN($D195,EOMONTH(DATE(Setup!$B$5,8,1),0)),0,MAX(0,NETWORKDAYS.INTL(MAX($C195,DATE(Setup!$B$5,8,1)),MIN($D195,EOMONTH(DATE(Setup!$B$5,8,1),0)),Setup!$C$6,Setup!$F$12:$F$61)-IF(AND($E195="Half day",YEAR($D195)=Setup!$B$5,MONTH($D195)=8),1-Setup!$B$7,0)))),0)</f>
        <v/>
      </c>
      <c r="R195" s="34">
        <f>IF(AND(ISNUMBER($C195),ISNUMBER($D195)),IF($D195&lt;$C195,0,IF(MAX($C195,DATE(Setup!$B$5,9,1))&gt;MIN($D195,EOMONTH(DATE(Setup!$B$5,9,1),0)),0,MAX(0,NETWORKDAYS.INTL(MAX($C195,DATE(Setup!$B$5,9,1)),MIN($D195,EOMONTH(DATE(Setup!$B$5,9,1),0)),Setup!$C$6,Setup!$F$12:$F$61)-IF(AND($E195="Half day",YEAR($D195)=Setup!$B$5,MONTH($D195)=9),1-Setup!$B$7,0)))),0)</f>
        <v/>
      </c>
      <c r="S195" s="34">
        <f>IF(AND(ISNUMBER($C195),ISNUMBER($D195)),IF($D195&lt;$C195,0,IF(MAX($C195,DATE(Setup!$B$5,10,1))&gt;MIN($D195,EOMONTH(DATE(Setup!$B$5,10,1),0)),0,MAX(0,NETWORKDAYS.INTL(MAX($C195,DATE(Setup!$B$5,10,1)),MIN($D195,EOMONTH(DATE(Setup!$B$5,10,1),0)),Setup!$C$6,Setup!$F$12:$F$61)-IF(AND($E195="Half day",YEAR($D195)=Setup!$B$5,MONTH($D195)=10),1-Setup!$B$7,0)))),0)</f>
        <v/>
      </c>
      <c r="T195" s="34">
        <f>IF(AND(ISNUMBER($C195),ISNUMBER($D195)),IF($D195&lt;$C195,0,IF(MAX($C195,DATE(Setup!$B$5,11,1))&gt;MIN($D195,EOMONTH(DATE(Setup!$B$5,11,1),0)),0,MAX(0,NETWORKDAYS.INTL(MAX($C195,DATE(Setup!$B$5,11,1)),MIN($D195,EOMONTH(DATE(Setup!$B$5,11,1),0)),Setup!$C$6,Setup!$F$12:$F$61)-IF(AND($E195="Half day",YEAR($D195)=Setup!$B$5,MONTH($D195)=11),1-Setup!$B$7,0)))),0)</f>
        <v/>
      </c>
      <c r="U195" s="34">
        <f>IF(AND(ISNUMBER($C195),ISNUMBER($D195)),IF($D195&lt;$C195,0,IF(MAX($C195,DATE(Setup!$B$5,12,1))&gt;MIN($D195,EOMONTH(DATE(Setup!$B$5,12,1),0)),0,MAX(0,NETWORKDAYS.INTL(MAX($C195,DATE(Setup!$B$5,12,1)),MIN($D195,EOMONTH(DATE(Setup!$B$5,12,1),0)),Setup!$C$6,Setup!$F$12:$F$61)-IF(AND($E195="Half day",YEAR($D195)=Setup!$B$5,MONTH($D195)=12),1-Setup!$B$7,0)))),0)</f>
        <v/>
      </c>
    </row>
    <row r="196">
      <c r="A196" s="7" t="n"/>
      <c r="B196" s="7" t="n"/>
      <c r="C196" s="28" t="n"/>
      <c r="D196" s="28" t="n"/>
      <c r="E196" s="23" t="n"/>
      <c r="F196" s="32">
        <f>IF(OR($C196="",$D196=""),"",IF(NOT(AND(ISNUMBER($C196),ISNUMBER($D196))),"Check dates",IF($D196&lt;$C196,"Check dates",SUM($J196:$U196))))</f>
        <v/>
      </c>
      <c r="G196" s="7" t="n"/>
      <c r="H196" s="33">
        <f>IF(AND($A196="",$B196="",$C196="",$D196=""),"",IF(COUNTIF(Employees!$A$5:$A$34,$A196)=0,"Pick the employee from the list",IF(COUNTIF(Setup!$A$12:$A$17,$B196)=0,"Pick the leave type",IF($F196="Check dates","Check the dates","OK"))))</f>
        <v/>
      </c>
      <c r="J196" s="34">
        <f>IF(AND(ISNUMBER($C196),ISNUMBER($D196)),IF($D196&lt;$C196,0,IF(MAX($C196,DATE(Setup!$B$5,1,1))&gt;MIN($D196,EOMONTH(DATE(Setup!$B$5,1,1),0)),0,MAX(0,NETWORKDAYS.INTL(MAX($C196,DATE(Setup!$B$5,1,1)),MIN($D196,EOMONTH(DATE(Setup!$B$5,1,1),0)),Setup!$C$6,Setup!$F$12:$F$61)-IF(AND($E196="Half day",YEAR($D196)=Setup!$B$5,MONTH($D196)=1),1-Setup!$B$7,0)))),0)</f>
        <v/>
      </c>
      <c r="K196" s="34">
        <f>IF(AND(ISNUMBER($C196),ISNUMBER($D196)),IF($D196&lt;$C196,0,IF(MAX($C196,DATE(Setup!$B$5,2,1))&gt;MIN($D196,EOMONTH(DATE(Setup!$B$5,2,1),0)),0,MAX(0,NETWORKDAYS.INTL(MAX($C196,DATE(Setup!$B$5,2,1)),MIN($D196,EOMONTH(DATE(Setup!$B$5,2,1),0)),Setup!$C$6,Setup!$F$12:$F$61)-IF(AND($E196="Half day",YEAR($D196)=Setup!$B$5,MONTH($D196)=2),1-Setup!$B$7,0)))),0)</f>
        <v/>
      </c>
      <c r="L196" s="34">
        <f>IF(AND(ISNUMBER($C196),ISNUMBER($D196)),IF($D196&lt;$C196,0,IF(MAX($C196,DATE(Setup!$B$5,3,1))&gt;MIN($D196,EOMONTH(DATE(Setup!$B$5,3,1),0)),0,MAX(0,NETWORKDAYS.INTL(MAX($C196,DATE(Setup!$B$5,3,1)),MIN($D196,EOMONTH(DATE(Setup!$B$5,3,1),0)),Setup!$C$6,Setup!$F$12:$F$61)-IF(AND($E196="Half day",YEAR($D196)=Setup!$B$5,MONTH($D196)=3),1-Setup!$B$7,0)))),0)</f>
        <v/>
      </c>
      <c r="M196" s="34">
        <f>IF(AND(ISNUMBER($C196),ISNUMBER($D196)),IF($D196&lt;$C196,0,IF(MAX($C196,DATE(Setup!$B$5,4,1))&gt;MIN($D196,EOMONTH(DATE(Setup!$B$5,4,1),0)),0,MAX(0,NETWORKDAYS.INTL(MAX($C196,DATE(Setup!$B$5,4,1)),MIN($D196,EOMONTH(DATE(Setup!$B$5,4,1),0)),Setup!$C$6,Setup!$F$12:$F$61)-IF(AND($E196="Half day",YEAR($D196)=Setup!$B$5,MONTH($D196)=4),1-Setup!$B$7,0)))),0)</f>
        <v/>
      </c>
      <c r="N196" s="34">
        <f>IF(AND(ISNUMBER($C196),ISNUMBER($D196)),IF($D196&lt;$C196,0,IF(MAX($C196,DATE(Setup!$B$5,5,1))&gt;MIN($D196,EOMONTH(DATE(Setup!$B$5,5,1),0)),0,MAX(0,NETWORKDAYS.INTL(MAX($C196,DATE(Setup!$B$5,5,1)),MIN($D196,EOMONTH(DATE(Setup!$B$5,5,1),0)),Setup!$C$6,Setup!$F$12:$F$61)-IF(AND($E196="Half day",YEAR($D196)=Setup!$B$5,MONTH($D196)=5),1-Setup!$B$7,0)))),0)</f>
        <v/>
      </c>
      <c r="O196" s="34">
        <f>IF(AND(ISNUMBER($C196),ISNUMBER($D196)),IF($D196&lt;$C196,0,IF(MAX($C196,DATE(Setup!$B$5,6,1))&gt;MIN($D196,EOMONTH(DATE(Setup!$B$5,6,1),0)),0,MAX(0,NETWORKDAYS.INTL(MAX($C196,DATE(Setup!$B$5,6,1)),MIN($D196,EOMONTH(DATE(Setup!$B$5,6,1),0)),Setup!$C$6,Setup!$F$12:$F$61)-IF(AND($E196="Half day",YEAR($D196)=Setup!$B$5,MONTH($D196)=6),1-Setup!$B$7,0)))),0)</f>
        <v/>
      </c>
      <c r="P196" s="34">
        <f>IF(AND(ISNUMBER($C196),ISNUMBER($D196)),IF($D196&lt;$C196,0,IF(MAX($C196,DATE(Setup!$B$5,7,1))&gt;MIN($D196,EOMONTH(DATE(Setup!$B$5,7,1),0)),0,MAX(0,NETWORKDAYS.INTL(MAX($C196,DATE(Setup!$B$5,7,1)),MIN($D196,EOMONTH(DATE(Setup!$B$5,7,1),0)),Setup!$C$6,Setup!$F$12:$F$61)-IF(AND($E196="Half day",YEAR($D196)=Setup!$B$5,MONTH($D196)=7),1-Setup!$B$7,0)))),0)</f>
        <v/>
      </c>
      <c r="Q196" s="34">
        <f>IF(AND(ISNUMBER($C196),ISNUMBER($D196)),IF($D196&lt;$C196,0,IF(MAX($C196,DATE(Setup!$B$5,8,1))&gt;MIN($D196,EOMONTH(DATE(Setup!$B$5,8,1),0)),0,MAX(0,NETWORKDAYS.INTL(MAX($C196,DATE(Setup!$B$5,8,1)),MIN($D196,EOMONTH(DATE(Setup!$B$5,8,1),0)),Setup!$C$6,Setup!$F$12:$F$61)-IF(AND($E196="Half day",YEAR($D196)=Setup!$B$5,MONTH($D196)=8),1-Setup!$B$7,0)))),0)</f>
        <v/>
      </c>
      <c r="R196" s="34">
        <f>IF(AND(ISNUMBER($C196),ISNUMBER($D196)),IF($D196&lt;$C196,0,IF(MAX($C196,DATE(Setup!$B$5,9,1))&gt;MIN($D196,EOMONTH(DATE(Setup!$B$5,9,1),0)),0,MAX(0,NETWORKDAYS.INTL(MAX($C196,DATE(Setup!$B$5,9,1)),MIN($D196,EOMONTH(DATE(Setup!$B$5,9,1),0)),Setup!$C$6,Setup!$F$12:$F$61)-IF(AND($E196="Half day",YEAR($D196)=Setup!$B$5,MONTH($D196)=9),1-Setup!$B$7,0)))),0)</f>
        <v/>
      </c>
      <c r="S196" s="34">
        <f>IF(AND(ISNUMBER($C196),ISNUMBER($D196)),IF($D196&lt;$C196,0,IF(MAX($C196,DATE(Setup!$B$5,10,1))&gt;MIN($D196,EOMONTH(DATE(Setup!$B$5,10,1),0)),0,MAX(0,NETWORKDAYS.INTL(MAX($C196,DATE(Setup!$B$5,10,1)),MIN($D196,EOMONTH(DATE(Setup!$B$5,10,1),0)),Setup!$C$6,Setup!$F$12:$F$61)-IF(AND($E196="Half day",YEAR($D196)=Setup!$B$5,MONTH($D196)=10),1-Setup!$B$7,0)))),0)</f>
        <v/>
      </c>
      <c r="T196" s="34">
        <f>IF(AND(ISNUMBER($C196),ISNUMBER($D196)),IF($D196&lt;$C196,0,IF(MAX($C196,DATE(Setup!$B$5,11,1))&gt;MIN($D196,EOMONTH(DATE(Setup!$B$5,11,1),0)),0,MAX(0,NETWORKDAYS.INTL(MAX($C196,DATE(Setup!$B$5,11,1)),MIN($D196,EOMONTH(DATE(Setup!$B$5,11,1),0)),Setup!$C$6,Setup!$F$12:$F$61)-IF(AND($E196="Half day",YEAR($D196)=Setup!$B$5,MONTH($D196)=11),1-Setup!$B$7,0)))),0)</f>
        <v/>
      </c>
      <c r="U196" s="34">
        <f>IF(AND(ISNUMBER($C196),ISNUMBER($D196)),IF($D196&lt;$C196,0,IF(MAX($C196,DATE(Setup!$B$5,12,1))&gt;MIN($D196,EOMONTH(DATE(Setup!$B$5,12,1),0)),0,MAX(0,NETWORKDAYS.INTL(MAX($C196,DATE(Setup!$B$5,12,1)),MIN($D196,EOMONTH(DATE(Setup!$B$5,12,1),0)),Setup!$C$6,Setup!$F$12:$F$61)-IF(AND($E196="Half day",YEAR($D196)=Setup!$B$5,MONTH($D196)=12),1-Setup!$B$7,0)))),0)</f>
        <v/>
      </c>
    </row>
    <row r="197">
      <c r="A197" s="7" t="n"/>
      <c r="B197" s="7" t="n"/>
      <c r="C197" s="28" t="n"/>
      <c r="D197" s="28" t="n"/>
      <c r="E197" s="23" t="n"/>
      <c r="F197" s="32">
        <f>IF(OR($C197="",$D197=""),"",IF(NOT(AND(ISNUMBER($C197),ISNUMBER($D197))),"Check dates",IF($D197&lt;$C197,"Check dates",SUM($J197:$U197))))</f>
        <v/>
      </c>
      <c r="G197" s="7" t="n"/>
      <c r="H197" s="33">
        <f>IF(AND($A197="",$B197="",$C197="",$D197=""),"",IF(COUNTIF(Employees!$A$5:$A$34,$A197)=0,"Pick the employee from the list",IF(COUNTIF(Setup!$A$12:$A$17,$B197)=0,"Pick the leave type",IF($F197="Check dates","Check the dates","OK"))))</f>
        <v/>
      </c>
      <c r="J197" s="34">
        <f>IF(AND(ISNUMBER($C197),ISNUMBER($D197)),IF($D197&lt;$C197,0,IF(MAX($C197,DATE(Setup!$B$5,1,1))&gt;MIN($D197,EOMONTH(DATE(Setup!$B$5,1,1),0)),0,MAX(0,NETWORKDAYS.INTL(MAX($C197,DATE(Setup!$B$5,1,1)),MIN($D197,EOMONTH(DATE(Setup!$B$5,1,1),0)),Setup!$C$6,Setup!$F$12:$F$61)-IF(AND($E197="Half day",YEAR($D197)=Setup!$B$5,MONTH($D197)=1),1-Setup!$B$7,0)))),0)</f>
        <v/>
      </c>
      <c r="K197" s="34">
        <f>IF(AND(ISNUMBER($C197),ISNUMBER($D197)),IF($D197&lt;$C197,0,IF(MAX($C197,DATE(Setup!$B$5,2,1))&gt;MIN($D197,EOMONTH(DATE(Setup!$B$5,2,1),0)),0,MAX(0,NETWORKDAYS.INTL(MAX($C197,DATE(Setup!$B$5,2,1)),MIN($D197,EOMONTH(DATE(Setup!$B$5,2,1),0)),Setup!$C$6,Setup!$F$12:$F$61)-IF(AND($E197="Half day",YEAR($D197)=Setup!$B$5,MONTH($D197)=2),1-Setup!$B$7,0)))),0)</f>
        <v/>
      </c>
      <c r="L197" s="34">
        <f>IF(AND(ISNUMBER($C197),ISNUMBER($D197)),IF($D197&lt;$C197,0,IF(MAX($C197,DATE(Setup!$B$5,3,1))&gt;MIN($D197,EOMONTH(DATE(Setup!$B$5,3,1),0)),0,MAX(0,NETWORKDAYS.INTL(MAX($C197,DATE(Setup!$B$5,3,1)),MIN($D197,EOMONTH(DATE(Setup!$B$5,3,1),0)),Setup!$C$6,Setup!$F$12:$F$61)-IF(AND($E197="Half day",YEAR($D197)=Setup!$B$5,MONTH($D197)=3),1-Setup!$B$7,0)))),0)</f>
        <v/>
      </c>
      <c r="M197" s="34">
        <f>IF(AND(ISNUMBER($C197),ISNUMBER($D197)),IF($D197&lt;$C197,0,IF(MAX($C197,DATE(Setup!$B$5,4,1))&gt;MIN($D197,EOMONTH(DATE(Setup!$B$5,4,1),0)),0,MAX(0,NETWORKDAYS.INTL(MAX($C197,DATE(Setup!$B$5,4,1)),MIN($D197,EOMONTH(DATE(Setup!$B$5,4,1),0)),Setup!$C$6,Setup!$F$12:$F$61)-IF(AND($E197="Half day",YEAR($D197)=Setup!$B$5,MONTH($D197)=4),1-Setup!$B$7,0)))),0)</f>
        <v/>
      </c>
      <c r="N197" s="34">
        <f>IF(AND(ISNUMBER($C197),ISNUMBER($D197)),IF($D197&lt;$C197,0,IF(MAX($C197,DATE(Setup!$B$5,5,1))&gt;MIN($D197,EOMONTH(DATE(Setup!$B$5,5,1),0)),0,MAX(0,NETWORKDAYS.INTL(MAX($C197,DATE(Setup!$B$5,5,1)),MIN($D197,EOMONTH(DATE(Setup!$B$5,5,1),0)),Setup!$C$6,Setup!$F$12:$F$61)-IF(AND($E197="Half day",YEAR($D197)=Setup!$B$5,MONTH($D197)=5),1-Setup!$B$7,0)))),0)</f>
        <v/>
      </c>
      <c r="O197" s="34">
        <f>IF(AND(ISNUMBER($C197),ISNUMBER($D197)),IF($D197&lt;$C197,0,IF(MAX($C197,DATE(Setup!$B$5,6,1))&gt;MIN($D197,EOMONTH(DATE(Setup!$B$5,6,1),0)),0,MAX(0,NETWORKDAYS.INTL(MAX($C197,DATE(Setup!$B$5,6,1)),MIN($D197,EOMONTH(DATE(Setup!$B$5,6,1),0)),Setup!$C$6,Setup!$F$12:$F$61)-IF(AND($E197="Half day",YEAR($D197)=Setup!$B$5,MONTH($D197)=6),1-Setup!$B$7,0)))),0)</f>
        <v/>
      </c>
      <c r="P197" s="34">
        <f>IF(AND(ISNUMBER($C197),ISNUMBER($D197)),IF($D197&lt;$C197,0,IF(MAX($C197,DATE(Setup!$B$5,7,1))&gt;MIN($D197,EOMONTH(DATE(Setup!$B$5,7,1),0)),0,MAX(0,NETWORKDAYS.INTL(MAX($C197,DATE(Setup!$B$5,7,1)),MIN($D197,EOMONTH(DATE(Setup!$B$5,7,1),0)),Setup!$C$6,Setup!$F$12:$F$61)-IF(AND($E197="Half day",YEAR($D197)=Setup!$B$5,MONTH($D197)=7),1-Setup!$B$7,0)))),0)</f>
        <v/>
      </c>
      <c r="Q197" s="34">
        <f>IF(AND(ISNUMBER($C197),ISNUMBER($D197)),IF($D197&lt;$C197,0,IF(MAX($C197,DATE(Setup!$B$5,8,1))&gt;MIN($D197,EOMONTH(DATE(Setup!$B$5,8,1),0)),0,MAX(0,NETWORKDAYS.INTL(MAX($C197,DATE(Setup!$B$5,8,1)),MIN($D197,EOMONTH(DATE(Setup!$B$5,8,1),0)),Setup!$C$6,Setup!$F$12:$F$61)-IF(AND($E197="Half day",YEAR($D197)=Setup!$B$5,MONTH($D197)=8),1-Setup!$B$7,0)))),0)</f>
        <v/>
      </c>
      <c r="R197" s="34">
        <f>IF(AND(ISNUMBER($C197),ISNUMBER($D197)),IF($D197&lt;$C197,0,IF(MAX($C197,DATE(Setup!$B$5,9,1))&gt;MIN($D197,EOMONTH(DATE(Setup!$B$5,9,1),0)),0,MAX(0,NETWORKDAYS.INTL(MAX($C197,DATE(Setup!$B$5,9,1)),MIN($D197,EOMONTH(DATE(Setup!$B$5,9,1),0)),Setup!$C$6,Setup!$F$12:$F$61)-IF(AND($E197="Half day",YEAR($D197)=Setup!$B$5,MONTH($D197)=9),1-Setup!$B$7,0)))),0)</f>
        <v/>
      </c>
      <c r="S197" s="34">
        <f>IF(AND(ISNUMBER($C197),ISNUMBER($D197)),IF($D197&lt;$C197,0,IF(MAX($C197,DATE(Setup!$B$5,10,1))&gt;MIN($D197,EOMONTH(DATE(Setup!$B$5,10,1),0)),0,MAX(0,NETWORKDAYS.INTL(MAX($C197,DATE(Setup!$B$5,10,1)),MIN($D197,EOMONTH(DATE(Setup!$B$5,10,1),0)),Setup!$C$6,Setup!$F$12:$F$61)-IF(AND($E197="Half day",YEAR($D197)=Setup!$B$5,MONTH($D197)=10),1-Setup!$B$7,0)))),0)</f>
        <v/>
      </c>
      <c r="T197" s="34">
        <f>IF(AND(ISNUMBER($C197),ISNUMBER($D197)),IF($D197&lt;$C197,0,IF(MAX($C197,DATE(Setup!$B$5,11,1))&gt;MIN($D197,EOMONTH(DATE(Setup!$B$5,11,1),0)),0,MAX(0,NETWORKDAYS.INTL(MAX($C197,DATE(Setup!$B$5,11,1)),MIN($D197,EOMONTH(DATE(Setup!$B$5,11,1),0)),Setup!$C$6,Setup!$F$12:$F$61)-IF(AND($E197="Half day",YEAR($D197)=Setup!$B$5,MONTH($D197)=11),1-Setup!$B$7,0)))),0)</f>
        <v/>
      </c>
      <c r="U197" s="34">
        <f>IF(AND(ISNUMBER($C197),ISNUMBER($D197)),IF($D197&lt;$C197,0,IF(MAX($C197,DATE(Setup!$B$5,12,1))&gt;MIN($D197,EOMONTH(DATE(Setup!$B$5,12,1),0)),0,MAX(0,NETWORKDAYS.INTL(MAX($C197,DATE(Setup!$B$5,12,1)),MIN($D197,EOMONTH(DATE(Setup!$B$5,12,1),0)),Setup!$C$6,Setup!$F$12:$F$61)-IF(AND($E197="Half day",YEAR($D197)=Setup!$B$5,MONTH($D197)=12),1-Setup!$B$7,0)))),0)</f>
        <v/>
      </c>
    </row>
    <row r="198">
      <c r="A198" s="7" t="n"/>
      <c r="B198" s="7" t="n"/>
      <c r="C198" s="28" t="n"/>
      <c r="D198" s="28" t="n"/>
      <c r="E198" s="23" t="n"/>
      <c r="F198" s="32">
        <f>IF(OR($C198="",$D198=""),"",IF(NOT(AND(ISNUMBER($C198),ISNUMBER($D198))),"Check dates",IF($D198&lt;$C198,"Check dates",SUM($J198:$U198))))</f>
        <v/>
      </c>
      <c r="G198" s="7" t="n"/>
      <c r="H198" s="33">
        <f>IF(AND($A198="",$B198="",$C198="",$D198=""),"",IF(COUNTIF(Employees!$A$5:$A$34,$A198)=0,"Pick the employee from the list",IF(COUNTIF(Setup!$A$12:$A$17,$B198)=0,"Pick the leave type",IF($F198="Check dates","Check the dates","OK"))))</f>
        <v/>
      </c>
      <c r="J198" s="34">
        <f>IF(AND(ISNUMBER($C198),ISNUMBER($D198)),IF($D198&lt;$C198,0,IF(MAX($C198,DATE(Setup!$B$5,1,1))&gt;MIN($D198,EOMONTH(DATE(Setup!$B$5,1,1),0)),0,MAX(0,NETWORKDAYS.INTL(MAX($C198,DATE(Setup!$B$5,1,1)),MIN($D198,EOMONTH(DATE(Setup!$B$5,1,1),0)),Setup!$C$6,Setup!$F$12:$F$61)-IF(AND($E198="Half day",YEAR($D198)=Setup!$B$5,MONTH($D198)=1),1-Setup!$B$7,0)))),0)</f>
        <v/>
      </c>
      <c r="K198" s="34">
        <f>IF(AND(ISNUMBER($C198),ISNUMBER($D198)),IF($D198&lt;$C198,0,IF(MAX($C198,DATE(Setup!$B$5,2,1))&gt;MIN($D198,EOMONTH(DATE(Setup!$B$5,2,1),0)),0,MAX(0,NETWORKDAYS.INTL(MAX($C198,DATE(Setup!$B$5,2,1)),MIN($D198,EOMONTH(DATE(Setup!$B$5,2,1),0)),Setup!$C$6,Setup!$F$12:$F$61)-IF(AND($E198="Half day",YEAR($D198)=Setup!$B$5,MONTH($D198)=2),1-Setup!$B$7,0)))),0)</f>
        <v/>
      </c>
      <c r="L198" s="34">
        <f>IF(AND(ISNUMBER($C198),ISNUMBER($D198)),IF($D198&lt;$C198,0,IF(MAX($C198,DATE(Setup!$B$5,3,1))&gt;MIN($D198,EOMONTH(DATE(Setup!$B$5,3,1),0)),0,MAX(0,NETWORKDAYS.INTL(MAX($C198,DATE(Setup!$B$5,3,1)),MIN($D198,EOMONTH(DATE(Setup!$B$5,3,1),0)),Setup!$C$6,Setup!$F$12:$F$61)-IF(AND($E198="Half day",YEAR($D198)=Setup!$B$5,MONTH($D198)=3),1-Setup!$B$7,0)))),0)</f>
        <v/>
      </c>
      <c r="M198" s="34">
        <f>IF(AND(ISNUMBER($C198),ISNUMBER($D198)),IF($D198&lt;$C198,0,IF(MAX($C198,DATE(Setup!$B$5,4,1))&gt;MIN($D198,EOMONTH(DATE(Setup!$B$5,4,1),0)),0,MAX(0,NETWORKDAYS.INTL(MAX($C198,DATE(Setup!$B$5,4,1)),MIN($D198,EOMONTH(DATE(Setup!$B$5,4,1),0)),Setup!$C$6,Setup!$F$12:$F$61)-IF(AND($E198="Half day",YEAR($D198)=Setup!$B$5,MONTH($D198)=4),1-Setup!$B$7,0)))),0)</f>
        <v/>
      </c>
      <c r="N198" s="34">
        <f>IF(AND(ISNUMBER($C198),ISNUMBER($D198)),IF($D198&lt;$C198,0,IF(MAX($C198,DATE(Setup!$B$5,5,1))&gt;MIN($D198,EOMONTH(DATE(Setup!$B$5,5,1),0)),0,MAX(0,NETWORKDAYS.INTL(MAX($C198,DATE(Setup!$B$5,5,1)),MIN($D198,EOMONTH(DATE(Setup!$B$5,5,1),0)),Setup!$C$6,Setup!$F$12:$F$61)-IF(AND($E198="Half day",YEAR($D198)=Setup!$B$5,MONTH($D198)=5),1-Setup!$B$7,0)))),0)</f>
        <v/>
      </c>
      <c r="O198" s="34">
        <f>IF(AND(ISNUMBER($C198),ISNUMBER($D198)),IF($D198&lt;$C198,0,IF(MAX($C198,DATE(Setup!$B$5,6,1))&gt;MIN($D198,EOMONTH(DATE(Setup!$B$5,6,1),0)),0,MAX(0,NETWORKDAYS.INTL(MAX($C198,DATE(Setup!$B$5,6,1)),MIN($D198,EOMONTH(DATE(Setup!$B$5,6,1),0)),Setup!$C$6,Setup!$F$12:$F$61)-IF(AND($E198="Half day",YEAR($D198)=Setup!$B$5,MONTH($D198)=6),1-Setup!$B$7,0)))),0)</f>
        <v/>
      </c>
      <c r="P198" s="34">
        <f>IF(AND(ISNUMBER($C198),ISNUMBER($D198)),IF($D198&lt;$C198,0,IF(MAX($C198,DATE(Setup!$B$5,7,1))&gt;MIN($D198,EOMONTH(DATE(Setup!$B$5,7,1),0)),0,MAX(0,NETWORKDAYS.INTL(MAX($C198,DATE(Setup!$B$5,7,1)),MIN($D198,EOMONTH(DATE(Setup!$B$5,7,1),0)),Setup!$C$6,Setup!$F$12:$F$61)-IF(AND($E198="Half day",YEAR($D198)=Setup!$B$5,MONTH($D198)=7),1-Setup!$B$7,0)))),0)</f>
        <v/>
      </c>
      <c r="Q198" s="34">
        <f>IF(AND(ISNUMBER($C198),ISNUMBER($D198)),IF($D198&lt;$C198,0,IF(MAX($C198,DATE(Setup!$B$5,8,1))&gt;MIN($D198,EOMONTH(DATE(Setup!$B$5,8,1),0)),0,MAX(0,NETWORKDAYS.INTL(MAX($C198,DATE(Setup!$B$5,8,1)),MIN($D198,EOMONTH(DATE(Setup!$B$5,8,1),0)),Setup!$C$6,Setup!$F$12:$F$61)-IF(AND($E198="Half day",YEAR($D198)=Setup!$B$5,MONTH($D198)=8),1-Setup!$B$7,0)))),0)</f>
        <v/>
      </c>
      <c r="R198" s="34">
        <f>IF(AND(ISNUMBER($C198),ISNUMBER($D198)),IF($D198&lt;$C198,0,IF(MAX($C198,DATE(Setup!$B$5,9,1))&gt;MIN($D198,EOMONTH(DATE(Setup!$B$5,9,1),0)),0,MAX(0,NETWORKDAYS.INTL(MAX($C198,DATE(Setup!$B$5,9,1)),MIN($D198,EOMONTH(DATE(Setup!$B$5,9,1),0)),Setup!$C$6,Setup!$F$12:$F$61)-IF(AND($E198="Half day",YEAR($D198)=Setup!$B$5,MONTH($D198)=9),1-Setup!$B$7,0)))),0)</f>
        <v/>
      </c>
      <c r="S198" s="34">
        <f>IF(AND(ISNUMBER($C198),ISNUMBER($D198)),IF($D198&lt;$C198,0,IF(MAX($C198,DATE(Setup!$B$5,10,1))&gt;MIN($D198,EOMONTH(DATE(Setup!$B$5,10,1),0)),0,MAX(0,NETWORKDAYS.INTL(MAX($C198,DATE(Setup!$B$5,10,1)),MIN($D198,EOMONTH(DATE(Setup!$B$5,10,1),0)),Setup!$C$6,Setup!$F$12:$F$61)-IF(AND($E198="Half day",YEAR($D198)=Setup!$B$5,MONTH($D198)=10),1-Setup!$B$7,0)))),0)</f>
        <v/>
      </c>
      <c r="T198" s="34">
        <f>IF(AND(ISNUMBER($C198),ISNUMBER($D198)),IF($D198&lt;$C198,0,IF(MAX($C198,DATE(Setup!$B$5,11,1))&gt;MIN($D198,EOMONTH(DATE(Setup!$B$5,11,1),0)),0,MAX(0,NETWORKDAYS.INTL(MAX($C198,DATE(Setup!$B$5,11,1)),MIN($D198,EOMONTH(DATE(Setup!$B$5,11,1),0)),Setup!$C$6,Setup!$F$12:$F$61)-IF(AND($E198="Half day",YEAR($D198)=Setup!$B$5,MONTH($D198)=11),1-Setup!$B$7,0)))),0)</f>
        <v/>
      </c>
      <c r="U198" s="34">
        <f>IF(AND(ISNUMBER($C198),ISNUMBER($D198)),IF($D198&lt;$C198,0,IF(MAX($C198,DATE(Setup!$B$5,12,1))&gt;MIN($D198,EOMONTH(DATE(Setup!$B$5,12,1),0)),0,MAX(0,NETWORKDAYS.INTL(MAX($C198,DATE(Setup!$B$5,12,1)),MIN($D198,EOMONTH(DATE(Setup!$B$5,12,1),0)),Setup!$C$6,Setup!$F$12:$F$61)-IF(AND($E198="Half day",YEAR($D198)=Setup!$B$5,MONTH($D198)=12),1-Setup!$B$7,0)))),0)</f>
        <v/>
      </c>
    </row>
    <row r="199">
      <c r="A199" s="7" t="n"/>
      <c r="B199" s="7" t="n"/>
      <c r="C199" s="28" t="n"/>
      <c r="D199" s="28" t="n"/>
      <c r="E199" s="23" t="n"/>
      <c r="F199" s="32">
        <f>IF(OR($C199="",$D199=""),"",IF(NOT(AND(ISNUMBER($C199),ISNUMBER($D199))),"Check dates",IF($D199&lt;$C199,"Check dates",SUM($J199:$U199))))</f>
        <v/>
      </c>
      <c r="G199" s="7" t="n"/>
      <c r="H199" s="33">
        <f>IF(AND($A199="",$B199="",$C199="",$D199=""),"",IF(COUNTIF(Employees!$A$5:$A$34,$A199)=0,"Pick the employee from the list",IF(COUNTIF(Setup!$A$12:$A$17,$B199)=0,"Pick the leave type",IF($F199="Check dates","Check the dates","OK"))))</f>
        <v/>
      </c>
      <c r="J199" s="34">
        <f>IF(AND(ISNUMBER($C199),ISNUMBER($D199)),IF($D199&lt;$C199,0,IF(MAX($C199,DATE(Setup!$B$5,1,1))&gt;MIN($D199,EOMONTH(DATE(Setup!$B$5,1,1),0)),0,MAX(0,NETWORKDAYS.INTL(MAX($C199,DATE(Setup!$B$5,1,1)),MIN($D199,EOMONTH(DATE(Setup!$B$5,1,1),0)),Setup!$C$6,Setup!$F$12:$F$61)-IF(AND($E199="Half day",YEAR($D199)=Setup!$B$5,MONTH($D199)=1),1-Setup!$B$7,0)))),0)</f>
        <v/>
      </c>
      <c r="K199" s="34">
        <f>IF(AND(ISNUMBER($C199),ISNUMBER($D199)),IF($D199&lt;$C199,0,IF(MAX($C199,DATE(Setup!$B$5,2,1))&gt;MIN($D199,EOMONTH(DATE(Setup!$B$5,2,1),0)),0,MAX(0,NETWORKDAYS.INTL(MAX($C199,DATE(Setup!$B$5,2,1)),MIN($D199,EOMONTH(DATE(Setup!$B$5,2,1),0)),Setup!$C$6,Setup!$F$12:$F$61)-IF(AND($E199="Half day",YEAR($D199)=Setup!$B$5,MONTH($D199)=2),1-Setup!$B$7,0)))),0)</f>
        <v/>
      </c>
      <c r="L199" s="34">
        <f>IF(AND(ISNUMBER($C199),ISNUMBER($D199)),IF($D199&lt;$C199,0,IF(MAX($C199,DATE(Setup!$B$5,3,1))&gt;MIN($D199,EOMONTH(DATE(Setup!$B$5,3,1),0)),0,MAX(0,NETWORKDAYS.INTL(MAX($C199,DATE(Setup!$B$5,3,1)),MIN($D199,EOMONTH(DATE(Setup!$B$5,3,1),0)),Setup!$C$6,Setup!$F$12:$F$61)-IF(AND($E199="Half day",YEAR($D199)=Setup!$B$5,MONTH($D199)=3),1-Setup!$B$7,0)))),0)</f>
        <v/>
      </c>
      <c r="M199" s="34">
        <f>IF(AND(ISNUMBER($C199),ISNUMBER($D199)),IF($D199&lt;$C199,0,IF(MAX($C199,DATE(Setup!$B$5,4,1))&gt;MIN($D199,EOMONTH(DATE(Setup!$B$5,4,1),0)),0,MAX(0,NETWORKDAYS.INTL(MAX($C199,DATE(Setup!$B$5,4,1)),MIN($D199,EOMONTH(DATE(Setup!$B$5,4,1),0)),Setup!$C$6,Setup!$F$12:$F$61)-IF(AND($E199="Half day",YEAR($D199)=Setup!$B$5,MONTH($D199)=4),1-Setup!$B$7,0)))),0)</f>
        <v/>
      </c>
      <c r="N199" s="34">
        <f>IF(AND(ISNUMBER($C199),ISNUMBER($D199)),IF($D199&lt;$C199,0,IF(MAX($C199,DATE(Setup!$B$5,5,1))&gt;MIN($D199,EOMONTH(DATE(Setup!$B$5,5,1),0)),0,MAX(0,NETWORKDAYS.INTL(MAX($C199,DATE(Setup!$B$5,5,1)),MIN($D199,EOMONTH(DATE(Setup!$B$5,5,1),0)),Setup!$C$6,Setup!$F$12:$F$61)-IF(AND($E199="Half day",YEAR($D199)=Setup!$B$5,MONTH($D199)=5),1-Setup!$B$7,0)))),0)</f>
        <v/>
      </c>
      <c r="O199" s="34">
        <f>IF(AND(ISNUMBER($C199),ISNUMBER($D199)),IF($D199&lt;$C199,0,IF(MAX($C199,DATE(Setup!$B$5,6,1))&gt;MIN($D199,EOMONTH(DATE(Setup!$B$5,6,1),0)),0,MAX(0,NETWORKDAYS.INTL(MAX($C199,DATE(Setup!$B$5,6,1)),MIN($D199,EOMONTH(DATE(Setup!$B$5,6,1),0)),Setup!$C$6,Setup!$F$12:$F$61)-IF(AND($E199="Half day",YEAR($D199)=Setup!$B$5,MONTH($D199)=6),1-Setup!$B$7,0)))),0)</f>
        <v/>
      </c>
      <c r="P199" s="34">
        <f>IF(AND(ISNUMBER($C199),ISNUMBER($D199)),IF($D199&lt;$C199,0,IF(MAX($C199,DATE(Setup!$B$5,7,1))&gt;MIN($D199,EOMONTH(DATE(Setup!$B$5,7,1),0)),0,MAX(0,NETWORKDAYS.INTL(MAX($C199,DATE(Setup!$B$5,7,1)),MIN($D199,EOMONTH(DATE(Setup!$B$5,7,1),0)),Setup!$C$6,Setup!$F$12:$F$61)-IF(AND($E199="Half day",YEAR($D199)=Setup!$B$5,MONTH($D199)=7),1-Setup!$B$7,0)))),0)</f>
        <v/>
      </c>
      <c r="Q199" s="34">
        <f>IF(AND(ISNUMBER($C199),ISNUMBER($D199)),IF($D199&lt;$C199,0,IF(MAX($C199,DATE(Setup!$B$5,8,1))&gt;MIN($D199,EOMONTH(DATE(Setup!$B$5,8,1),0)),0,MAX(0,NETWORKDAYS.INTL(MAX($C199,DATE(Setup!$B$5,8,1)),MIN($D199,EOMONTH(DATE(Setup!$B$5,8,1),0)),Setup!$C$6,Setup!$F$12:$F$61)-IF(AND($E199="Half day",YEAR($D199)=Setup!$B$5,MONTH($D199)=8),1-Setup!$B$7,0)))),0)</f>
        <v/>
      </c>
      <c r="R199" s="34">
        <f>IF(AND(ISNUMBER($C199),ISNUMBER($D199)),IF($D199&lt;$C199,0,IF(MAX($C199,DATE(Setup!$B$5,9,1))&gt;MIN($D199,EOMONTH(DATE(Setup!$B$5,9,1),0)),0,MAX(0,NETWORKDAYS.INTL(MAX($C199,DATE(Setup!$B$5,9,1)),MIN($D199,EOMONTH(DATE(Setup!$B$5,9,1),0)),Setup!$C$6,Setup!$F$12:$F$61)-IF(AND($E199="Half day",YEAR($D199)=Setup!$B$5,MONTH($D199)=9),1-Setup!$B$7,0)))),0)</f>
        <v/>
      </c>
      <c r="S199" s="34">
        <f>IF(AND(ISNUMBER($C199),ISNUMBER($D199)),IF($D199&lt;$C199,0,IF(MAX($C199,DATE(Setup!$B$5,10,1))&gt;MIN($D199,EOMONTH(DATE(Setup!$B$5,10,1),0)),0,MAX(0,NETWORKDAYS.INTL(MAX($C199,DATE(Setup!$B$5,10,1)),MIN($D199,EOMONTH(DATE(Setup!$B$5,10,1),0)),Setup!$C$6,Setup!$F$12:$F$61)-IF(AND($E199="Half day",YEAR($D199)=Setup!$B$5,MONTH($D199)=10),1-Setup!$B$7,0)))),0)</f>
        <v/>
      </c>
      <c r="T199" s="34">
        <f>IF(AND(ISNUMBER($C199),ISNUMBER($D199)),IF($D199&lt;$C199,0,IF(MAX($C199,DATE(Setup!$B$5,11,1))&gt;MIN($D199,EOMONTH(DATE(Setup!$B$5,11,1),0)),0,MAX(0,NETWORKDAYS.INTL(MAX($C199,DATE(Setup!$B$5,11,1)),MIN($D199,EOMONTH(DATE(Setup!$B$5,11,1),0)),Setup!$C$6,Setup!$F$12:$F$61)-IF(AND($E199="Half day",YEAR($D199)=Setup!$B$5,MONTH($D199)=11),1-Setup!$B$7,0)))),0)</f>
        <v/>
      </c>
      <c r="U199" s="34">
        <f>IF(AND(ISNUMBER($C199),ISNUMBER($D199)),IF($D199&lt;$C199,0,IF(MAX($C199,DATE(Setup!$B$5,12,1))&gt;MIN($D199,EOMONTH(DATE(Setup!$B$5,12,1),0)),0,MAX(0,NETWORKDAYS.INTL(MAX($C199,DATE(Setup!$B$5,12,1)),MIN($D199,EOMONTH(DATE(Setup!$B$5,12,1),0)),Setup!$C$6,Setup!$F$12:$F$61)-IF(AND($E199="Half day",YEAR($D199)=Setup!$B$5,MONTH($D199)=12),1-Setup!$B$7,0)))),0)</f>
        <v/>
      </c>
    </row>
    <row r="200">
      <c r="A200" s="7" t="n"/>
      <c r="B200" s="7" t="n"/>
      <c r="C200" s="28" t="n"/>
      <c r="D200" s="28" t="n"/>
      <c r="E200" s="23" t="n"/>
      <c r="F200" s="32">
        <f>IF(OR($C200="",$D200=""),"",IF(NOT(AND(ISNUMBER($C200),ISNUMBER($D200))),"Check dates",IF($D200&lt;$C200,"Check dates",SUM($J200:$U200))))</f>
        <v/>
      </c>
      <c r="G200" s="7" t="n"/>
      <c r="H200" s="33">
        <f>IF(AND($A200="",$B200="",$C200="",$D200=""),"",IF(COUNTIF(Employees!$A$5:$A$34,$A200)=0,"Pick the employee from the list",IF(COUNTIF(Setup!$A$12:$A$17,$B200)=0,"Pick the leave type",IF($F200="Check dates","Check the dates","OK"))))</f>
        <v/>
      </c>
      <c r="J200" s="34">
        <f>IF(AND(ISNUMBER($C200),ISNUMBER($D200)),IF($D200&lt;$C200,0,IF(MAX($C200,DATE(Setup!$B$5,1,1))&gt;MIN($D200,EOMONTH(DATE(Setup!$B$5,1,1),0)),0,MAX(0,NETWORKDAYS.INTL(MAX($C200,DATE(Setup!$B$5,1,1)),MIN($D200,EOMONTH(DATE(Setup!$B$5,1,1),0)),Setup!$C$6,Setup!$F$12:$F$61)-IF(AND($E200="Half day",YEAR($D200)=Setup!$B$5,MONTH($D200)=1),1-Setup!$B$7,0)))),0)</f>
        <v/>
      </c>
      <c r="K200" s="34">
        <f>IF(AND(ISNUMBER($C200),ISNUMBER($D200)),IF($D200&lt;$C200,0,IF(MAX($C200,DATE(Setup!$B$5,2,1))&gt;MIN($D200,EOMONTH(DATE(Setup!$B$5,2,1),0)),0,MAX(0,NETWORKDAYS.INTL(MAX($C200,DATE(Setup!$B$5,2,1)),MIN($D200,EOMONTH(DATE(Setup!$B$5,2,1),0)),Setup!$C$6,Setup!$F$12:$F$61)-IF(AND($E200="Half day",YEAR($D200)=Setup!$B$5,MONTH($D200)=2),1-Setup!$B$7,0)))),0)</f>
        <v/>
      </c>
      <c r="L200" s="34">
        <f>IF(AND(ISNUMBER($C200),ISNUMBER($D200)),IF($D200&lt;$C200,0,IF(MAX($C200,DATE(Setup!$B$5,3,1))&gt;MIN($D200,EOMONTH(DATE(Setup!$B$5,3,1),0)),0,MAX(0,NETWORKDAYS.INTL(MAX($C200,DATE(Setup!$B$5,3,1)),MIN($D200,EOMONTH(DATE(Setup!$B$5,3,1),0)),Setup!$C$6,Setup!$F$12:$F$61)-IF(AND($E200="Half day",YEAR($D200)=Setup!$B$5,MONTH($D200)=3),1-Setup!$B$7,0)))),0)</f>
        <v/>
      </c>
      <c r="M200" s="34">
        <f>IF(AND(ISNUMBER($C200),ISNUMBER($D200)),IF($D200&lt;$C200,0,IF(MAX($C200,DATE(Setup!$B$5,4,1))&gt;MIN($D200,EOMONTH(DATE(Setup!$B$5,4,1),0)),0,MAX(0,NETWORKDAYS.INTL(MAX($C200,DATE(Setup!$B$5,4,1)),MIN($D200,EOMONTH(DATE(Setup!$B$5,4,1),0)),Setup!$C$6,Setup!$F$12:$F$61)-IF(AND($E200="Half day",YEAR($D200)=Setup!$B$5,MONTH($D200)=4),1-Setup!$B$7,0)))),0)</f>
        <v/>
      </c>
      <c r="N200" s="34">
        <f>IF(AND(ISNUMBER($C200),ISNUMBER($D200)),IF($D200&lt;$C200,0,IF(MAX($C200,DATE(Setup!$B$5,5,1))&gt;MIN($D200,EOMONTH(DATE(Setup!$B$5,5,1),0)),0,MAX(0,NETWORKDAYS.INTL(MAX($C200,DATE(Setup!$B$5,5,1)),MIN($D200,EOMONTH(DATE(Setup!$B$5,5,1),0)),Setup!$C$6,Setup!$F$12:$F$61)-IF(AND($E200="Half day",YEAR($D200)=Setup!$B$5,MONTH($D200)=5),1-Setup!$B$7,0)))),0)</f>
        <v/>
      </c>
      <c r="O200" s="34">
        <f>IF(AND(ISNUMBER($C200),ISNUMBER($D200)),IF($D200&lt;$C200,0,IF(MAX($C200,DATE(Setup!$B$5,6,1))&gt;MIN($D200,EOMONTH(DATE(Setup!$B$5,6,1),0)),0,MAX(0,NETWORKDAYS.INTL(MAX($C200,DATE(Setup!$B$5,6,1)),MIN($D200,EOMONTH(DATE(Setup!$B$5,6,1),0)),Setup!$C$6,Setup!$F$12:$F$61)-IF(AND($E200="Half day",YEAR($D200)=Setup!$B$5,MONTH($D200)=6),1-Setup!$B$7,0)))),0)</f>
        <v/>
      </c>
      <c r="P200" s="34">
        <f>IF(AND(ISNUMBER($C200),ISNUMBER($D200)),IF($D200&lt;$C200,0,IF(MAX($C200,DATE(Setup!$B$5,7,1))&gt;MIN($D200,EOMONTH(DATE(Setup!$B$5,7,1),0)),0,MAX(0,NETWORKDAYS.INTL(MAX($C200,DATE(Setup!$B$5,7,1)),MIN($D200,EOMONTH(DATE(Setup!$B$5,7,1),0)),Setup!$C$6,Setup!$F$12:$F$61)-IF(AND($E200="Half day",YEAR($D200)=Setup!$B$5,MONTH($D200)=7),1-Setup!$B$7,0)))),0)</f>
        <v/>
      </c>
      <c r="Q200" s="34">
        <f>IF(AND(ISNUMBER($C200),ISNUMBER($D200)),IF($D200&lt;$C200,0,IF(MAX($C200,DATE(Setup!$B$5,8,1))&gt;MIN($D200,EOMONTH(DATE(Setup!$B$5,8,1),0)),0,MAX(0,NETWORKDAYS.INTL(MAX($C200,DATE(Setup!$B$5,8,1)),MIN($D200,EOMONTH(DATE(Setup!$B$5,8,1),0)),Setup!$C$6,Setup!$F$12:$F$61)-IF(AND($E200="Half day",YEAR($D200)=Setup!$B$5,MONTH($D200)=8),1-Setup!$B$7,0)))),0)</f>
        <v/>
      </c>
      <c r="R200" s="34">
        <f>IF(AND(ISNUMBER($C200),ISNUMBER($D200)),IF($D200&lt;$C200,0,IF(MAX($C200,DATE(Setup!$B$5,9,1))&gt;MIN($D200,EOMONTH(DATE(Setup!$B$5,9,1),0)),0,MAX(0,NETWORKDAYS.INTL(MAX($C200,DATE(Setup!$B$5,9,1)),MIN($D200,EOMONTH(DATE(Setup!$B$5,9,1),0)),Setup!$C$6,Setup!$F$12:$F$61)-IF(AND($E200="Half day",YEAR($D200)=Setup!$B$5,MONTH($D200)=9),1-Setup!$B$7,0)))),0)</f>
        <v/>
      </c>
      <c r="S200" s="34">
        <f>IF(AND(ISNUMBER($C200),ISNUMBER($D200)),IF($D200&lt;$C200,0,IF(MAX($C200,DATE(Setup!$B$5,10,1))&gt;MIN($D200,EOMONTH(DATE(Setup!$B$5,10,1),0)),0,MAX(0,NETWORKDAYS.INTL(MAX($C200,DATE(Setup!$B$5,10,1)),MIN($D200,EOMONTH(DATE(Setup!$B$5,10,1),0)),Setup!$C$6,Setup!$F$12:$F$61)-IF(AND($E200="Half day",YEAR($D200)=Setup!$B$5,MONTH($D200)=10),1-Setup!$B$7,0)))),0)</f>
        <v/>
      </c>
      <c r="T200" s="34">
        <f>IF(AND(ISNUMBER($C200),ISNUMBER($D200)),IF($D200&lt;$C200,0,IF(MAX($C200,DATE(Setup!$B$5,11,1))&gt;MIN($D200,EOMONTH(DATE(Setup!$B$5,11,1),0)),0,MAX(0,NETWORKDAYS.INTL(MAX($C200,DATE(Setup!$B$5,11,1)),MIN($D200,EOMONTH(DATE(Setup!$B$5,11,1),0)),Setup!$C$6,Setup!$F$12:$F$61)-IF(AND($E200="Half day",YEAR($D200)=Setup!$B$5,MONTH($D200)=11),1-Setup!$B$7,0)))),0)</f>
        <v/>
      </c>
      <c r="U200" s="34">
        <f>IF(AND(ISNUMBER($C200),ISNUMBER($D200)),IF($D200&lt;$C200,0,IF(MAX($C200,DATE(Setup!$B$5,12,1))&gt;MIN($D200,EOMONTH(DATE(Setup!$B$5,12,1),0)),0,MAX(0,NETWORKDAYS.INTL(MAX($C200,DATE(Setup!$B$5,12,1)),MIN($D200,EOMONTH(DATE(Setup!$B$5,12,1),0)),Setup!$C$6,Setup!$F$12:$F$61)-IF(AND($E200="Half day",YEAR($D200)=Setup!$B$5,MONTH($D200)=12),1-Setup!$B$7,0)))),0)</f>
        <v/>
      </c>
    </row>
    <row r="201">
      <c r="A201" s="7" t="n"/>
      <c r="B201" s="7" t="n"/>
      <c r="C201" s="28" t="n"/>
      <c r="D201" s="28" t="n"/>
      <c r="E201" s="23" t="n"/>
      <c r="F201" s="32">
        <f>IF(OR($C201="",$D201=""),"",IF(NOT(AND(ISNUMBER($C201),ISNUMBER($D201))),"Check dates",IF($D201&lt;$C201,"Check dates",SUM($J201:$U201))))</f>
        <v/>
      </c>
      <c r="G201" s="7" t="n"/>
      <c r="H201" s="33">
        <f>IF(AND($A201="",$B201="",$C201="",$D201=""),"",IF(COUNTIF(Employees!$A$5:$A$34,$A201)=0,"Pick the employee from the list",IF(COUNTIF(Setup!$A$12:$A$17,$B201)=0,"Pick the leave type",IF($F201="Check dates","Check the dates","OK"))))</f>
        <v/>
      </c>
      <c r="J201" s="34">
        <f>IF(AND(ISNUMBER($C201),ISNUMBER($D201)),IF($D201&lt;$C201,0,IF(MAX($C201,DATE(Setup!$B$5,1,1))&gt;MIN($D201,EOMONTH(DATE(Setup!$B$5,1,1),0)),0,MAX(0,NETWORKDAYS.INTL(MAX($C201,DATE(Setup!$B$5,1,1)),MIN($D201,EOMONTH(DATE(Setup!$B$5,1,1),0)),Setup!$C$6,Setup!$F$12:$F$61)-IF(AND($E201="Half day",YEAR($D201)=Setup!$B$5,MONTH($D201)=1),1-Setup!$B$7,0)))),0)</f>
        <v/>
      </c>
      <c r="K201" s="34">
        <f>IF(AND(ISNUMBER($C201),ISNUMBER($D201)),IF($D201&lt;$C201,0,IF(MAX($C201,DATE(Setup!$B$5,2,1))&gt;MIN($D201,EOMONTH(DATE(Setup!$B$5,2,1),0)),0,MAX(0,NETWORKDAYS.INTL(MAX($C201,DATE(Setup!$B$5,2,1)),MIN($D201,EOMONTH(DATE(Setup!$B$5,2,1),0)),Setup!$C$6,Setup!$F$12:$F$61)-IF(AND($E201="Half day",YEAR($D201)=Setup!$B$5,MONTH($D201)=2),1-Setup!$B$7,0)))),0)</f>
        <v/>
      </c>
      <c r="L201" s="34">
        <f>IF(AND(ISNUMBER($C201),ISNUMBER($D201)),IF($D201&lt;$C201,0,IF(MAX($C201,DATE(Setup!$B$5,3,1))&gt;MIN($D201,EOMONTH(DATE(Setup!$B$5,3,1),0)),0,MAX(0,NETWORKDAYS.INTL(MAX($C201,DATE(Setup!$B$5,3,1)),MIN($D201,EOMONTH(DATE(Setup!$B$5,3,1),0)),Setup!$C$6,Setup!$F$12:$F$61)-IF(AND($E201="Half day",YEAR($D201)=Setup!$B$5,MONTH($D201)=3),1-Setup!$B$7,0)))),0)</f>
        <v/>
      </c>
      <c r="M201" s="34">
        <f>IF(AND(ISNUMBER($C201),ISNUMBER($D201)),IF($D201&lt;$C201,0,IF(MAX($C201,DATE(Setup!$B$5,4,1))&gt;MIN($D201,EOMONTH(DATE(Setup!$B$5,4,1),0)),0,MAX(0,NETWORKDAYS.INTL(MAX($C201,DATE(Setup!$B$5,4,1)),MIN($D201,EOMONTH(DATE(Setup!$B$5,4,1),0)),Setup!$C$6,Setup!$F$12:$F$61)-IF(AND($E201="Half day",YEAR($D201)=Setup!$B$5,MONTH($D201)=4),1-Setup!$B$7,0)))),0)</f>
        <v/>
      </c>
      <c r="N201" s="34">
        <f>IF(AND(ISNUMBER($C201),ISNUMBER($D201)),IF($D201&lt;$C201,0,IF(MAX($C201,DATE(Setup!$B$5,5,1))&gt;MIN($D201,EOMONTH(DATE(Setup!$B$5,5,1),0)),0,MAX(0,NETWORKDAYS.INTL(MAX($C201,DATE(Setup!$B$5,5,1)),MIN($D201,EOMONTH(DATE(Setup!$B$5,5,1),0)),Setup!$C$6,Setup!$F$12:$F$61)-IF(AND($E201="Half day",YEAR($D201)=Setup!$B$5,MONTH($D201)=5),1-Setup!$B$7,0)))),0)</f>
        <v/>
      </c>
      <c r="O201" s="34">
        <f>IF(AND(ISNUMBER($C201),ISNUMBER($D201)),IF($D201&lt;$C201,0,IF(MAX($C201,DATE(Setup!$B$5,6,1))&gt;MIN($D201,EOMONTH(DATE(Setup!$B$5,6,1),0)),0,MAX(0,NETWORKDAYS.INTL(MAX($C201,DATE(Setup!$B$5,6,1)),MIN($D201,EOMONTH(DATE(Setup!$B$5,6,1),0)),Setup!$C$6,Setup!$F$12:$F$61)-IF(AND($E201="Half day",YEAR($D201)=Setup!$B$5,MONTH($D201)=6),1-Setup!$B$7,0)))),0)</f>
        <v/>
      </c>
      <c r="P201" s="34">
        <f>IF(AND(ISNUMBER($C201),ISNUMBER($D201)),IF($D201&lt;$C201,0,IF(MAX($C201,DATE(Setup!$B$5,7,1))&gt;MIN($D201,EOMONTH(DATE(Setup!$B$5,7,1),0)),0,MAX(0,NETWORKDAYS.INTL(MAX($C201,DATE(Setup!$B$5,7,1)),MIN($D201,EOMONTH(DATE(Setup!$B$5,7,1),0)),Setup!$C$6,Setup!$F$12:$F$61)-IF(AND($E201="Half day",YEAR($D201)=Setup!$B$5,MONTH($D201)=7),1-Setup!$B$7,0)))),0)</f>
        <v/>
      </c>
      <c r="Q201" s="34">
        <f>IF(AND(ISNUMBER($C201),ISNUMBER($D201)),IF($D201&lt;$C201,0,IF(MAX($C201,DATE(Setup!$B$5,8,1))&gt;MIN($D201,EOMONTH(DATE(Setup!$B$5,8,1),0)),0,MAX(0,NETWORKDAYS.INTL(MAX($C201,DATE(Setup!$B$5,8,1)),MIN($D201,EOMONTH(DATE(Setup!$B$5,8,1),0)),Setup!$C$6,Setup!$F$12:$F$61)-IF(AND($E201="Half day",YEAR($D201)=Setup!$B$5,MONTH($D201)=8),1-Setup!$B$7,0)))),0)</f>
        <v/>
      </c>
      <c r="R201" s="34">
        <f>IF(AND(ISNUMBER($C201),ISNUMBER($D201)),IF($D201&lt;$C201,0,IF(MAX($C201,DATE(Setup!$B$5,9,1))&gt;MIN($D201,EOMONTH(DATE(Setup!$B$5,9,1),0)),0,MAX(0,NETWORKDAYS.INTL(MAX($C201,DATE(Setup!$B$5,9,1)),MIN($D201,EOMONTH(DATE(Setup!$B$5,9,1),0)),Setup!$C$6,Setup!$F$12:$F$61)-IF(AND($E201="Half day",YEAR($D201)=Setup!$B$5,MONTH($D201)=9),1-Setup!$B$7,0)))),0)</f>
        <v/>
      </c>
      <c r="S201" s="34">
        <f>IF(AND(ISNUMBER($C201),ISNUMBER($D201)),IF($D201&lt;$C201,0,IF(MAX($C201,DATE(Setup!$B$5,10,1))&gt;MIN($D201,EOMONTH(DATE(Setup!$B$5,10,1),0)),0,MAX(0,NETWORKDAYS.INTL(MAX($C201,DATE(Setup!$B$5,10,1)),MIN($D201,EOMONTH(DATE(Setup!$B$5,10,1),0)),Setup!$C$6,Setup!$F$12:$F$61)-IF(AND($E201="Half day",YEAR($D201)=Setup!$B$5,MONTH($D201)=10),1-Setup!$B$7,0)))),0)</f>
        <v/>
      </c>
      <c r="T201" s="34">
        <f>IF(AND(ISNUMBER($C201),ISNUMBER($D201)),IF($D201&lt;$C201,0,IF(MAX($C201,DATE(Setup!$B$5,11,1))&gt;MIN($D201,EOMONTH(DATE(Setup!$B$5,11,1),0)),0,MAX(0,NETWORKDAYS.INTL(MAX($C201,DATE(Setup!$B$5,11,1)),MIN($D201,EOMONTH(DATE(Setup!$B$5,11,1),0)),Setup!$C$6,Setup!$F$12:$F$61)-IF(AND($E201="Half day",YEAR($D201)=Setup!$B$5,MONTH($D201)=11),1-Setup!$B$7,0)))),0)</f>
        <v/>
      </c>
      <c r="U201" s="34">
        <f>IF(AND(ISNUMBER($C201),ISNUMBER($D201)),IF($D201&lt;$C201,0,IF(MAX($C201,DATE(Setup!$B$5,12,1))&gt;MIN($D201,EOMONTH(DATE(Setup!$B$5,12,1),0)),0,MAX(0,NETWORKDAYS.INTL(MAX($C201,DATE(Setup!$B$5,12,1)),MIN($D201,EOMONTH(DATE(Setup!$B$5,12,1),0)),Setup!$C$6,Setup!$F$12:$F$61)-IF(AND($E201="Half day",YEAR($D201)=Setup!$B$5,MONTH($D201)=12),1-Setup!$B$7,0)))),0)</f>
        <v/>
      </c>
    </row>
    <row r="202">
      <c r="A202" s="7" t="n"/>
      <c r="B202" s="7" t="n"/>
      <c r="C202" s="28" t="n"/>
      <c r="D202" s="28" t="n"/>
      <c r="E202" s="23" t="n"/>
      <c r="F202" s="32">
        <f>IF(OR($C202="",$D202=""),"",IF(NOT(AND(ISNUMBER($C202),ISNUMBER($D202))),"Check dates",IF($D202&lt;$C202,"Check dates",SUM($J202:$U202))))</f>
        <v/>
      </c>
      <c r="G202" s="7" t="n"/>
      <c r="H202" s="33">
        <f>IF(AND($A202="",$B202="",$C202="",$D202=""),"",IF(COUNTIF(Employees!$A$5:$A$34,$A202)=0,"Pick the employee from the list",IF(COUNTIF(Setup!$A$12:$A$17,$B202)=0,"Pick the leave type",IF($F202="Check dates","Check the dates","OK"))))</f>
        <v/>
      </c>
      <c r="J202" s="34">
        <f>IF(AND(ISNUMBER($C202),ISNUMBER($D202)),IF($D202&lt;$C202,0,IF(MAX($C202,DATE(Setup!$B$5,1,1))&gt;MIN($D202,EOMONTH(DATE(Setup!$B$5,1,1),0)),0,MAX(0,NETWORKDAYS.INTL(MAX($C202,DATE(Setup!$B$5,1,1)),MIN($D202,EOMONTH(DATE(Setup!$B$5,1,1),0)),Setup!$C$6,Setup!$F$12:$F$61)-IF(AND($E202="Half day",YEAR($D202)=Setup!$B$5,MONTH($D202)=1),1-Setup!$B$7,0)))),0)</f>
        <v/>
      </c>
      <c r="K202" s="34">
        <f>IF(AND(ISNUMBER($C202),ISNUMBER($D202)),IF($D202&lt;$C202,0,IF(MAX($C202,DATE(Setup!$B$5,2,1))&gt;MIN($D202,EOMONTH(DATE(Setup!$B$5,2,1),0)),0,MAX(0,NETWORKDAYS.INTL(MAX($C202,DATE(Setup!$B$5,2,1)),MIN($D202,EOMONTH(DATE(Setup!$B$5,2,1),0)),Setup!$C$6,Setup!$F$12:$F$61)-IF(AND($E202="Half day",YEAR($D202)=Setup!$B$5,MONTH($D202)=2),1-Setup!$B$7,0)))),0)</f>
        <v/>
      </c>
      <c r="L202" s="34">
        <f>IF(AND(ISNUMBER($C202),ISNUMBER($D202)),IF($D202&lt;$C202,0,IF(MAX($C202,DATE(Setup!$B$5,3,1))&gt;MIN($D202,EOMONTH(DATE(Setup!$B$5,3,1),0)),0,MAX(0,NETWORKDAYS.INTL(MAX($C202,DATE(Setup!$B$5,3,1)),MIN($D202,EOMONTH(DATE(Setup!$B$5,3,1),0)),Setup!$C$6,Setup!$F$12:$F$61)-IF(AND($E202="Half day",YEAR($D202)=Setup!$B$5,MONTH($D202)=3),1-Setup!$B$7,0)))),0)</f>
        <v/>
      </c>
      <c r="M202" s="34">
        <f>IF(AND(ISNUMBER($C202),ISNUMBER($D202)),IF($D202&lt;$C202,0,IF(MAX($C202,DATE(Setup!$B$5,4,1))&gt;MIN($D202,EOMONTH(DATE(Setup!$B$5,4,1),0)),0,MAX(0,NETWORKDAYS.INTL(MAX($C202,DATE(Setup!$B$5,4,1)),MIN($D202,EOMONTH(DATE(Setup!$B$5,4,1),0)),Setup!$C$6,Setup!$F$12:$F$61)-IF(AND($E202="Half day",YEAR($D202)=Setup!$B$5,MONTH($D202)=4),1-Setup!$B$7,0)))),0)</f>
        <v/>
      </c>
      <c r="N202" s="34">
        <f>IF(AND(ISNUMBER($C202),ISNUMBER($D202)),IF($D202&lt;$C202,0,IF(MAX($C202,DATE(Setup!$B$5,5,1))&gt;MIN($D202,EOMONTH(DATE(Setup!$B$5,5,1),0)),0,MAX(0,NETWORKDAYS.INTL(MAX($C202,DATE(Setup!$B$5,5,1)),MIN($D202,EOMONTH(DATE(Setup!$B$5,5,1),0)),Setup!$C$6,Setup!$F$12:$F$61)-IF(AND($E202="Half day",YEAR($D202)=Setup!$B$5,MONTH($D202)=5),1-Setup!$B$7,0)))),0)</f>
        <v/>
      </c>
      <c r="O202" s="34">
        <f>IF(AND(ISNUMBER($C202),ISNUMBER($D202)),IF($D202&lt;$C202,0,IF(MAX($C202,DATE(Setup!$B$5,6,1))&gt;MIN($D202,EOMONTH(DATE(Setup!$B$5,6,1),0)),0,MAX(0,NETWORKDAYS.INTL(MAX($C202,DATE(Setup!$B$5,6,1)),MIN($D202,EOMONTH(DATE(Setup!$B$5,6,1),0)),Setup!$C$6,Setup!$F$12:$F$61)-IF(AND($E202="Half day",YEAR($D202)=Setup!$B$5,MONTH($D202)=6),1-Setup!$B$7,0)))),0)</f>
        <v/>
      </c>
      <c r="P202" s="34">
        <f>IF(AND(ISNUMBER($C202),ISNUMBER($D202)),IF($D202&lt;$C202,0,IF(MAX($C202,DATE(Setup!$B$5,7,1))&gt;MIN($D202,EOMONTH(DATE(Setup!$B$5,7,1),0)),0,MAX(0,NETWORKDAYS.INTL(MAX($C202,DATE(Setup!$B$5,7,1)),MIN($D202,EOMONTH(DATE(Setup!$B$5,7,1),0)),Setup!$C$6,Setup!$F$12:$F$61)-IF(AND($E202="Half day",YEAR($D202)=Setup!$B$5,MONTH($D202)=7),1-Setup!$B$7,0)))),0)</f>
        <v/>
      </c>
      <c r="Q202" s="34">
        <f>IF(AND(ISNUMBER($C202),ISNUMBER($D202)),IF($D202&lt;$C202,0,IF(MAX($C202,DATE(Setup!$B$5,8,1))&gt;MIN($D202,EOMONTH(DATE(Setup!$B$5,8,1),0)),0,MAX(0,NETWORKDAYS.INTL(MAX($C202,DATE(Setup!$B$5,8,1)),MIN($D202,EOMONTH(DATE(Setup!$B$5,8,1),0)),Setup!$C$6,Setup!$F$12:$F$61)-IF(AND($E202="Half day",YEAR($D202)=Setup!$B$5,MONTH($D202)=8),1-Setup!$B$7,0)))),0)</f>
        <v/>
      </c>
      <c r="R202" s="34">
        <f>IF(AND(ISNUMBER($C202),ISNUMBER($D202)),IF($D202&lt;$C202,0,IF(MAX($C202,DATE(Setup!$B$5,9,1))&gt;MIN($D202,EOMONTH(DATE(Setup!$B$5,9,1),0)),0,MAX(0,NETWORKDAYS.INTL(MAX($C202,DATE(Setup!$B$5,9,1)),MIN($D202,EOMONTH(DATE(Setup!$B$5,9,1),0)),Setup!$C$6,Setup!$F$12:$F$61)-IF(AND($E202="Half day",YEAR($D202)=Setup!$B$5,MONTH($D202)=9),1-Setup!$B$7,0)))),0)</f>
        <v/>
      </c>
      <c r="S202" s="34">
        <f>IF(AND(ISNUMBER($C202),ISNUMBER($D202)),IF($D202&lt;$C202,0,IF(MAX($C202,DATE(Setup!$B$5,10,1))&gt;MIN($D202,EOMONTH(DATE(Setup!$B$5,10,1),0)),0,MAX(0,NETWORKDAYS.INTL(MAX($C202,DATE(Setup!$B$5,10,1)),MIN($D202,EOMONTH(DATE(Setup!$B$5,10,1),0)),Setup!$C$6,Setup!$F$12:$F$61)-IF(AND($E202="Half day",YEAR($D202)=Setup!$B$5,MONTH($D202)=10),1-Setup!$B$7,0)))),0)</f>
        <v/>
      </c>
      <c r="T202" s="34">
        <f>IF(AND(ISNUMBER($C202),ISNUMBER($D202)),IF($D202&lt;$C202,0,IF(MAX($C202,DATE(Setup!$B$5,11,1))&gt;MIN($D202,EOMONTH(DATE(Setup!$B$5,11,1),0)),0,MAX(0,NETWORKDAYS.INTL(MAX($C202,DATE(Setup!$B$5,11,1)),MIN($D202,EOMONTH(DATE(Setup!$B$5,11,1),0)),Setup!$C$6,Setup!$F$12:$F$61)-IF(AND($E202="Half day",YEAR($D202)=Setup!$B$5,MONTH($D202)=11),1-Setup!$B$7,0)))),0)</f>
        <v/>
      </c>
      <c r="U202" s="34">
        <f>IF(AND(ISNUMBER($C202),ISNUMBER($D202)),IF($D202&lt;$C202,0,IF(MAX($C202,DATE(Setup!$B$5,12,1))&gt;MIN($D202,EOMONTH(DATE(Setup!$B$5,12,1),0)),0,MAX(0,NETWORKDAYS.INTL(MAX($C202,DATE(Setup!$B$5,12,1)),MIN($D202,EOMONTH(DATE(Setup!$B$5,12,1),0)),Setup!$C$6,Setup!$F$12:$F$61)-IF(AND($E202="Half day",YEAR($D202)=Setup!$B$5,MONTH($D202)=12),1-Setup!$B$7,0)))),0)</f>
        <v/>
      </c>
    </row>
    <row r="203">
      <c r="A203" s="7" t="n"/>
      <c r="B203" s="7" t="n"/>
      <c r="C203" s="28" t="n"/>
      <c r="D203" s="28" t="n"/>
      <c r="E203" s="23" t="n"/>
      <c r="F203" s="32">
        <f>IF(OR($C203="",$D203=""),"",IF(NOT(AND(ISNUMBER($C203),ISNUMBER($D203))),"Check dates",IF($D203&lt;$C203,"Check dates",SUM($J203:$U203))))</f>
        <v/>
      </c>
      <c r="G203" s="7" t="n"/>
      <c r="H203" s="33">
        <f>IF(AND($A203="",$B203="",$C203="",$D203=""),"",IF(COUNTIF(Employees!$A$5:$A$34,$A203)=0,"Pick the employee from the list",IF(COUNTIF(Setup!$A$12:$A$17,$B203)=0,"Pick the leave type",IF($F203="Check dates","Check the dates","OK"))))</f>
        <v/>
      </c>
      <c r="J203" s="34">
        <f>IF(AND(ISNUMBER($C203),ISNUMBER($D203)),IF($D203&lt;$C203,0,IF(MAX($C203,DATE(Setup!$B$5,1,1))&gt;MIN($D203,EOMONTH(DATE(Setup!$B$5,1,1),0)),0,MAX(0,NETWORKDAYS.INTL(MAX($C203,DATE(Setup!$B$5,1,1)),MIN($D203,EOMONTH(DATE(Setup!$B$5,1,1),0)),Setup!$C$6,Setup!$F$12:$F$61)-IF(AND($E203="Half day",YEAR($D203)=Setup!$B$5,MONTH($D203)=1),1-Setup!$B$7,0)))),0)</f>
        <v/>
      </c>
      <c r="K203" s="34">
        <f>IF(AND(ISNUMBER($C203),ISNUMBER($D203)),IF($D203&lt;$C203,0,IF(MAX($C203,DATE(Setup!$B$5,2,1))&gt;MIN($D203,EOMONTH(DATE(Setup!$B$5,2,1),0)),0,MAX(0,NETWORKDAYS.INTL(MAX($C203,DATE(Setup!$B$5,2,1)),MIN($D203,EOMONTH(DATE(Setup!$B$5,2,1),0)),Setup!$C$6,Setup!$F$12:$F$61)-IF(AND($E203="Half day",YEAR($D203)=Setup!$B$5,MONTH($D203)=2),1-Setup!$B$7,0)))),0)</f>
        <v/>
      </c>
      <c r="L203" s="34">
        <f>IF(AND(ISNUMBER($C203),ISNUMBER($D203)),IF($D203&lt;$C203,0,IF(MAX($C203,DATE(Setup!$B$5,3,1))&gt;MIN($D203,EOMONTH(DATE(Setup!$B$5,3,1),0)),0,MAX(0,NETWORKDAYS.INTL(MAX($C203,DATE(Setup!$B$5,3,1)),MIN($D203,EOMONTH(DATE(Setup!$B$5,3,1),0)),Setup!$C$6,Setup!$F$12:$F$61)-IF(AND($E203="Half day",YEAR($D203)=Setup!$B$5,MONTH($D203)=3),1-Setup!$B$7,0)))),0)</f>
        <v/>
      </c>
      <c r="M203" s="34">
        <f>IF(AND(ISNUMBER($C203),ISNUMBER($D203)),IF($D203&lt;$C203,0,IF(MAX($C203,DATE(Setup!$B$5,4,1))&gt;MIN($D203,EOMONTH(DATE(Setup!$B$5,4,1),0)),0,MAX(0,NETWORKDAYS.INTL(MAX($C203,DATE(Setup!$B$5,4,1)),MIN($D203,EOMONTH(DATE(Setup!$B$5,4,1),0)),Setup!$C$6,Setup!$F$12:$F$61)-IF(AND($E203="Half day",YEAR($D203)=Setup!$B$5,MONTH($D203)=4),1-Setup!$B$7,0)))),0)</f>
        <v/>
      </c>
      <c r="N203" s="34">
        <f>IF(AND(ISNUMBER($C203),ISNUMBER($D203)),IF($D203&lt;$C203,0,IF(MAX($C203,DATE(Setup!$B$5,5,1))&gt;MIN($D203,EOMONTH(DATE(Setup!$B$5,5,1),0)),0,MAX(0,NETWORKDAYS.INTL(MAX($C203,DATE(Setup!$B$5,5,1)),MIN($D203,EOMONTH(DATE(Setup!$B$5,5,1),0)),Setup!$C$6,Setup!$F$12:$F$61)-IF(AND($E203="Half day",YEAR($D203)=Setup!$B$5,MONTH($D203)=5),1-Setup!$B$7,0)))),0)</f>
        <v/>
      </c>
      <c r="O203" s="34">
        <f>IF(AND(ISNUMBER($C203),ISNUMBER($D203)),IF($D203&lt;$C203,0,IF(MAX($C203,DATE(Setup!$B$5,6,1))&gt;MIN($D203,EOMONTH(DATE(Setup!$B$5,6,1),0)),0,MAX(0,NETWORKDAYS.INTL(MAX($C203,DATE(Setup!$B$5,6,1)),MIN($D203,EOMONTH(DATE(Setup!$B$5,6,1),0)),Setup!$C$6,Setup!$F$12:$F$61)-IF(AND($E203="Half day",YEAR($D203)=Setup!$B$5,MONTH($D203)=6),1-Setup!$B$7,0)))),0)</f>
        <v/>
      </c>
      <c r="P203" s="34">
        <f>IF(AND(ISNUMBER($C203),ISNUMBER($D203)),IF($D203&lt;$C203,0,IF(MAX($C203,DATE(Setup!$B$5,7,1))&gt;MIN($D203,EOMONTH(DATE(Setup!$B$5,7,1),0)),0,MAX(0,NETWORKDAYS.INTL(MAX($C203,DATE(Setup!$B$5,7,1)),MIN($D203,EOMONTH(DATE(Setup!$B$5,7,1),0)),Setup!$C$6,Setup!$F$12:$F$61)-IF(AND($E203="Half day",YEAR($D203)=Setup!$B$5,MONTH($D203)=7),1-Setup!$B$7,0)))),0)</f>
        <v/>
      </c>
      <c r="Q203" s="34">
        <f>IF(AND(ISNUMBER($C203),ISNUMBER($D203)),IF($D203&lt;$C203,0,IF(MAX($C203,DATE(Setup!$B$5,8,1))&gt;MIN($D203,EOMONTH(DATE(Setup!$B$5,8,1),0)),0,MAX(0,NETWORKDAYS.INTL(MAX($C203,DATE(Setup!$B$5,8,1)),MIN($D203,EOMONTH(DATE(Setup!$B$5,8,1),0)),Setup!$C$6,Setup!$F$12:$F$61)-IF(AND($E203="Half day",YEAR($D203)=Setup!$B$5,MONTH($D203)=8),1-Setup!$B$7,0)))),0)</f>
        <v/>
      </c>
      <c r="R203" s="34">
        <f>IF(AND(ISNUMBER($C203),ISNUMBER($D203)),IF($D203&lt;$C203,0,IF(MAX($C203,DATE(Setup!$B$5,9,1))&gt;MIN($D203,EOMONTH(DATE(Setup!$B$5,9,1),0)),0,MAX(0,NETWORKDAYS.INTL(MAX($C203,DATE(Setup!$B$5,9,1)),MIN($D203,EOMONTH(DATE(Setup!$B$5,9,1),0)),Setup!$C$6,Setup!$F$12:$F$61)-IF(AND($E203="Half day",YEAR($D203)=Setup!$B$5,MONTH($D203)=9),1-Setup!$B$7,0)))),0)</f>
        <v/>
      </c>
      <c r="S203" s="34">
        <f>IF(AND(ISNUMBER($C203),ISNUMBER($D203)),IF($D203&lt;$C203,0,IF(MAX($C203,DATE(Setup!$B$5,10,1))&gt;MIN($D203,EOMONTH(DATE(Setup!$B$5,10,1),0)),0,MAX(0,NETWORKDAYS.INTL(MAX($C203,DATE(Setup!$B$5,10,1)),MIN($D203,EOMONTH(DATE(Setup!$B$5,10,1),0)),Setup!$C$6,Setup!$F$12:$F$61)-IF(AND($E203="Half day",YEAR($D203)=Setup!$B$5,MONTH($D203)=10),1-Setup!$B$7,0)))),0)</f>
        <v/>
      </c>
      <c r="T203" s="34">
        <f>IF(AND(ISNUMBER($C203),ISNUMBER($D203)),IF($D203&lt;$C203,0,IF(MAX($C203,DATE(Setup!$B$5,11,1))&gt;MIN($D203,EOMONTH(DATE(Setup!$B$5,11,1),0)),0,MAX(0,NETWORKDAYS.INTL(MAX($C203,DATE(Setup!$B$5,11,1)),MIN($D203,EOMONTH(DATE(Setup!$B$5,11,1),0)),Setup!$C$6,Setup!$F$12:$F$61)-IF(AND($E203="Half day",YEAR($D203)=Setup!$B$5,MONTH($D203)=11),1-Setup!$B$7,0)))),0)</f>
        <v/>
      </c>
      <c r="U203" s="34">
        <f>IF(AND(ISNUMBER($C203),ISNUMBER($D203)),IF($D203&lt;$C203,0,IF(MAX($C203,DATE(Setup!$B$5,12,1))&gt;MIN($D203,EOMONTH(DATE(Setup!$B$5,12,1),0)),0,MAX(0,NETWORKDAYS.INTL(MAX($C203,DATE(Setup!$B$5,12,1)),MIN($D203,EOMONTH(DATE(Setup!$B$5,12,1),0)),Setup!$C$6,Setup!$F$12:$F$61)-IF(AND($E203="Half day",YEAR($D203)=Setup!$B$5,MONTH($D203)=12),1-Setup!$B$7,0)))),0)</f>
        <v/>
      </c>
    </row>
    <row r="204">
      <c r="A204" s="7" t="n"/>
      <c r="B204" s="7" t="n"/>
      <c r="C204" s="28" t="n"/>
      <c r="D204" s="28" t="n"/>
      <c r="E204" s="23" t="n"/>
      <c r="F204" s="32">
        <f>IF(OR($C204="",$D204=""),"",IF(NOT(AND(ISNUMBER($C204),ISNUMBER($D204))),"Check dates",IF($D204&lt;$C204,"Check dates",SUM($J204:$U204))))</f>
        <v/>
      </c>
      <c r="G204" s="7" t="n"/>
      <c r="H204" s="33">
        <f>IF(AND($A204="",$B204="",$C204="",$D204=""),"",IF(COUNTIF(Employees!$A$5:$A$34,$A204)=0,"Pick the employee from the list",IF(COUNTIF(Setup!$A$12:$A$17,$B204)=0,"Pick the leave type",IF($F204="Check dates","Check the dates","OK"))))</f>
        <v/>
      </c>
      <c r="J204" s="34">
        <f>IF(AND(ISNUMBER($C204),ISNUMBER($D204)),IF($D204&lt;$C204,0,IF(MAX($C204,DATE(Setup!$B$5,1,1))&gt;MIN($D204,EOMONTH(DATE(Setup!$B$5,1,1),0)),0,MAX(0,NETWORKDAYS.INTL(MAX($C204,DATE(Setup!$B$5,1,1)),MIN($D204,EOMONTH(DATE(Setup!$B$5,1,1),0)),Setup!$C$6,Setup!$F$12:$F$61)-IF(AND($E204="Half day",YEAR($D204)=Setup!$B$5,MONTH($D204)=1),1-Setup!$B$7,0)))),0)</f>
        <v/>
      </c>
      <c r="K204" s="34">
        <f>IF(AND(ISNUMBER($C204),ISNUMBER($D204)),IF($D204&lt;$C204,0,IF(MAX($C204,DATE(Setup!$B$5,2,1))&gt;MIN($D204,EOMONTH(DATE(Setup!$B$5,2,1),0)),0,MAX(0,NETWORKDAYS.INTL(MAX($C204,DATE(Setup!$B$5,2,1)),MIN($D204,EOMONTH(DATE(Setup!$B$5,2,1),0)),Setup!$C$6,Setup!$F$12:$F$61)-IF(AND($E204="Half day",YEAR($D204)=Setup!$B$5,MONTH($D204)=2),1-Setup!$B$7,0)))),0)</f>
        <v/>
      </c>
      <c r="L204" s="34">
        <f>IF(AND(ISNUMBER($C204),ISNUMBER($D204)),IF($D204&lt;$C204,0,IF(MAX($C204,DATE(Setup!$B$5,3,1))&gt;MIN($D204,EOMONTH(DATE(Setup!$B$5,3,1),0)),0,MAX(0,NETWORKDAYS.INTL(MAX($C204,DATE(Setup!$B$5,3,1)),MIN($D204,EOMONTH(DATE(Setup!$B$5,3,1),0)),Setup!$C$6,Setup!$F$12:$F$61)-IF(AND($E204="Half day",YEAR($D204)=Setup!$B$5,MONTH($D204)=3),1-Setup!$B$7,0)))),0)</f>
        <v/>
      </c>
      <c r="M204" s="34">
        <f>IF(AND(ISNUMBER($C204),ISNUMBER($D204)),IF($D204&lt;$C204,0,IF(MAX($C204,DATE(Setup!$B$5,4,1))&gt;MIN($D204,EOMONTH(DATE(Setup!$B$5,4,1),0)),0,MAX(0,NETWORKDAYS.INTL(MAX($C204,DATE(Setup!$B$5,4,1)),MIN($D204,EOMONTH(DATE(Setup!$B$5,4,1),0)),Setup!$C$6,Setup!$F$12:$F$61)-IF(AND($E204="Half day",YEAR($D204)=Setup!$B$5,MONTH($D204)=4),1-Setup!$B$7,0)))),0)</f>
        <v/>
      </c>
      <c r="N204" s="34">
        <f>IF(AND(ISNUMBER($C204),ISNUMBER($D204)),IF($D204&lt;$C204,0,IF(MAX($C204,DATE(Setup!$B$5,5,1))&gt;MIN($D204,EOMONTH(DATE(Setup!$B$5,5,1),0)),0,MAX(0,NETWORKDAYS.INTL(MAX($C204,DATE(Setup!$B$5,5,1)),MIN($D204,EOMONTH(DATE(Setup!$B$5,5,1),0)),Setup!$C$6,Setup!$F$12:$F$61)-IF(AND($E204="Half day",YEAR($D204)=Setup!$B$5,MONTH($D204)=5),1-Setup!$B$7,0)))),0)</f>
        <v/>
      </c>
      <c r="O204" s="34">
        <f>IF(AND(ISNUMBER($C204),ISNUMBER($D204)),IF($D204&lt;$C204,0,IF(MAX($C204,DATE(Setup!$B$5,6,1))&gt;MIN($D204,EOMONTH(DATE(Setup!$B$5,6,1),0)),0,MAX(0,NETWORKDAYS.INTL(MAX($C204,DATE(Setup!$B$5,6,1)),MIN($D204,EOMONTH(DATE(Setup!$B$5,6,1),0)),Setup!$C$6,Setup!$F$12:$F$61)-IF(AND($E204="Half day",YEAR($D204)=Setup!$B$5,MONTH($D204)=6),1-Setup!$B$7,0)))),0)</f>
        <v/>
      </c>
      <c r="P204" s="34">
        <f>IF(AND(ISNUMBER($C204),ISNUMBER($D204)),IF($D204&lt;$C204,0,IF(MAX($C204,DATE(Setup!$B$5,7,1))&gt;MIN($D204,EOMONTH(DATE(Setup!$B$5,7,1),0)),0,MAX(0,NETWORKDAYS.INTL(MAX($C204,DATE(Setup!$B$5,7,1)),MIN($D204,EOMONTH(DATE(Setup!$B$5,7,1),0)),Setup!$C$6,Setup!$F$12:$F$61)-IF(AND($E204="Half day",YEAR($D204)=Setup!$B$5,MONTH($D204)=7),1-Setup!$B$7,0)))),0)</f>
        <v/>
      </c>
      <c r="Q204" s="34">
        <f>IF(AND(ISNUMBER($C204),ISNUMBER($D204)),IF($D204&lt;$C204,0,IF(MAX($C204,DATE(Setup!$B$5,8,1))&gt;MIN($D204,EOMONTH(DATE(Setup!$B$5,8,1),0)),0,MAX(0,NETWORKDAYS.INTL(MAX($C204,DATE(Setup!$B$5,8,1)),MIN($D204,EOMONTH(DATE(Setup!$B$5,8,1),0)),Setup!$C$6,Setup!$F$12:$F$61)-IF(AND($E204="Half day",YEAR($D204)=Setup!$B$5,MONTH($D204)=8),1-Setup!$B$7,0)))),0)</f>
        <v/>
      </c>
      <c r="R204" s="34">
        <f>IF(AND(ISNUMBER($C204),ISNUMBER($D204)),IF($D204&lt;$C204,0,IF(MAX($C204,DATE(Setup!$B$5,9,1))&gt;MIN($D204,EOMONTH(DATE(Setup!$B$5,9,1),0)),0,MAX(0,NETWORKDAYS.INTL(MAX($C204,DATE(Setup!$B$5,9,1)),MIN($D204,EOMONTH(DATE(Setup!$B$5,9,1),0)),Setup!$C$6,Setup!$F$12:$F$61)-IF(AND($E204="Half day",YEAR($D204)=Setup!$B$5,MONTH($D204)=9),1-Setup!$B$7,0)))),0)</f>
        <v/>
      </c>
      <c r="S204" s="34">
        <f>IF(AND(ISNUMBER($C204),ISNUMBER($D204)),IF($D204&lt;$C204,0,IF(MAX($C204,DATE(Setup!$B$5,10,1))&gt;MIN($D204,EOMONTH(DATE(Setup!$B$5,10,1),0)),0,MAX(0,NETWORKDAYS.INTL(MAX($C204,DATE(Setup!$B$5,10,1)),MIN($D204,EOMONTH(DATE(Setup!$B$5,10,1),0)),Setup!$C$6,Setup!$F$12:$F$61)-IF(AND($E204="Half day",YEAR($D204)=Setup!$B$5,MONTH($D204)=10),1-Setup!$B$7,0)))),0)</f>
        <v/>
      </c>
      <c r="T204" s="34">
        <f>IF(AND(ISNUMBER($C204),ISNUMBER($D204)),IF($D204&lt;$C204,0,IF(MAX($C204,DATE(Setup!$B$5,11,1))&gt;MIN($D204,EOMONTH(DATE(Setup!$B$5,11,1),0)),0,MAX(0,NETWORKDAYS.INTL(MAX($C204,DATE(Setup!$B$5,11,1)),MIN($D204,EOMONTH(DATE(Setup!$B$5,11,1),0)),Setup!$C$6,Setup!$F$12:$F$61)-IF(AND($E204="Half day",YEAR($D204)=Setup!$B$5,MONTH($D204)=11),1-Setup!$B$7,0)))),0)</f>
        <v/>
      </c>
      <c r="U204" s="34">
        <f>IF(AND(ISNUMBER($C204),ISNUMBER($D204)),IF($D204&lt;$C204,0,IF(MAX($C204,DATE(Setup!$B$5,12,1))&gt;MIN($D204,EOMONTH(DATE(Setup!$B$5,12,1),0)),0,MAX(0,NETWORKDAYS.INTL(MAX($C204,DATE(Setup!$B$5,12,1)),MIN($D204,EOMONTH(DATE(Setup!$B$5,12,1),0)),Setup!$C$6,Setup!$F$12:$F$61)-IF(AND($E204="Half day",YEAR($D204)=Setup!$B$5,MONTH($D204)=12),1-Setup!$B$7,0)))),0)</f>
        <v/>
      </c>
    </row>
    <row r="205">
      <c r="A205" s="7" t="n"/>
      <c r="B205" s="7" t="n"/>
      <c r="C205" s="28" t="n"/>
      <c r="D205" s="28" t="n"/>
      <c r="E205" s="23" t="n"/>
      <c r="F205" s="32">
        <f>IF(OR($C205="",$D205=""),"",IF(NOT(AND(ISNUMBER($C205),ISNUMBER($D205))),"Check dates",IF($D205&lt;$C205,"Check dates",SUM($J205:$U205))))</f>
        <v/>
      </c>
      <c r="G205" s="7" t="n"/>
      <c r="H205" s="33">
        <f>IF(AND($A205="",$B205="",$C205="",$D205=""),"",IF(COUNTIF(Employees!$A$5:$A$34,$A205)=0,"Pick the employee from the list",IF(COUNTIF(Setup!$A$12:$A$17,$B205)=0,"Pick the leave type",IF($F205="Check dates","Check the dates","OK"))))</f>
        <v/>
      </c>
      <c r="J205" s="34">
        <f>IF(AND(ISNUMBER($C205),ISNUMBER($D205)),IF($D205&lt;$C205,0,IF(MAX($C205,DATE(Setup!$B$5,1,1))&gt;MIN($D205,EOMONTH(DATE(Setup!$B$5,1,1),0)),0,MAX(0,NETWORKDAYS.INTL(MAX($C205,DATE(Setup!$B$5,1,1)),MIN($D205,EOMONTH(DATE(Setup!$B$5,1,1),0)),Setup!$C$6,Setup!$F$12:$F$61)-IF(AND($E205="Half day",YEAR($D205)=Setup!$B$5,MONTH($D205)=1),1-Setup!$B$7,0)))),0)</f>
        <v/>
      </c>
      <c r="K205" s="34">
        <f>IF(AND(ISNUMBER($C205),ISNUMBER($D205)),IF($D205&lt;$C205,0,IF(MAX($C205,DATE(Setup!$B$5,2,1))&gt;MIN($D205,EOMONTH(DATE(Setup!$B$5,2,1),0)),0,MAX(0,NETWORKDAYS.INTL(MAX($C205,DATE(Setup!$B$5,2,1)),MIN($D205,EOMONTH(DATE(Setup!$B$5,2,1),0)),Setup!$C$6,Setup!$F$12:$F$61)-IF(AND($E205="Half day",YEAR($D205)=Setup!$B$5,MONTH($D205)=2),1-Setup!$B$7,0)))),0)</f>
        <v/>
      </c>
      <c r="L205" s="34">
        <f>IF(AND(ISNUMBER($C205),ISNUMBER($D205)),IF($D205&lt;$C205,0,IF(MAX($C205,DATE(Setup!$B$5,3,1))&gt;MIN($D205,EOMONTH(DATE(Setup!$B$5,3,1),0)),0,MAX(0,NETWORKDAYS.INTL(MAX($C205,DATE(Setup!$B$5,3,1)),MIN($D205,EOMONTH(DATE(Setup!$B$5,3,1),0)),Setup!$C$6,Setup!$F$12:$F$61)-IF(AND($E205="Half day",YEAR($D205)=Setup!$B$5,MONTH($D205)=3),1-Setup!$B$7,0)))),0)</f>
        <v/>
      </c>
      <c r="M205" s="34">
        <f>IF(AND(ISNUMBER($C205),ISNUMBER($D205)),IF($D205&lt;$C205,0,IF(MAX($C205,DATE(Setup!$B$5,4,1))&gt;MIN($D205,EOMONTH(DATE(Setup!$B$5,4,1),0)),0,MAX(0,NETWORKDAYS.INTL(MAX($C205,DATE(Setup!$B$5,4,1)),MIN($D205,EOMONTH(DATE(Setup!$B$5,4,1),0)),Setup!$C$6,Setup!$F$12:$F$61)-IF(AND($E205="Half day",YEAR($D205)=Setup!$B$5,MONTH($D205)=4),1-Setup!$B$7,0)))),0)</f>
        <v/>
      </c>
      <c r="N205" s="34">
        <f>IF(AND(ISNUMBER($C205),ISNUMBER($D205)),IF($D205&lt;$C205,0,IF(MAX($C205,DATE(Setup!$B$5,5,1))&gt;MIN($D205,EOMONTH(DATE(Setup!$B$5,5,1),0)),0,MAX(0,NETWORKDAYS.INTL(MAX($C205,DATE(Setup!$B$5,5,1)),MIN($D205,EOMONTH(DATE(Setup!$B$5,5,1),0)),Setup!$C$6,Setup!$F$12:$F$61)-IF(AND($E205="Half day",YEAR($D205)=Setup!$B$5,MONTH($D205)=5),1-Setup!$B$7,0)))),0)</f>
        <v/>
      </c>
      <c r="O205" s="34">
        <f>IF(AND(ISNUMBER($C205),ISNUMBER($D205)),IF($D205&lt;$C205,0,IF(MAX($C205,DATE(Setup!$B$5,6,1))&gt;MIN($D205,EOMONTH(DATE(Setup!$B$5,6,1),0)),0,MAX(0,NETWORKDAYS.INTL(MAX($C205,DATE(Setup!$B$5,6,1)),MIN($D205,EOMONTH(DATE(Setup!$B$5,6,1),0)),Setup!$C$6,Setup!$F$12:$F$61)-IF(AND($E205="Half day",YEAR($D205)=Setup!$B$5,MONTH($D205)=6),1-Setup!$B$7,0)))),0)</f>
        <v/>
      </c>
      <c r="P205" s="34">
        <f>IF(AND(ISNUMBER($C205),ISNUMBER($D205)),IF($D205&lt;$C205,0,IF(MAX($C205,DATE(Setup!$B$5,7,1))&gt;MIN($D205,EOMONTH(DATE(Setup!$B$5,7,1),0)),0,MAX(0,NETWORKDAYS.INTL(MAX($C205,DATE(Setup!$B$5,7,1)),MIN($D205,EOMONTH(DATE(Setup!$B$5,7,1),0)),Setup!$C$6,Setup!$F$12:$F$61)-IF(AND($E205="Half day",YEAR($D205)=Setup!$B$5,MONTH($D205)=7),1-Setup!$B$7,0)))),0)</f>
        <v/>
      </c>
      <c r="Q205" s="34">
        <f>IF(AND(ISNUMBER($C205),ISNUMBER($D205)),IF($D205&lt;$C205,0,IF(MAX($C205,DATE(Setup!$B$5,8,1))&gt;MIN($D205,EOMONTH(DATE(Setup!$B$5,8,1),0)),0,MAX(0,NETWORKDAYS.INTL(MAX($C205,DATE(Setup!$B$5,8,1)),MIN($D205,EOMONTH(DATE(Setup!$B$5,8,1),0)),Setup!$C$6,Setup!$F$12:$F$61)-IF(AND($E205="Half day",YEAR($D205)=Setup!$B$5,MONTH($D205)=8),1-Setup!$B$7,0)))),0)</f>
        <v/>
      </c>
      <c r="R205" s="34">
        <f>IF(AND(ISNUMBER($C205),ISNUMBER($D205)),IF($D205&lt;$C205,0,IF(MAX($C205,DATE(Setup!$B$5,9,1))&gt;MIN($D205,EOMONTH(DATE(Setup!$B$5,9,1),0)),0,MAX(0,NETWORKDAYS.INTL(MAX($C205,DATE(Setup!$B$5,9,1)),MIN($D205,EOMONTH(DATE(Setup!$B$5,9,1),0)),Setup!$C$6,Setup!$F$12:$F$61)-IF(AND($E205="Half day",YEAR($D205)=Setup!$B$5,MONTH($D205)=9),1-Setup!$B$7,0)))),0)</f>
        <v/>
      </c>
      <c r="S205" s="34">
        <f>IF(AND(ISNUMBER($C205),ISNUMBER($D205)),IF($D205&lt;$C205,0,IF(MAX($C205,DATE(Setup!$B$5,10,1))&gt;MIN($D205,EOMONTH(DATE(Setup!$B$5,10,1),0)),0,MAX(0,NETWORKDAYS.INTL(MAX($C205,DATE(Setup!$B$5,10,1)),MIN($D205,EOMONTH(DATE(Setup!$B$5,10,1),0)),Setup!$C$6,Setup!$F$12:$F$61)-IF(AND($E205="Half day",YEAR($D205)=Setup!$B$5,MONTH($D205)=10),1-Setup!$B$7,0)))),0)</f>
        <v/>
      </c>
      <c r="T205" s="34">
        <f>IF(AND(ISNUMBER($C205),ISNUMBER($D205)),IF($D205&lt;$C205,0,IF(MAX($C205,DATE(Setup!$B$5,11,1))&gt;MIN($D205,EOMONTH(DATE(Setup!$B$5,11,1),0)),0,MAX(0,NETWORKDAYS.INTL(MAX($C205,DATE(Setup!$B$5,11,1)),MIN($D205,EOMONTH(DATE(Setup!$B$5,11,1),0)),Setup!$C$6,Setup!$F$12:$F$61)-IF(AND($E205="Half day",YEAR($D205)=Setup!$B$5,MONTH($D205)=11),1-Setup!$B$7,0)))),0)</f>
        <v/>
      </c>
      <c r="U205" s="34">
        <f>IF(AND(ISNUMBER($C205),ISNUMBER($D205)),IF($D205&lt;$C205,0,IF(MAX($C205,DATE(Setup!$B$5,12,1))&gt;MIN($D205,EOMONTH(DATE(Setup!$B$5,12,1),0)),0,MAX(0,NETWORKDAYS.INTL(MAX($C205,DATE(Setup!$B$5,12,1)),MIN($D205,EOMONTH(DATE(Setup!$B$5,12,1),0)),Setup!$C$6,Setup!$F$12:$F$61)-IF(AND($E205="Half day",YEAR($D205)=Setup!$B$5,MONTH($D205)=12),1-Setup!$B$7,0)))),0)</f>
        <v/>
      </c>
    </row>
    <row r="206">
      <c r="A206" s="7" t="n"/>
      <c r="B206" s="7" t="n"/>
      <c r="C206" s="28" t="n"/>
      <c r="D206" s="28" t="n"/>
      <c r="E206" s="23" t="n"/>
      <c r="F206" s="32">
        <f>IF(OR($C206="",$D206=""),"",IF(NOT(AND(ISNUMBER($C206),ISNUMBER($D206))),"Check dates",IF($D206&lt;$C206,"Check dates",SUM($J206:$U206))))</f>
        <v/>
      </c>
      <c r="G206" s="7" t="n"/>
      <c r="H206" s="33">
        <f>IF(AND($A206="",$B206="",$C206="",$D206=""),"",IF(COUNTIF(Employees!$A$5:$A$34,$A206)=0,"Pick the employee from the list",IF(COUNTIF(Setup!$A$12:$A$17,$B206)=0,"Pick the leave type",IF($F206="Check dates","Check the dates","OK"))))</f>
        <v/>
      </c>
      <c r="J206" s="34">
        <f>IF(AND(ISNUMBER($C206),ISNUMBER($D206)),IF($D206&lt;$C206,0,IF(MAX($C206,DATE(Setup!$B$5,1,1))&gt;MIN($D206,EOMONTH(DATE(Setup!$B$5,1,1),0)),0,MAX(0,NETWORKDAYS.INTL(MAX($C206,DATE(Setup!$B$5,1,1)),MIN($D206,EOMONTH(DATE(Setup!$B$5,1,1),0)),Setup!$C$6,Setup!$F$12:$F$61)-IF(AND($E206="Half day",YEAR($D206)=Setup!$B$5,MONTH($D206)=1),1-Setup!$B$7,0)))),0)</f>
        <v/>
      </c>
      <c r="K206" s="34">
        <f>IF(AND(ISNUMBER($C206),ISNUMBER($D206)),IF($D206&lt;$C206,0,IF(MAX($C206,DATE(Setup!$B$5,2,1))&gt;MIN($D206,EOMONTH(DATE(Setup!$B$5,2,1),0)),0,MAX(0,NETWORKDAYS.INTL(MAX($C206,DATE(Setup!$B$5,2,1)),MIN($D206,EOMONTH(DATE(Setup!$B$5,2,1),0)),Setup!$C$6,Setup!$F$12:$F$61)-IF(AND($E206="Half day",YEAR($D206)=Setup!$B$5,MONTH($D206)=2),1-Setup!$B$7,0)))),0)</f>
        <v/>
      </c>
      <c r="L206" s="34">
        <f>IF(AND(ISNUMBER($C206),ISNUMBER($D206)),IF($D206&lt;$C206,0,IF(MAX($C206,DATE(Setup!$B$5,3,1))&gt;MIN($D206,EOMONTH(DATE(Setup!$B$5,3,1),0)),0,MAX(0,NETWORKDAYS.INTL(MAX($C206,DATE(Setup!$B$5,3,1)),MIN($D206,EOMONTH(DATE(Setup!$B$5,3,1),0)),Setup!$C$6,Setup!$F$12:$F$61)-IF(AND($E206="Half day",YEAR($D206)=Setup!$B$5,MONTH($D206)=3),1-Setup!$B$7,0)))),0)</f>
        <v/>
      </c>
      <c r="M206" s="34">
        <f>IF(AND(ISNUMBER($C206),ISNUMBER($D206)),IF($D206&lt;$C206,0,IF(MAX($C206,DATE(Setup!$B$5,4,1))&gt;MIN($D206,EOMONTH(DATE(Setup!$B$5,4,1),0)),0,MAX(0,NETWORKDAYS.INTL(MAX($C206,DATE(Setup!$B$5,4,1)),MIN($D206,EOMONTH(DATE(Setup!$B$5,4,1),0)),Setup!$C$6,Setup!$F$12:$F$61)-IF(AND($E206="Half day",YEAR($D206)=Setup!$B$5,MONTH($D206)=4),1-Setup!$B$7,0)))),0)</f>
        <v/>
      </c>
      <c r="N206" s="34">
        <f>IF(AND(ISNUMBER($C206),ISNUMBER($D206)),IF($D206&lt;$C206,0,IF(MAX($C206,DATE(Setup!$B$5,5,1))&gt;MIN($D206,EOMONTH(DATE(Setup!$B$5,5,1),0)),0,MAX(0,NETWORKDAYS.INTL(MAX($C206,DATE(Setup!$B$5,5,1)),MIN($D206,EOMONTH(DATE(Setup!$B$5,5,1),0)),Setup!$C$6,Setup!$F$12:$F$61)-IF(AND($E206="Half day",YEAR($D206)=Setup!$B$5,MONTH($D206)=5),1-Setup!$B$7,0)))),0)</f>
        <v/>
      </c>
      <c r="O206" s="34">
        <f>IF(AND(ISNUMBER($C206),ISNUMBER($D206)),IF($D206&lt;$C206,0,IF(MAX($C206,DATE(Setup!$B$5,6,1))&gt;MIN($D206,EOMONTH(DATE(Setup!$B$5,6,1),0)),0,MAX(0,NETWORKDAYS.INTL(MAX($C206,DATE(Setup!$B$5,6,1)),MIN($D206,EOMONTH(DATE(Setup!$B$5,6,1),0)),Setup!$C$6,Setup!$F$12:$F$61)-IF(AND($E206="Half day",YEAR($D206)=Setup!$B$5,MONTH($D206)=6),1-Setup!$B$7,0)))),0)</f>
        <v/>
      </c>
      <c r="P206" s="34">
        <f>IF(AND(ISNUMBER($C206),ISNUMBER($D206)),IF($D206&lt;$C206,0,IF(MAX($C206,DATE(Setup!$B$5,7,1))&gt;MIN($D206,EOMONTH(DATE(Setup!$B$5,7,1),0)),0,MAX(0,NETWORKDAYS.INTL(MAX($C206,DATE(Setup!$B$5,7,1)),MIN($D206,EOMONTH(DATE(Setup!$B$5,7,1),0)),Setup!$C$6,Setup!$F$12:$F$61)-IF(AND($E206="Half day",YEAR($D206)=Setup!$B$5,MONTH($D206)=7),1-Setup!$B$7,0)))),0)</f>
        <v/>
      </c>
      <c r="Q206" s="34">
        <f>IF(AND(ISNUMBER($C206),ISNUMBER($D206)),IF($D206&lt;$C206,0,IF(MAX($C206,DATE(Setup!$B$5,8,1))&gt;MIN($D206,EOMONTH(DATE(Setup!$B$5,8,1),0)),0,MAX(0,NETWORKDAYS.INTL(MAX($C206,DATE(Setup!$B$5,8,1)),MIN($D206,EOMONTH(DATE(Setup!$B$5,8,1),0)),Setup!$C$6,Setup!$F$12:$F$61)-IF(AND($E206="Half day",YEAR($D206)=Setup!$B$5,MONTH($D206)=8),1-Setup!$B$7,0)))),0)</f>
        <v/>
      </c>
      <c r="R206" s="34">
        <f>IF(AND(ISNUMBER($C206),ISNUMBER($D206)),IF($D206&lt;$C206,0,IF(MAX($C206,DATE(Setup!$B$5,9,1))&gt;MIN($D206,EOMONTH(DATE(Setup!$B$5,9,1),0)),0,MAX(0,NETWORKDAYS.INTL(MAX($C206,DATE(Setup!$B$5,9,1)),MIN($D206,EOMONTH(DATE(Setup!$B$5,9,1),0)),Setup!$C$6,Setup!$F$12:$F$61)-IF(AND($E206="Half day",YEAR($D206)=Setup!$B$5,MONTH($D206)=9),1-Setup!$B$7,0)))),0)</f>
        <v/>
      </c>
      <c r="S206" s="34">
        <f>IF(AND(ISNUMBER($C206),ISNUMBER($D206)),IF($D206&lt;$C206,0,IF(MAX($C206,DATE(Setup!$B$5,10,1))&gt;MIN($D206,EOMONTH(DATE(Setup!$B$5,10,1),0)),0,MAX(0,NETWORKDAYS.INTL(MAX($C206,DATE(Setup!$B$5,10,1)),MIN($D206,EOMONTH(DATE(Setup!$B$5,10,1),0)),Setup!$C$6,Setup!$F$12:$F$61)-IF(AND($E206="Half day",YEAR($D206)=Setup!$B$5,MONTH($D206)=10),1-Setup!$B$7,0)))),0)</f>
        <v/>
      </c>
      <c r="T206" s="34">
        <f>IF(AND(ISNUMBER($C206),ISNUMBER($D206)),IF($D206&lt;$C206,0,IF(MAX($C206,DATE(Setup!$B$5,11,1))&gt;MIN($D206,EOMONTH(DATE(Setup!$B$5,11,1),0)),0,MAX(0,NETWORKDAYS.INTL(MAX($C206,DATE(Setup!$B$5,11,1)),MIN($D206,EOMONTH(DATE(Setup!$B$5,11,1),0)),Setup!$C$6,Setup!$F$12:$F$61)-IF(AND($E206="Half day",YEAR($D206)=Setup!$B$5,MONTH($D206)=11),1-Setup!$B$7,0)))),0)</f>
        <v/>
      </c>
      <c r="U206" s="34">
        <f>IF(AND(ISNUMBER($C206),ISNUMBER($D206)),IF($D206&lt;$C206,0,IF(MAX($C206,DATE(Setup!$B$5,12,1))&gt;MIN($D206,EOMONTH(DATE(Setup!$B$5,12,1),0)),0,MAX(0,NETWORKDAYS.INTL(MAX($C206,DATE(Setup!$B$5,12,1)),MIN($D206,EOMONTH(DATE(Setup!$B$5,12,1),0)),Setup!$C$6,Setup!$F$12:$F$61)-IF(AND($E206="Half day",YEAR($D206)=Setup!$B$5,MONTH($D206)=12),1-Setup!$B$7,0)))),0)</f>
        <v/>
      </c>
    </row>
    <row r="207">
      <c r="A207" s="7" t="n"/>
      <c r="B207" s="7" t="n"/>
      <c r="C207" s="28" t="n"/>
      <c r="D207" s="28" t="n"/>
      <c r="E207" s="23" t="n"/>
      <c r="F207" s="32">
        <f>IF(OR($C207="",$D207=""),"",IF(NOT(AND(ISNUMBER($C207),ISNUMBER($D207))),"Check dates",IF($D207&lt;$C207,"Check dates",SUM($J207:$U207))))</f>
        <v/>
      </c>
      <c r="G207" s="7" t="n"/>
      <c r="H207" s="33">
        <f>IF(AND($A207="",$B207="",$C207="",$D207=""),"",IF(COUNTIF(Employees!$A$5:$A$34,$A207)=0,"Pick the employee from the list",IF(COUNTIF(Setup!$A$12:$A$17,$B207)=0,"Pick the leave type",IF($F207="Check dates","Check the dates","OK"))))</f>
        <v/>
      </c>
      <c r="J207" s="34">
        <f>IF(AND(ISNUMBER($C207),ISNUMBER($D207)),IF($D207&lt;$C207,0,IF(MAX($C207,DATE(Setup!$B$5,1,1))&gt;MIN($D207,EOMONTH(DATE(Setup!$B$5,1,1),0)),0,MAX(0,NETWORKDAYS.INTL(MAX($C207,DATE(Setup!$B$5,1,1)),MIN($D207,EOMONTH(DATE(Setup!$B$5,1,1),0)),Setup!$C$6,Setup!$F$12:$F$61)-IF(AND($E207="Half day",YEAR($D207)=Setup!$B$5,MONTH($D207)=1),1-Setup!$B$7,0)))),0)</f>
        <v/>
      </c>
      <c r="K207" s="34">
        <f>IF(AND(ISNUMBER($C207),ISNUMBER($D207)),IF($D207&lt;$C207,0,IF(MAX($C207,DATE(Setup!$B$5,2,1))&gt;MIN($D207,EOMONTH(DATE(Setup!$B$5,2,1),0)),0,MAX(0,NETWORKDAYS.INTL(MAX($C207,DATE(Setup!$B$5,2,1)),MIN($D207,EOMONTH(DATE(Setup!$B$5,2,1),0)),Setup!$C$6,Setup!$F$12:$F$61)-IF(AND($E207="Half day",YEAR($D207)=Setup!$B$5,MONTH($D207)=2),1-Setup!$B$7,0)))),0)</f>
        <v/>
      </c>
      <c r="L207" s="34">
        <f>IF(AND(ISNUMBER($C207),ISNUMBER($D207)),IF($D207&lt;$C207,0,IF(MAX($C207,DATE(Setup!$B$5,3,1))&gt;MIN($D207,EOMONTH(DATE(Setup!$B$5,3,1),0)),0,MAX(0,NETWORKDAYS.INTL(MAX($C207,DATE(Setup!$B$5,3,1)),MIN($D207,EOMONTH(DATE(Setup!$B$5,3,1),0)),Setup!$C$6,Setup!$F$12:$F$61)-IF(AND($E207="Half day",YEAR($D207)=Setup!$B$5,MONTH($D207)=3),1-Setup!$B$7,0)))),0)</f>
        <v/>
      </c>
      <c r="M207" s="34">
        <f>IF(AND(ISNUMBER($C207),ISNUMBER($D207)),IF($D207&lt;$C207,0,IF(MAX($C207,DATE(Setup!$B$5,4,1))&gt;MIN($D207,EOMONTH(DATE(Setup!$B$5,4,1),0)),0,MAX(0,NETWORKDAYS.INTL(MAX($C207,DATE(Setup!$B$5,4,1)),MIN($D207,EOMONTH(DATE(Setup!$B$5,4,1),0)),Setup!$C$6,Setup!$F$12:$F$61)-IF(AND($E207="Half day",YEAR($D207)=Setup!$B$5,MONTH($D207)=4),1-Setup!$B$7,0)))),0)</f>
        <v/>
      </c>
      <c r="N207" s="34">
        <f>IF(AND(ISNUMBER($C207),ISNUMBER($D207)),IF($D207&lt;$C207,0,IF(MAX($C207,DATE(Setup!$B$5,5,1))&gt;MIN($D207,EOMONTH(DATE(Setup!$B$5,5,1),0)),0,MAX(0,NETWORKDAYS.INTL(MAX($C207,DATE(Setup!$B$5,5,1)),MIN($D207,EOMONTH(DATE(Setup!$B$5,5,1),0)),Setup!$C$6,Setup!$F$12:$F$61)-IF(AND($E207="Half day",YEAR($D207)=Setup!$B$5,MONTH($D207)=5),1-Setup!$B$7,0)))),0)</f>
        <v/>
      </c>
      <c r="O207" s="34">
        <f>IF(AND(ISNUMBER($C207),ISNUMBER($D207)),IF($D207&lt;$C207,0,IF(MAX($C207,DATE(Setup!$B$5,6,1))&gt;MIN($D207,EOMONTH(DATE(Setup!$B$5,6,1),0)),0,MAX(0,NETWORKDAYS.INTL(MAX($C207,DATE(Setup!$B$5,6,1)),MIN($D207,EOMONTH(DATE(Setup!$B$5,6,1),0)),Setup!$C$6,Setup!$F$12:$F$61)-IF(AND($E207="Half day",YEAR($D207)=Setup!$B$5,MONTH($D207)=6),1-Setup!$B$7,0)))),0)</f>
        <v/>
      </c>
      <c r="P207" s="34">
        <f>IF(AND(ISNUMBER($C207),ISNUMBER($D207)),IF($D207&lt;$C207,0,IF(MAX($C207,DATE(Setup!$B$5,7,1))&gt;MIN($D207,EOMONTH(DATE(Setup!$B$5,7,1),0)),0,MAX(0,NETWORKDAYS.INTL(MAX($C207,DATE(Setup!$B$5,7,1)),MIN($D207,EOMONTH(DATE(Setup!$B$5,7,1),0)),Setup!$C$6,Setup!$F$12:$F$61)-IF(AND($E207="Half day",YEAR($D207)=Setup!$B$5,MONTH($D207)=7),1-Setup!$B$7,0)))),0)</f>
        <v/>
      </c>
      <c r="Q207" s="34">
        <f>IF(AND(ISNUMBER($C207),ISNUMBER($D207)),IF($D207&lt;$C207,0,IF(MAX($C207,DATE(Setup!$B$5,8,1))&gt;MIN($D207,EOMONTH(DATE(Setup!$B$5,8,1),0)),0,MAX(0,NETWORKDAYS.INTL(MAX($C207,DATE(Setup!$B$5,8,1)),MIN($D207,EOMONTH(DATE(Setup!$B$5,8,1),0)),Setup!$C$6,Setup!$F$12:$F$61)-IF(AND($E207="Half day",YEAR($D207)=Setup!$B$5,MONTH($D207)=8),1-Setup!$B$7,0)))),0)</f>
        <v/>
      </c>
      <c r="R207" s="34">
        <f>IF(AND(ISNUMBER($C207),ISNUMBER($D207)),IF($D207&lt;$C207,0,IF(MAX($C207,DATE(Setup!$B$5,9,1))&gt;MIN($D207,EOMONTH(DATE(Setup!$B$5,9,1),0)),0,MAX(0,NETWORKDAYS.INTL(MAX($C207,DATE(Setup!$B$5,9,1)),MIN($D207,EOMONTH(DATE(Setup!$B$5,9,1),0)),Setup!$C$6,Setup!$F$12:$F$61)-IF(AND($E207="Half day",YEAR($D207)=Setup!$B$5,MONTH($D207)=9),1-Setup!$B$7,0)))),0)</f>
        <v/>
      </c>
      <c r="S207" s="34">
        <f>IF(AND(ISNUMBER($C207),ISNUMBER($D207)),IF($D207&lt;$C207,0,IF(MAX($C207,DATE(Setup!$B$5,10,1))&gt;MIN($D207,EOMONTH(DATE(Setup!$B$5,10,1),0)),0,MAX(0,NETWORKDAYS.INTL(MAX($C207,DATE(Setup!$B$5,10,1)),MIN($D207,EOMONTH(DATE(Setup!$B$5,10,1),0)),Setup!$C$6,Setup!$F$12:$F$61)-IF(AND($E207="Half day",YEAR($D207)=Setup!$B$5,MONTH($D207)=10),1-Setup!$B$7,0)))),0)</f>
        <v/>
      </c>
      <c r="T207" s="34">
        <f>IF(AND(ISNUMBER($C207),ISNUMBER($D207)),IF($D207&lt;$C207,0,IF(MAX($C207,DATE(Setup!$B$5,11,1))&gt;MIN($D207,EOMONTH(DATE(Setup!$B$5,11,1),0)),0,MAX(0,NETWORKDAYS.INTL(MAX($C207,DATE(Setup!$B$5,11,1)),MIN($D207,EOMONTH(DATE(Setup!$B$5,11,1),0)),Setup!$C$6,Setup!$F$12:$F$61)-IF(AND($E207="Half day",YEAR($D207)=Setup!$B$5,MONTH($D207)=11),1-Setup!$B$7,0)))),0)</f>
        <v/>
      </c>
      <c r="U207" s="34">
        <f>IF(AND(ISNUMBER($C207),ISNUMBER($D207)),IF($D207&lt;$C207,0,IF(MAX($C207,DATE(Setup!$B$5,12,1))&gt;MIN($D207,EOMONTH(DATE(Setup!$B$5,12,1),0)),0,MAX(0,NETWORKDAYS.INTL(MAX($C207,DATE(Setup!$B$5,12,1)),MIN($D207,EOMONTH(DATE(Setup!$B$5,12,1),0)),Setup!$C$6,Setup!$F$12:$F$61)-IF(AND($E207="Half day",YEAR($D207)=Setup!$B$5,MONTH($D207)=12),1-Setup!$B$7,0)))),0)</f>
        <v/>
      </c>
    </row>
    <row r="208">
      <c r="A208" s="7" t="n"/>
      <c r="B208" s="7" t="n"/>
      <c r="C208" s="28" t="n"/>
      <c r="D208" s="28" t="n"/>
      <c r="E208" s="23" t="n"/>
      <c r="F208" s="32">
        <f>IF(OR($C208="",$D208=""),"",IF(NOT(AND(ISNUMBER($C208),ISNUMBER($D208))),"Check dates",IF($D208&lt;$C208,"Check dates",SUM($J208:$U208))))</f>
        <v/>
      </c>
      <c r="G208" s="7" t="n"/>
      <c r="H208" s="33">
        <f>IF(AND($A208="",$B208="",$C208="",$D208=""),"",IF(COUNTIF(Employees!$A$5:$A$34,$A208)=0,"Pick the employee from the list",IF(COUNTIF(Setup!$A$12:$A$17,$B208)=0,"Pick the leave type",IF($F208="Check dates","Check the dates","OK"))))</f>
        <v/>
      </c>
      <c r="J208" s="34">
        <f>IF(AND(ISNUMBER($C208),ISNUMBER($D208)),IF($D208&lt;$C208,0,IF(MAX($C208,DATE(Setup!$B$5,1,1))&gt;MIN($D208,EOMONTH(DATE(Setup!$B$5,1,1),0)),0,MAX(0,NETWORKDAYS.INTL(MAX($C208,DATE(Setup!$B$5,1,1)),MIN($D208,EOMONTH(DATE(Setup!$B$5,1,1),0)),Setup!$C$6,Setup!$F$12:$F$61)-IF(AND($E208="Half day",YEAR($D208)=Setup!$B$5,MONTH($D208)=1),1-Setup!$B$7,0)))),0)</f>
        <v/>
      </c>
      <c r="K208" s="34">
        <f>IF(AND(ISNUMBER($C208),ISNUMBER($D208)),IF($D208&lt;$C208,0,IF(MAX($C208,DATE(Setup!$B$5,2,1))&gt;MIN($D208,EOMONTH(DATE(Setup!$B$5,2,1),0)),0,MAX(0,NETWORKDAYS.INTL(MAX($C208,DATE(Setup!$B$5,2,1)),MIN($D208,EOMONTH(DATE(Setup!$B$5,2,1),0)),Setup!$C$6,Setup!$F$12:$F$61)-IF(AND($E208="Half day",YEAR($D208)=Setup!$B$5,MONTH($D208)=2),1-Setup!$B$7,0)))),0)</f>
        <v/>
      </c>
      <c r="L208" s="34">
        <f>IF(AND(ISNUMBER($C208),ISNUMBER($D208)),IF($D208&lt;$C208,0,IF(MAX($C208,DATE(Setup!$B$5,3,1))&gt;MIN($D208,EOMONTH(DATE(Setup!$B$5,3,1),0)),0,MAX(0,NETWORKDAYS.INTL(MAX($C208,DATE(Setup!$B$5,3,1)),MIN($D208,EOMONTH(DATE(Setup!$B$5,3,1),0)),Setup!$C$6,Setup!$F$12:$F$61)-IF(AND($E208="Half day",YEAR($D208)=Setup!$B$5,MONTH($D208)=3),1-Setup!$B$7,0)))),0)</f>
        <v/>
      </c>
      <c r="M208" s="34">
        <f>IF(AND(ISNUMBER($C208),ISNUMBER($D208)),IF($D208&lt;$C208,0,IF(MAX($C208,DATE(Setup!$B$5,4,1))&gt;MIN($D208,EOMONTH(DATE(Setup!$B$5,4,1),0)),0,MAX(0,NETWORKDAYS.INTL(MAX($C208,DATE(Setup!$B$5,4,1)),MIN($D208,EOMONTH(DATE(Setup!$B$5,4,1),0)),Setup!$C$6,Setup!$F$12:$F$61)-IF(AND($E208="Half day",YEAR($D208)=Setup!$B$5,MONTH($D208)=4),1-Setup!$B$7,0)))),0)</f>
        <v/>
      </c>
      <c r="N208" s="34">
        <f>IF(AND(ISNUMBER($C208),ISNUMBER($D208)),IF($D208&lt;$C208,0,IF(MAX($C208,DATE(Setup!$B$5,5,1))&gt;MIN($D208,EOMONTH(DATE(Setup!$B$5,5,1),0)),0,MAX(0,NETWORKDAYS.INTL(MAX($C208,DATE(Setup!$B$5,5,1)),MIN($D208,EOMONTH(DATE(Setup!$B$5,5,1),0)),Setup!$C$6,Setup!$F$12:$F$61)-IF(AND($E208="Half day",YEAR($D208)=Setup!$B$5,MONTH($D208)=5),1-Setup!$B$7,0)))),0)</f>
        <v/>
      </c>
      <c r="O208" s="34">
        <f>IF(AND(ISNUMBER($C208),ISNUMBER($D208)),IF($D208&lt;$C208,0,IF(MAX($C208,DATE(Setup!$B$5,6,1))&gt;MIN($D208,EOMONTH(DATE(Setup!$B$5,6,1),0)),0,MAX(0,NETWORKDAYS.INTL(MAX($C208,DATE(Setup!$B$5,6,1)),MIN($D208,EOMONTH(DATE(Setup!$B$5,6,1),0)),Setup!$C$6,Setup!$F$12:$F$61)-IF(AND($E208="Half day",YEAR($D208)=Setup!$B$5,MONTH($D208)=6),1-Setup!$B$7,0)))),0)</f>
        <v/>
      </c>
      <c r="P208" s="34">
        <f>IF(AND(ISNUMBER($C208),ISNUMBER($D208)),IF($D208&lt;$C208,0,IF(MAX($C208,DATE(Setup!$B$5,7,1))&gt;MIN($D208,EOMONTH(DATE(Setup!$B$5,7,1),0)),0,MAX(0,NETWORKDAYS.INTL(MAX($C208,DATE(Setup!$B$5,7,1)),MIN($D208,EOMONTH(DATE(Setup!$B$5,7,1),0)),Setup!$C$6,Setup!$F$12:$F$61)-IF(AND($E208="Half day",YEAR($D208)=Setup!$B$5,MONTH($D208)=7),1-Setup!$B$7,0)))),0)</f>
        <v/>
      </c>
      <c r="Q208" s="34">
        <f>IF(AND(ISNUMBER($C208),ISNUMBER($D208)),IF($D208&lt;$C208,0,IF(MAX($C208,DATE(Setup!$B$5,8,1))&gt;MIN($D208,EOMONTH(DATE(Setup!$B$5,8,1),0)),0,MAX(0,NETWORKDAYS.INTL(MAX($C208,DATE(Setup!$B$5,8,1)),MIN($D208,EOMONTH(DATE(Setup!$B$5,8,1),0)),Setup!$C$6,Setup!$F$12:$F$61)-IF(AND($E208="Half day",YEAR($D208)=Setup!$B$5,MONTH($D208)=8),1-Setup!$B$7,0)))),0)</f>
        <v/>
      </c>
      <c r="R208" s="34">
        <f>IF(AND(ISNUMBER($C208),ISNUMBER($D208)),IF($D208&lt;$C208,0,IF(MAX($C208,DATE(Setup!$B$5,9,1))&gt;MIN($D208,EOMONTH(DATE(Setup!$B$5,9,1),0)),0,MAX(0,NETWORKDAYS.INTL(MAX($C208,DATE(Setup!$B$5,9,1)),MIN($D208,EOMONTH(DATE(Setup!$B$5,9,1),0)),Setup!$C$6,Setup!$F$12:$F$61)-IF(AND($E208="Half day",YEAR($D208)=Setup!$B$5,MONTH($D208)=9),1-Setup!$B$7,0)))),0)</f>
        <v/>
      </c>
      <c r="S208" s="34">
        <f>IF(AND(ISNUMBER($C208),ISNUMBER($D208)),IF($D208&lt;$C208,0,IF(MAX($C208,DATE(Setup!$B$5,10,1))&gt;MIN($D208,EOMONTH(DATE(Setup!$B$5,10,1),0)),0,MAX(0,NETWORKDAYS.INTL(MAX($C208,DATE(Setup!$B$5,10,1)),MIN($D208,EOMONTH(DATE(Setup!$B$5,10,1),0)),Setup!$C$6,Setup!$F$12:$F$61)-IF(AND($E208="Half day",YEAR($D208)=Setup!$B$5,MONTH($D208)=10),1-Setup!$B$7,0)))),0)</f>
        <v/>
      </c>
      <c r="T208" s="34">
        <f>IF(AND(ISNUMBER($C208),ISNUMBER($D208)),IF($D208&lt;$C208,0,IF(MAX($C208,DATE(Setup!$B$5,11,1))&gt;MIN($D208,EOMONTH(DATE(Setup!$B$5,11,1),0)),0,MAX(0,NETWORKDAYS.INTL(MAX($C208,DATE(Setup!$B$5,11,1)),MIN($D208,EOMONTH(DATE(Setup!$B$5,11,1),0)),Setup!$C$6,Setup!$F$12:$F$61)-IF(AND($E208="Half day",YEAR($D208)=Setup!$B$5,MONTH($D208)=11),1-Setup!$B$7,0)))),0)</f>
        <v/>
      </c>
      <c r="U208" s="34">
        <f>IF(AND(ISNUMBER($C208),ISNUMBER($D208)),IF($D208&lt;$C208,0,IF(MAX($C208,DATE(Setup!$B$5,12,1))&gt;MIN($D208,EOMONTH(DATE(Setup!$B$5,12,1),0)),0,MAX(0,NETWORKDAYS.INTL(MAX($C208,DATE(Setup!$B$5,12,1)),MIN($D208,EOMONTH(DATE(Setup!$B$5,12,1),0)),Setup!$C$6,Setup!$F$12:$F$61)-IF(AND($E208="Half day",YEAR($D208)=Setup!$B$5,MONTH($D208)=12),1-Setup!$B$7,0)))),0)</f>
        <v/>
      </c>
    </row>
    <row r="209">
      <c r="A209" s="7" t="n"/>
      <c r="B209" s="7" t="n"/>
      <c r="C209" s="28" t="n"/>
      <c r="D209" s="28" t="n"/>
      <c r="E209" s="23" t="n"/>
      <c r="F209" s="32">
        <f>IF(OR($C209="",$D209=""),"",IF(NOT(AND(ISNUMBER($C209),ISNUMBER($D209))),"Check dates",IF($D209&lt;$C209,"Check dates",SUM($J209:$U209))))</f>
        <v/>
      </c>
      <c r="G209" s="7" t="n"/>
      <c r="H209" s="33">
        <f>IF(AND($A209="",$B209="",$C209="",$D209=""),"",IF(COUNTIF(Employees!$A$5:$A$34,$A209)=0,"Pick the employee from the list",IF(COUNTIF(Setup!$A$12:$A$17,$B209)=0,"Pick the leave type",IF($F209="Check dates","Check the dates","OK"))))</f>
        <v/>
      </c>
      <c r="J209" s="34">
        <f>IF(AND(ISNUMBER($C209),ISNUMBER($D209)),IF($D209&lt;$C209,0,IF(MAX($C209,DATE(Setup!$B$5,1,1))&gt;MIN($D209,EOMONTH(DATE(Setup!$B$5,1,1),0)),0,MAX(0,NETWORKDAYS.INTL(MAX($C209,DATE(Setup!$B$5,1,1)),MIN($D209,EOMONTH(DATE(Setup!$B$5,1,1),0)),Setup!$C$6,Setup!$F$12:$F$61)-IF(AND($E209="Half day",YEAR($D209)=Setup!$B$5,MONTH($D209)=1),1-Setup!$B$7,0)))),0)</f>
        <v/>
      </c>
      <c r="K209" s="34">
        <f>IF(AND(ISNUMBER($C209),ISNUMBER($D209)),IF($D209&lt;$C209,0,IF(MAX($C209,DATE(Setup!$B$5,2,1))&gt;MIN($D209,EOMONTH(DATE(Setup!$B$5,2,1),0)),0,MAX(0,NETWORKDAYS.INTL(MAX($C209,DATE(Setup!$B$5,2,1)),MIN($D209,EOMONTH(DATE(Setup!$B$5,2,1),0)),Setup!$C$6,Setup!$F$12:$F$61)-IF(AND($E209="Half day",YEAR($D209)=Setup!$B$5,MONTH($D209)=2),1-Setup!$B$7,0)))),0)</f>
        <v/>
      </c>
      <c r="L209" s="34">
        <f>IF(AND(ISNUMBER($C209),ISNUMBER($D209)),IF($D209&lt;$C209,0,IF(MAX($C209,DATE(Setup!$B$5,3,1))&gt;MIN($D209,EOMONTH(DATE(Setup!$B$5,3,1),0)),0,MAX(0,NETWORKDAYS.INTL(MAX($C209,DATE(Setup!$B$5,3,1)),MIN($D209,EOMONTH(DATE(Setup!$B$5,3,1),0)),Setup!$C$6,Setup!$F$12:$F$61)-IF(AND($E209="Half day",YEAR($D209)=Setup!$B$5,MONTH($D209)=3),1-Setup!$B$7,0)))),0)</f>
        <v/>
      </c>
      <c r="M209" s="34">
        <f>IF(AND(ISNUMBER($C209),ISNUMBER($D209)),IF($D209&lt;$C209,0,IF(MAX($C209,DATE(Setup!$B$5,4,1))&gt;MIN($D209,EOMONTH(DATE(Setup!$B$5,4,1),0)),0,MAX(0,NETWORKDAYS.INTL(MAX($C209,DATE(Setup!$B$5,4,1)),MIN($D209,EOMONTH(DATE(Setup!$B$5,4,1),0)),Setup!$C$6,Setup!$F$12:$F$61)-IF(AND($E209="Half day",YEAR($D209)=Setup!$B$5,MONTH($D209)=4),1-Setup!$B$7,0)))),0)</f>
        <v/>
      </c>
      <c r="N209" s="34">
        <f>IF(AND(ISNUMBER($C209),ISNUMBER($D209)),IF($D209&lt;$C209,0,IF(MAX($C209,DATE(Setup!$B$5,5,1))&gt;MIN($D209,EOMONTH(DATE(Setup!$B$5,5,1),0)),0,MAX(0,NETWORKDAYS.INTL(MAX($C209,DATE(Setup!$B$5,5,1)),MIN($D209,EOMONTH(DATE(Setup!$B$5,5,1),0)),Setup!$C$6,Setup!$F$12:$F$61)-IF(AND($E209="Half day",YEAR($D209)=Setup!$B$5,MONTH($D209)=5),1-Setup!$B$7,0)))),0)</f>
        <v/>
      </c>
      <c r="O209" s="34">
        <f>IF(AND(ISNUMBER($C209),ISNUMBER($D209)),IF($D209&lt;$C209,0,IF(MAX($C209,DATE(Setup!$B$5,6,1))&gt;MIN($D209,EOMONTH(DATE(Setup!$B$5,6,1),0)),0,MAX(0,NETWORKDAYS.INTL(MAX($C209,DATE(Setup!$B$5,6,1)),MIN($D209,EOMONTH(DATE(Setup!$B$5,6,1),0)),Setup!$C$6,Setup!$F$12:$F$61)-IF(AND($E209="Half day",YEAR($D209)=Setup!$B$5,MONTH($D209)=6),1-Setup!$B$7,0)))),0)</f>
        <v/>
      </c>
      <c r="P209" s="34">
        <f>IF(AND(ISNUMBER($C209),ISNUMBER($D209)),IF($D209&lt;$C209,0,IF(MAX($C209,DATE(Setup!$B$5,7,1))&gt;MIN($D209,EOMONTH(DATE(Setup!$B$5,7,1),0)),0,MAX(0,NETWORKDAYS.INTL(MAX($C209,DATE(Setup!$B$5,7,1)),MIN($D209,EOMONTH(DATE(Setup!$B$5,7,1),0)),Setup!$C$6,Setup!$F$12:$F$61)-IF(AND($E209="Half day",YEAR($D209)=Setup!$B$5,MONTH($D209)=7),1-Setup!$B$7,0)))),0)</f>
        <v/>
      </c>
      <c r="Q209" s="34">
        <f>IF(AND(ISNUMBER($C209),ISNUMBER($D209)),IF($D209&lt;$C209,0,IF(MAX($C209,DATE(Setup!$B$5,8,1))&gt;MIN($D209,EOMONTH(DATE(Setup!$B$5,8,1),0)),0,MAX(0,NETWORKDAYS.INTL(MAX($C209,DATE(Setup!$B$5,8,1)),MIN($D209,EOMONTH(DATE(Setup!$B$5,8,1),0)),Setup!$C$6,Setup!$F$12:$F$61)-IF(AND($E209="Half day",YEAR($D209)=Setup!$B$5,MONTH($D209)=8),1-Setup!$B$7,0)))),0)</f>
        <v/>
      </c>
      <c r="R209" s="34">
        <f>IF(AND(ISNUMBER($C209),ISNUMBER($D209)),IF($D209&lt;$C209,0,IF(MAX($C209,DATE(Setup!$B$5,9,1))&gt;MIN($D209,EOMONTH(DATE(Setup!$B$5,9,1),0)),0,MAX(0,NETWORKDAYS.INTL(MAX($C209,DATE(Setup!$B$5,9,1)),MIN($D209,EOMONTH(DATE(Setup!$B$5,9,1),0)),Setup!$C$6,Setup!$F$12:$F$61)-IF(AND($E209="Half day",YEAR($D209)=Setup!$B$5,MONTH($D209)=9),1-Setup!$B$7,0)))),0)</f>
        <v/>
      </c>
      <c r="S209" s="34">
        <f>IF(AND(ISNUMBER($C209),ISNUMBER($D209)),IF($D209&lt;$C209,0,IF(MAX($C209,DATE(Setup!$B$5,10,1))&gt;MIN($D209,EOMONTH(DATE(Setup!$B$5,10,1),0)),0,MAX(0,NETWORKDAYS.INTL(MAX($C209,DATE(Setup!$B$5,10,1)),MIN($D209,EOMONTH(DATE(Setup!$B$5,10,1),0)),Setup!$C$6,Setup!$F$12:$F$61)-IF(AND($E209="Half day",YEAR($D209)=Setup!$B$5,MONTH($D209)=10),1-Setup!$B$7,0)))),0)</f>
        <v/>
      </c>
      <c r="T209" s="34">
        <f>IF(AND(ISNUMBER($C209),ISNUMBER($D209)),IF($D209&lt;$C209,0,IF(MAX($C209,DATE(Setup!$B$5,11,1))&gt;MIN($D209,EOMONTH(DATE(Setup!$B$5,11,1),0)),0,MAX(0,NETWORKDAYS.INTL(MAX($C209,DATE(Setup!$B$5,11,1)),MIN($D209,EOMONTH(DATE(Setup!$B$5,11,1),0)),Setup!$C$6,Setup!$F$12:$F$61)-IF(AND($E209="Half day",YEAR($D209)=Setup!$B$5,MONTH($D209)=11),1-Setup!$B$7,0)))),0)</f>
        <v/>
      </c>
      <c r="U209" s="34">
        <f>IF(AND(ISNUMBER($C209),ISNUMBER($D209)),IF($D209&lt;$C209,0,IF(MAX($C209,DATE(Setup!$B$5,12,1))&gt;MIN($D209,EOMONTH(DATE(Setup!$B$5,12,1),0)),0,MAX(0,NETWORKDAYS.INTL(MAX($C209,DATE(Setup!$B$5,12,1)),MIN($D209,EOMONTH(DATE(Setup!$B$5,12,1),0)),Setup!$C$6,Setup!$F$12:$F$61)-IF(AND($E209="Half day",YEAR($D209)=Setup!$B$5,MONTH($D209)=12),1-Setup!$B$7,0)))),0)</f>
        <v/>
      </c>
    </row>
    <row r="210">
      <c r="A210" s="7" t="n"/>
      <c r="B210" s="7" t="n"/>
      <c r="C210" s="28" t="n"/>
      <c r="D210" s="28" t="n"/>
      <c r="E210" s="23" t="n"/>
      <c r="F210" s="32">
        <f>IF(OR($C210="",$D210=""),"",IF(NOT(AND(ISNUMBER($C210),ISNUMBER($D210))),"Check dates",IF($D210&lt;$C210,"Check dates",SUM($J210:$U210))))</f>
        <v/>
      </c>
      <c r="G210" s="7" t="n"/>
      <c r="H210" s="33">
        <f>IF(AND($A210="",$B210="",$C210="",$D210=""),"",IF(COUNTIF(Employees!$A$5:$A$34,$A210)=0,"Pick the employee from the list",IF(COUNTIF(Setup!$A$12:$A$17,$B210)=0,"Pick the leave type",IF($F210="Check dates","Check the dates","OK"))))</f>
        <v/>
      </c>
      <c r="J210" s="34">
        <f>IF(AND(ISNUMBER($C210),ISNUMBER($D210)),IF($D210&lt;$C210,0,IF(MAX($C210,DATE(Setup!$B$5,1,1))&gt;MIN($D210,EOMONTH(DATE(Setup!$B$5,1,1),0)),0,MAX(0,NETWORKDAYS.INTL(MAX($C210,DATE(Setup!$B$5,1,1)),MIN($D210,EOMONTH(DATE(Setup!$B$5,1,1),0)),Setup!$C$6,Setup!$F$12:$F$61)-IF(AND($E210="Half day",YEAR($D210)=Setup!$B$5,MONTH($D210)=1),1-Setup!$B$7,0)))),0)</f>
        <v/>
      </c>
      <c r="K210" s="34">
        <f>IF(AND(ISNUMBER($C210),ISNUMBER($D210)),IF($D210&lt;$C210,0,IF(MAX($C210,DATE(Setup!$B$5,2,1))&gt;MIN($D210,EOMONTH(DATE(Setup!$B$5,2,1),0)),0,MAX(0,NETWORKDAYS.INTL(MAX($C210,DATE(Setup!$B$5,2,1)),MIN($D210,EOMONTH(DATE(Setup!$B$5,2,1),0)),Setup!$C$6,Setup!$F$12:$F$61)-IF(AND($E210="Half day",YEAR($D210)=Setup!$B$5,MONTH($D210)=2),1-Setup!$B$7,0)))),0)</f>
        <v/>
      </c>
      <c r="L210" s="34">
        <f>IF(AND(ISNUMBER($C210),ISNUMBER($D210)),IF($D210&lt;$C210,0,IF(MAX($C210,DATE(Setup!$B$5,3,1))&gt;MIN($D210,EOMONTH(DATE(Setup!$B$5,3,1),0)),0,MAX(0,NETWORKDAYS.INTL(MAX($C210,DATE(Setup!$B$5,3,1)),MIN($D210,EOMONTH(DATE(Setup!$B$5,3,1),0)),Setup!$C$6,Setup!$F$12:$F$61)-IF(AND($E210="Half day",YEAR($D210)=Setup!$B$5,MONTH($D210)=3),1-Setup!$B$7,0)))),0)</f>
        <v/>
      </c>
      <c r="M210" s="34">
        <f>IF(AND(ISNUMBER($C210),ISNUMBER($D210)),IF($D210&lt;$C210,0,IF(MAX($C210,DATE(Setup!$B$5,4,1))&gt;MIN($D210,EOMONTH(DATE(Setup!$B$5,4,1),0)),0,MAX(0,NETWORKDAYS.INTL(MAX($C210,DATE(Setup!$B$5,4,1)),MIN($D210,EOMONTH(DATE(Setup!$B$5,4,1),0)),Setup!$C$6,Setup!$F$12:$F$61)-IF(AND($E210="Half day",YEAR($D210)=Setup!$B$5,MONTH($D210)=4),1-Setup!$B$7,0)))),0)</f>
        <v/>
      </c>
      <c r="N210" s="34">
        <f>IF(AND(ISNUMBER($C210),ISNUMBER($D210)),IF($D210&lt;$C210,0,IF(MAX($C210,DATE(Setup!$B$5,5,1))&gt;MIN($D210,EOMONTH(DATE(Setup!$B$5,5,1),0)),0,MAX(0,NETWORKDAYS.INTL(MAX($C210,DATE(Setup!$B$5,5,1)),MIN($D210,EOMONTH(DATE(Setup!$B$5,5,1),0)),Setup!$C$6,Setup!$F$12:$F$61)-IF(AND($E210="Half day",YEAR($D210)=Setup!$B$5,MONTH($D210)=5),1-Setup!$B$7,0)))),0)</f>
        <v/>
      </c>
      <c r="O210" s="34">
        <f>IF(AND(ISNUMBER($C210),ISNUMBER($D210)),IF($D210&lt;$C210,0,IF(MAX($C210,DATE(Setup!$B$5,6,1))&gt;MIN($D210,EOMONTH(DATE(Setup!$B$5,6,1),0)),0,MAX(0,NETWORKDAYS.INTL(MAX($C210,DATE(Setup!$B$5,6,1)),MIN($D210,EOMONTH(DATE(Setup!$B$5,6,1),0)),Setup!$C$6,Setup!$F$12:$F$61)-IF(AND($E210="Half day",YEAR($D210)=Setup!$B$5,MONTH($D210)=6),1-Setup!$B$7,0)))),0)</f>
        <v/>
      </c>
      <c r="P210" s="34">
        <f>IF(AND(ISNUMBER($C210),ISNUMBER($D210)),IF($D210&lt;$C210,0,IF(MAX($C210,DATE(Setup!$B$5,7,1))&gt;MIN($D210,EOMONTH(DATE(Setup!$B$5,7,1),0)),0,MAX(0,NETWORKDAYS.INTL(MAX($C210,DATE(Setup!$B$5,7,1)),MIN($D210,EOMONTH(DATE(Setup!$B$5,7,1),0)),Setup!$C$6,Setup!$F$12:$F$61)-IF(AND($E210="Half day",YEAR($D210)=Setup!$B$5,MONTH($D210)=7),1-Setup!$B$7,0)))),0)</f>
        <v/>
      </c>
      <c r="Q210" s="34">
        <f>IF(AND(ISNUMBER($C210),ISNUMBER($D210)),IF($D210&lt;$C210,0,IF(MAX($C210,DATE(Setup!$B$5,8,1))&gt;MIN($D210,EOMONTH(DATE(Setup!$B$5,8,1),0)),0,MAX(0,NETWORKDAYS.INTL(MAX($C210,DATE(Setup!$B$5,8,1)),MIN($D210,EOMONTH(DATE(Setup!$B$5,8,1),0)),Setup!$C$6,Setup!$F$12:$F$61)-IF(AND($E210="Half day",YEAR($D210)=Setup!$B$5,MONTH($D210)=8),1-Setup!$B$7,0)))),0)</f>
        <v/>
      </c>
      <c r="R210" s="34">
        <f>IF(AND(ISNUMBER($C210),ISNUMBER($D210)),IF($D210&lt;$C210,0,IF(MAX($C210,DATE(Setup!$B$5,9,1))&gt;MIN($D210,EOMONTH(DATE(Setup!$B$5,9,1),0)),0,MAX(0,NETWORKDAYS.INTL(MAX($C210,DATE(Setup!$B$5,9,1)),MIN($D210,EOMONTH(DATE(Setup!$B$5,9,1),0)),Setup!$C$6,Setup!$F$12:$F$61)-IF(AND($E210="Half day",YEAR($D210)=Setup!$B$5,MONTH($D210)=9),1-Setup!$B$7,0)))),0)</f>
        <v/>
      </c>
      <c r="S210" s="34">
        <f>IF(AND(ISNUMBER($C210),ISNUMBER($D210)),IF($D210&lt;$C210,0,IF(MAX($C210,DATE(Setup!$B$5,10,1))&gt;MIN($D210,EOMONTH(DATE(Setup!$B$5,10,1),0)),0,MAX(0,NETWORKDAYS.INTL(MAX($C210,DATE(Setup!$B$5,10,1)),MIN($D210,EOMONTH(DATE(Setup!$B$5,10,1),0)),Setup!$C$6,Setup!$F$12:$F$61)-IF(AND($E210="Half day",YEAR($D210)=Setup!$B$5,MONTH($D210)=10),1-Setup!$B$7,0)))),0)</f>
        <v/>
      </c>
      <c r="T210" s="34">
        <f>IF(AND(ISNUMBER($C210),ISNUMBER($D210)),IF($D210&lt;$C210,0,IF(MAX($C210,DATE(Setup!$B$5,11,1))&gt;MIN($D210,EOMONTH(DATE(Setup!$B$5,11,1),0)),0,MAX(0,NETWORKDAYS.INTL(MAX($C210,DATE(Setup!$B$5,11,1)),MIN($D210,EOMONTH(DATE(Setup!$B$5,11,1),0)),Setup!$C$6,Setup!$F$12:$F$61)-IF(AND($E210="Half day",YEAR($D210)=Setup!$B$5,MONTH($D210)=11),1-Setup!$B$7,0)))),0)</f>
        <v/>
      </c>
      <c r="U210" s="34">
        <f>IF(AND(ISNUMBER($C210),ISNUMBER($D210)),IF($D210&lt;$C210,0,IF(MAX($C210,DATE(Setup!$B$5,12,1))&gt;MIN($D210,EOMONTH(DATE(Setup!$B$5,12,1),0)),0,MAX(0,NETWORKDAYS.INTL(MAX($C210,DATE(Setup!$B$5,12,1)),MIN($D210,EOMONTH(DATE(Setup!$B$5,12,1),0)),Setup!$C$6,Setup!$F$12:$F$61)-IF(AND($E210="Half day",YEAR($D210)=Setup!$B$5,MONTH($D210)=12),1-Setup!$B$7,0)))),0)</f>
        <v/>
      </c>
    </row>
    <row r="211">
      <c r="A211" s="7" t="n"/>
      <c r="B211" s="7" t="n"/>
      <c r="C211" s="28" t="n"/>
      <c r="D211" s="28" t="n"/>
      <c r="E211" s="23" t="n"/>
      <c r="F211" s="32">
        <f>IF(OR($C211="",$D211=""),"",IF(NOT(AND(ISNUMBER($C211),ISNUMBER($D211))),"Check dates",IF($D211&lt;$C211,"Check dates",SUM($J211:$U211))))</f>
        <v/>
      </c>
      <c r="G211" s="7" t="n"/>
      <c r="H211" s="33">
        <f>IF(AND($A211="",$B211="",$C211="",$D211=""),"",IF(COUNTIF(Employees!$A$5:$A$34,$A211)=0,"Pick the employee from the list",IF(COUNTIF(Setup!$A$12:$A$17,$B211)=0,"Pick the leave type",IF($F211="Check dates","Check the dates","OK"))))</f>
        <v/>
      </c>
      <c r="J211" s="34">
        <f>IF(AND(ISNUMBER($C211),ISNUMBER($D211)),IF($D211&lt;$C211,0,IF(MAX($C211,DATE(Setup!$B$5,1,1))&gt;MIN($D211,EOMONTH(DATE(Setup!$B$5,1,1),0)),0,MAX(0,NETWORKDAYS.INTL(MAX($C211,DATE(Setup!$B$5,1,1)),MIN($D211,EOMONTH(DATE(Setup!$B$5,1,1),0)),Setup!$C$6,Setup!$F$12:$F$61)-IF(AND($E211="Half day",YEAR($D211)=Setup!$B$5,MONTH($D211)=1),1-Setup!$B$7,0)))),0)</f>
        <v/>
      </c>
      <c r="K211" s="34">
        <f>IF(AND(ISNUMBER($C211),ISNUMBER($D211)),IF($D211&lt;$C211,0,IF(MAX($C211,DATE(Setup!$B$5,2,1))&gt;MIN($D211,EOMONTH(DATE(Setup!$B$5,2,1),0)),0,MAX(0,NETWORKDAYS.INTL(MAX($C211,DATE(Setup!$B$5,2,1)),MIN($D211,EOMONTH(DATE(Setup!$B$5,2,1),0)),Setup!$C$6,Setup!$F$12:$F$61)-IF(AND($E211="Half day",YEAR($D211)=Setup!$B$5,MONTH($D211)=2),1-Setup!$B$7,0)))),0)</f>
        <v/>
      </c>
      <c r="L211" s="34">
        <f>IF(AND(ISNUMBER($C211),ISNUMBER($D211)),IF($D211&lt;$C211,0,IF(MAX($C211,DATE(Setup!$B$5,3,1))&gt;MIN($D211,EOMONTH(DATE(Setup!$B$5,3,1),0)),0,MAX(0,NETWORKDAYS.INTL(MAX($C211,DATE(Setup!$B$5,3,1)),MIN($D211,EOMONTH(DATE(Setup!$B$5,3,1),0)),Setup!$C$6,Setup!$F$12:$F$61)-IF(AND($E211="Half day",YEAR($D211)=Setup!$B$5,MONTH($D211)=3),1-Setup!$B$7,0)))),0)</f>
        <v/>
      </c>
      <c r="M211" s="34">
        <f>IF(AND(ISNUMBER($C211),ISNUMBER($D211)),IF($D211&lt;$C211,0,IF(MAX($C211,DATE(Setup!$B$5,4,1))&gt;MIN($D211,EOMONTH(DATE(Setup!$B$5,4,1),0)),0,MAX(0,NETWORKDAYS.INTL(MAX($C211,DATE(Setup!$B$5,4,1)),MIN($D211,EOMONTH(DATE(Setup!$B$5,4,1),0)),Setup!$C$6,Setup!$F$12:$F$61)-IF(AND($E211="Half day",YEAR($D211)=Setup!$B$5,MONTH($D211)=4),1-Setup!$B$7,0)))),0)</f>
        <v/>
      </c>
      <c r="N211" s="34">
        <f>IF(AND(ISNUMBER($C211),ISNUMBER($D211)),IF($D211&lt;$C211,0,IF(MAX($C211,DATE(Setup!$B$5,5,1))&gt;MIN($D211,EOMONTH(DATE(Setup!$B$5,5,1),0)),0,MAX(0,NETWORKDAYS.INTL(MAX($C211,DATE(Setup!$B$5,5,1)),MIN($D211,EOMONTH(DATE(Setup!$B$5,5,1),0)),Setup!$C$6,Setup!$F$12:$F$61)-IF(AND($E211="Half day",YEAR($D211)=Setup!$B$5,MONTH($D211)=5),1-Setup!$B$7,0)))),0)</f>
        <v/>
      </c>
      <c r="O211" s="34">
        <f>IF(AND(ISNUMBER($C211),ISNUMBER($D211)),IF($D211&lt;$C211,0,IF(MAX($C211,DATE(Setup!$B$5,6,1))&gt;MIN($D211,EOMONTH(DATE(Setup!$B$5,6,1),0)),0,MAX(0,NETWORKDAYS.INTL(MAX($C211,DATE(Setup!$B$5,6,1)),MIN($D211,EOMONTH(DATE(Setup!$B$5,6,1),0)),Setup!$C$6,Setup!$F$12:$F$61)-IF(AND($E211="Half day",YEAR($D211)=Setup!$B$5,MONTH($D211)=6),1-Setup!$B$7,0)))),0)</f>
        <v/>
      </c>
      <c r="P211" s="34">
        <f>IF(AND(ISNUMBER($C211),ISNUMBER($D211)),IF($D211&lt;$C211,0,IF(MAX($C211,DATE(Setup!$B$5,7,1))&gt;MIN($D211,EOMONTH(DATE(Setup!$B$5,7,1),0)),0,MAX(0,NETWORKDAYS.INTL(MAX($C211,DATE(Setup!$B$5,7,1)),MIN($D211,EOMONTH(DATE(Setup!$B$5,7,1),0)),Setup!$C$6,Setup!$F$12:$F$61)-IF(AND($E211="Half day",YEAR($D211)=Setup!$B$5,MONTH($D211)=7),1-Setup!$B$7,0)))),0)</f>
        <v/>
      </c>
      <c r="Q211" s="34">
        <f>IF(AND(ISNUMBER($C211),ISNUMBER($D211)),IF($D211&lt;$C211,0,IF(MAX($C211,DATE(Setup!$B$5,8,1))&gt;MIN($D211,EOMONTH(DATE(Setup!$B$5,8,1),0)),0,MAX(0,NETWORKDAYS.INTL(MAX($C211,DATE(Setup!$B$5,8,1)),MIN($D211,EOMONTH(DATE(Setup!$B$5,8,1),0)),Setup!$C$6,Setup!$F$12:$F$61)-IF(AND($E211="Half day",YEAR($D211)=Setup!$B$5,MONTH($D211)=8),1-Setup!$B$7,0)))),0)</f>
        <v/>
      </c>
      <c r="R211" s="34">
        <f>IF(AND(ISNUMBER($C211),ISNUMBER($D211)),IF($D211&lt;$C211,0,IF(MAX($C211,DATE(Setup!$B$5,9,1))&gt;MIN($D211,EOMONTH(DATE(Setup!$B$5,9,1),0)),0,MAX(0,NETWORKDAYS.INTL(MAX($C211,DATE(Setup!$B$5,9,1)),MIN($D211,EOMONTH(DATE(Setup!$B$5,9,1),0)),Setup!$C$6,Setup!$F$12:$F$61)-IF(AND($E211="Half day",YEAR($D211)=Setup!$B$5,MONTH($D211)=9),1-Setup!$B$7,0)))),0)</f>
        <v/>
      </c>
      <c r="S211" s="34">
        <f>IF(AND(ISNUMBER($C211),ISNUMBER($D211)),IF($D211&lt;$C211,0,IF(MAX($C211,DATE(Setup!$B$5,10,1))&gt;MIN($D211,EOMONTH(DATE(Setup!$B$5,10,1),0)),0,MAX(0,NETWORKDAYS.INTL(MAX($C211,DATE(Setup!$B$5,10,1)),MIN($D211,EOMONTH(DATE(Setup!$B$5,10,1),0)),Setup!$C$6,Setup!$F$12:$F$61)-IF(AND($E211="Half day",YEAR($D211)=Setup!$B$5,MONTH($D211)=10),1-Setup!$B$7,0)))),0)</f>
        <v/>
      </c>
      <c r="T211" s="34">
        <f>IF(AND(ISNUMBER($C211),ISNUMBER($D211)),IF($D211&lt;$C211,0,IF(MAX($C211,DATE(Setup!$B$5,11,1))&gt;MIN($D211,EOMONTH(DATE(Setup!$B$5,11,1),0)),0,MAX(0,NETWORKDAYS.INTL(MAX($C211,DATE(Setup!$B$5,11,1)),MIN($D211,EOMONTH(DATE(Setup!$B$5,11,1),0)),Setup!$C$6,Setup!$F$12:$F$61)-IF(AND($E211="Half day",YEAR($D211)=Setup!$B$5,MONTH($D211)=11),1-Setup!$B$7,0)))),0)</f>
        <v/>
      </c>
      <c r="U211" s="34">
        <f>IF(AND(ISNUMBER($C211),ISNUMBER($D211)),IF($D211&lt;$C211,0,IF(MAX($C211,DATE(Setup!$B$5,12,1))&gt;MIN($D211,EOMONTH(DATE(Setup!$B$5,12,1),0)),0,MAX(0,NETWORKDAYS.INTL(MAX($C211,DATE(Setup!$B$5,12,1)),MIN($D211,EOMONTH(DATE(Setup!$B$5,12,1),0)),Setup!$C$6,Setup!$F$12:$F$61)-IF(AND($E211="Half day",YEAR($D211)=Setup!$B$5,MONTH($D211)=12),1-Setup!$B$7,0)))),0)</f>
        <v/>
      </c>
    </row>
    <row r="212">
      <c r="A212" s="7" t="n"/>
      <c r="B212" s="7" t="n"/>
      <c r="C212" s="28" t="n"/>
      <c r="D212" s="28" t="n"/>
      <c r="E212" s="23" t="n"/>
      <c r="F212" s="32">
        <f>IF(OR($C212="",$D212=""),"",IF(NOT(AND(ISNUMBER($C212),ISNUMBER($D212))),"Check dates",IF($D212&lt;$C212,"Check dates",SUM($J212:$U212))))</f>
        <v/>
      </c>
      <c r="G212" s="7" t="n"/>
      <c r="H212" s="33">
        <f>IF(AND($A212="",$B212="",$C212="",$D212=""),"",IF(COUNTIF(Employees!$A$5:$A$34,$A212)=0,"Pick the employee from the list",IF(COUNTIF(Setup!$A$12:$A$17,$B212)=0,"Pick the leave type",IF($F212="Check dates","Check the dates","OK"))))</f>
        <v/>
      </c>
      <c r="J212" s="34">
        <f>IF(AND(ISNUMBER($C212),ISNUMBER($D212)),IF($D212&lt;$C212,0,IF(MAX($C212,DATE(Setup!$B$5,1,1))&gt;MIN($D212,EOMONTH(DATE(Setup!$B$5,1,1),0)),0,MAX(0,NETWORKDAYS.INTL(MAX($C212,DATE(Setup!$B$5,1,1)),MIN($D212,EOMONTH(DATE(Setup!$B$5,1,1),0)),Setup!$C$6,Setup!$F$12:$F$61)-IF(AND($E212="Half day",YEAR($D212)=Setup!$B$5,MONTH($D212)=1),1-Setup!$B$7,0)))),0)</f>
        <v/>
      </c>
      <c r="K212" s="34">
        <f>IF(AND(ISNUMBER($C212),ISNUMBER($D212)),IF($D212&lt;$C212,0,IF(MAX($C212,DATE(Setup!$B$5,2,1))&gt;MIN($D212,EOMONTH(DATE(Setup!$B$5,2,1),0)),0,MAX(0,NETWORKDAYS.INTL(MAX($C212,DATE(Setup!$B$5,2,1)),MIN($D212,EOMONTH(DATE(Setup!$B$5,2,1),0)),Setup!$C$6,Setup!$F$12:$F$61)-IF(AND($E212="Half day",YEAR($D212)=Setup!$B$5,MONTH($D212)=2),1-Setup!$B$7,0)))),0)</f>
        <v/>
      </c>
      <c r="L212" s="34">
        <f>IF(AND(ISNUMBER($C212),ISNUMBER($D212)),IF($D212&lt;$C212,0,IF(MAX($C212,DATE(Setup!$B$5,3,1))&gt;MIN($D212,EOMONTH(DATE(Setup!$B$5,3,1),0)),0,MAX(0,NETWORKDAYS.INTL(MAX($C212,DATE(Setup!$B$5,3,1)),MIN($D212,EOMONTH(DATE(Setup!$B$5,3,1),0)),Setup!$C$6,Setup!$F$12:$F$61)-IF(AND($E212="Half day",YEAR($D212)=Setup!$B$5,MONTH($D212)=3),1-Setup!$B$7,0)))),0)</f>
        <v/>
      </c>
      <c r="M212" s="34">
        <f>IF(AND(ISNUMBER($C212),ISNUMBER($D212)),IF($D212&lt;$C212,0,IF(MAX($C212,DATE(Setup!$B$5,4,1))&gt;MIN($D212,EOMONTH(DATE(Setup!$B$5,4,1),0)),0,MAX(0,NETWORKDAYS.INTL(MAX($C212,DATE(Setup!$B$5,4,1)),MIN($D212,EOMONTH(DATE(Setup!$B$5,4,1),0)),Setup!$C$6,Setup!$F$12:$F$61)-IF(AND($E212="Half day",YEAR($D212)=Setup!$B$5,MONTH($D212)=4),1-Setup!$B$7,0)))),0)</f>
        <v/>
      </c>
      <c r="N212" s="34">
        <f>IF(AND(ISNUMBER($C212),ISNUMBER($D212)),IF($D212&lt;$C212,0,IF(MAX($C212,DATE(Setup!$B$5,5,1))&gt;MIN($D212,EOMONTH(DATE(Setup!$B$5,5,1),0)),0,MAX(0,NETWORKDAYS.INTL(MAX($C212,DATE(Setup!$B$5,5,1)),MIN($D212,EOMONTH(DATE(Setup!$B$5,5,1),0)),Setup!$C$6,Setup!$F$12:$F$61)-IF(AND($E212="Half day",YEAR($D212)=Setup!$B$5,MONTH($D212)=5),1-Setup!$B$7,0)))),0)</f>
        <v/>
      </c>
      <c r="O212" s="34">
        <f>IF(AND(ISNUMBER($C212),ISNUMBER($D212)),IF($D212&lt;$C212,0,IF(MAX($C212,DATE(Setup!$B$5,6,1))&gt;MIN($D212,EOMONTH(DATE(Setup!$B$5,6,1),0)),0,MAX(0,NETWORKDAYS.INTL(MAX($C212,DATE(Setup!$B$5,6,1)),MIN($D212,EOMONTH(DATE(Setup!$B$5,6,1),0)),Setup!$C$6,Setup!$F$12:$F$61)-IF(AND($E212="Half day",YEAR($D212)=Setup!$B$5,MONTH($D212)=6),1-Setup!$B$7,0)))),0)</f>
        <v/>
      </c>
      <c r="P212" s="34">
        <f>IF(AND(ISNUMBER($C212),ISNUMBER($D212)),IF($D212&lt;$C212,0,IF(MAX($C212,DATE(Setup!$B$5,7,1))&gt;MIN($D212,EOMONTH(DATE(Setup!$B$5,7,1),0)),0,MAX(0,NETWORKDAYS.INTL(MAX($C212,DATE(Setup!$B$5,7,1)),MIN($D212,EOMONTH(DATE(Setup!$B$5,7,1),0)),Setup!$C$6,Setup!$F$12:$F$61)-IF(AND($E212="Half day",YEAR($D212)=Setup!$B$5,MONTH($D212)=7),1-Setup!$B$7,0)))),0)</f>
        <v/>
      </c>
      <c r="Q212" s="34">
        <f>IF(AND(ISNUMBER($C212),ISNUMBER($D212)),IF($D212&lt;$C212,0,IF(MAX($C212,DATE(Setup!$B$5,8,1))&gt;MIN($D212,EOMONTH(DATE(Setup!$B$5,8,1),0)),0,MAX(0,NETWORKDAYS.INTL(MAX($C212,DATE(Setup!$B$5,8,1)),MIN($D212,EOMONTH(DATE(Setup!$B$5,8,1),0)),Setup!$C$6,Setup!$F$12:$F$61)-IF(AND($E212="Half day",YEAR($D212)=Setup!$B$5,MONTH($D212)=8),1-Setup!$B$7,0)))),0)</f>
        <v/>
      </c>
      <c r="R212" s="34">
        <f>IF(AND(ISNUMBER($C212),ISNUMBER($D212)),IF($D212&lt;$C212,0,IF(MAX($C212,DATE(Setup!$B$5,9,1))&gt;MIN($D212,EOMONTH(DATE(Setup!$B$5,9,1),0)),0,MAX(0,NETWORKDAYS.INTL(MAX($C212,DATE(Setup!$B$5,9,1)),MIN($D212,EOMONTH(DATE(Setup!$B$5,9,1),0)),Setup!$C$6,Setup!$F$12:$F$61)-IF(AND($E212="Half day",YEAR($D212)=Setup!$B$5,MONTH($D212)=9),1-Setup!$B$7,0)))),0)</f>
        <v/>
      </c>
      <c r="S212" s="34">
        <f>IF(AND(ISNUMBER($C212),ISNUMBER($D212)),IF($D212&lt;$C212,0,IF(MAX($C212,DATE(Setup!$B$5,10,1))&gt;MIN($D212,EOMONTH(DATE(Setup!$B$5,10,1),0)),0,MAX(0,NETWORKDAYS.INTL(MAX($C212,DATE(Setup!$B$5,10,1)),MIN($D212,EOMONTH(DATE(Setup!$B$5,10,1),0)),Setup!$C$6,Setup!$F$12:$F$61)-IF(AND($E212="Half day",YEAR($D212)=Setup!$B$5,MONTH($D212)=10),1-Setup!$B$7,0)))),0)</f>
        <v/>
      </c>
      <c r="T212" s="34">
        <f>IF(AND(ISNUMBER($C212),ISNUMBER($D212)),IF($D212&lt;$C212,0,IF(MAX($C212,DATE(Setup!$B$5,11,1))&gt;MIN($D212,EOMONTH(DATE(Setup!$B$5,11,1),0)),0,MAX(0,NETWORKDAYS.INTL(MAX($C212,DATE(Setup!$B$5,11,1)),MIN($D212,EOMONTH(DATE(Setup!$B$5,11,1),0)),Setup!$C$6,Setup!$F$12:$F$61)-IF(AND($E212="Half day",YEAR($D212)=Setup!$B$5,MONTH($D212)=11),1-Setup!$B$7,0)))),0)</f>
        <v/>
      </c>
      <c r="U212" s="34">
        <f>IF(AND(ISNUMBER($C212),ISNUMBER($D212)),IF($D212&lt;$C212,0,IF(MAX($C212,DATE(Setup!$B$5,12,1))&gt;MIN($D212,EOMONTH(DATE(Setup!$B$5,12,1),0)),0,MAX(0,NETWORKDAYS.INTL(MAX($C212,DATE(Setup!$B$5,12,1)),MIN($D212,EOMONTH(DATE(Setup!$B$5,12,1),0)),Setup!$C$6,Setup!$F$12:$F$61)-IF(AND($E212="Half day",YEAR($D212)=Setup!$B$5,MONTH($D212)=12),1-Setup!$B$7,0)))),0)</f>
        <v/>
      </c>
    </row>
    <row r="213">
      <c r="A213" s="7" t="n"/>
      <c r="B213" s="7" t="n"/>
      <c r="C213" s="28" t="n"/>
      <c r="D213" s="28" t="n"/>
      <c r="E213" s="23" t="n"/>
      <c r="F213" s="32">
        <f>IF(OR($C213="",$D213=""),"",IF(NOT(AND(ISNUMBER($C213),ISNUMBER($D213))),"Check dates",IF($D213&lt;$C213,"Check dates",SUM($J213:$U213))))</f>
        <v/>
      </c>
      <c r="G213" s="7" t="n"/>
      <c r="H213" s="33">
        <f>IF(AND($A213="",$B213="",$C213="",$D213=""),"",IF(COUNTIF(Employees!$A$5:$A$34,$A213)=0,"Pick the employee from the list",IF(COUNTIF(Setup!$A$12:$A$17,$B213)=0,"Pick the leave type",IF($F213="Check dates","Check the dates","OK"))))</f>
        <v/>
      </c>
      <c r="J213" s="34">
        <f>IF(AND(ISNUMBER($C213),ISNUMBER($D213)),IF($D213&lt;$C213,0,IF(MAX($C213,DATE(Setup!$B$5,1,1))&gt;MIN($D213,EOMONTH(DATE(Setup!$B$5,1,1),0)),0,MAX(0,NETWORKDAYS.INTL(MAX($C213,DATE(Setup!$B$5,1,1)),MIN($D213,EOMONTH(DATE(Setup!$B$5,1,1),0)),Setup!$C$6,Setup!$F$12:$F$61)-IF(AND($E213="Half day",YEAR($D213)=Setup!$B$5,MONTH($D213)=1),1-Setup!$B$7,0)))),0)</f>
        <v/>
      </c>
      <c r="K213" s="34">
        <f>IF(AND(ISNUMBER($C213),ISNUMBER($D213)),IF($D213&lt;$C213,0,IF(MAX($C213,DATE(Setup!$B$5,2,1))&gt;MIN($D213,EOMONTH(DATE(Setup!$B$5,2,1),0)),0,MAX(0,NETWORKDAYS.INTL(MAX($C213,DATE(Setup!$B$5,2,1)),MIN($D213,EOMONTH(DATE(Setup!$B$5,2,1),0)),Setup!$C$6,Setup!$F$12:$F$61)-IF(AND($E213="Half day",YEAR($D213)=Setup!$B$5,MONTH($D213)=2),1-Setup!$B$7,0)))),0)</f>
        <v/>
      </c>
      <c r="L213" s="34">
        <f>IF(AND(ISNUMBER($C213),ISNUMBER($D213)),IF($D213&lt;$C213,0,IF(MAX($C213,DATE(Setup!$B$5,3,1))&gt;MIN($D213,EOMONTH(DATE(Setup!$B$5,3,1),0)),0,MAX(0,NETWORKDAYS.INTL(MAX($C213,DATE(Setup!$B$5,3,1)),MIN($D213,EOMONTH(DATE(Setup!$B$5,3,1),0)),Setup!$C$6,Setup!$F$12:$F$61)-IF(AND($E213="Half day",YEAR($D213)=Setup!$B$5,MONTH($D213)=3),1-Setup!$B$7,0)))),0)</f>
        <v/>
      </c>
      <c r="M213" s="34">
        <f>IF(AND(ISNUMBER($C213),ISNUMBER($D213)),IF($D213&lt;$C213,0,IF(MAX($C213,DATE(Setup!$B$5,4,1))&gt;MIN($D213,EOMONTH(DATE(Setup!$B$5,4,1),0)),0,MAX(0,NETWORKDAYS.INTL(MAX($C213,DATE(Setup!$B$5,4,1)),MIN($D213,EOMONTH(DATE(Setup!$B$5,4,1),0)),Setup!$C$6,Setup!$F$12:$F$61)-IF(AND($E213="Half day",YEAR($D213)=Setup!$B$5,MONTH($D213)=4),1-Setup!$B$7,0)))),0)</f>
        <v/>
      </c>
      <c r="N213" s="34">
        <f>IF(AND(ISNUMBER($C213),ISNUMBER($D213)),IF($D213&lt;$C213,0,IF(MAX($C213,DATE(Setup!$B$5,5,1))&gt;MIN($D213,EOMONTH(DATE(Setup!$B$5,5,1),0)),0,MAX(0,NETWORKDAYS.INTL(MAX($C213,DATE(Setup!$B$5,5,1)),MIN($D213,EOMONTH(DATE(Setup!$B$5,5,1),0)),Setup!$C$6,Setup!$F$12:$F$61)-IF(AND($E213="Half day",YEAR($D213)=Setup!$B$5,MONTH($D213)=5),1-Setup!$B$7,0)))),0)</f>
        <v/>
      </c>
      <c r="O213" s="34">
        <f>IF(AND(ISNUMBER($C213),ISNUMBER($D213)),IF($D213&lt;$C213,0,IF(MAX($C213,DATE(Setup!$B$5,6,1))&gt;MIN($D213,EOMONTH(DATE(Setup!$B$5,6,1),0)),0,MAX(0,NETWORKDAYS.INTL(MAX($C213,DATE(Setup!$B$5,6,1)),MIN($D213,EOMONTH(DATE(Setup!$B$5,6,1),0)),Setup!$C$6,Setup!$F$12:$F$61)-IF(AND($E213="Half day",YEAR($D213)=Setup!$B$5,MONTH($D213)=6),1-Setup!$B$7,0)))),0)</f>
        <v/>
      </c>
      <c r="P213" s="34">
        <f>IF(AND(ISNUMBER($C213),ISNUMBER($D213)),IF($D213&lt;$C213,0,IF(MAX($C213,DATE(Setup!$B$5,7,1))&gt;MIN($D213,EOMONTH(DATE(Setup!$B$5,7,1),0)),0,MAX(0,NETWORKDAYS.INTL(MAX($C213,DATE(Setup!$B$5,7,1)),MIN($D213,EOMONTH(DATE(Setup!$B$5,7,1),0)),Setup!$C$6,Setup!$F$12:$F$61)-IF(AND($E213="Half day",YEAR($D213)=Setup!$B$5,MONTH($D213)=7),1-Setup!$B$7,0)))),0)</f>
        <v/>
      </c>
      <c r="Q213" s="34">
        <f>IF(AND(ISNUMBER($C213),ISNUMBER($D213)),IF($D213&lt;$C213,0,IF(MAX($C213,DATE(Setup!$B$5,8,1))&gt;MIN($D213,EOMONTH(DATE(Setup!$B$5,8,1),0)),0,MAX(0,NETWORKDAYS.INTL(MAX($C213,DATE(Setup!$B$5,8,1)),MIN($D213,EOMONTH(DATE(Setup!$B$5,8,1),0)),Setup!$C$6,Setup!$F$12:$F$61)-IF(AND($E213="Half day",YEAR($D213)=Setup!$B$5,MONTH($D213)=8),1-Setup!$B$7,0)))),0)</f>
        <v/>
      </c>
      <c r="R213" s="34">
        <f>IF(AND(ISNUMBER($C213),ISNUMBER($D213)),IF($D213&lt;$C213,0,IF(MAX($C213,DATE(Setup!$B$5,9,1))&gt;MIN($D213,EOMONTH(DATE(Setup!$B$5,9,1),0)),0,MAX(0,NETWORKDAYS.INTL(MAX($C213,DATE(Setup!$B$5,9,1)),MIN($D213,EOMONTH(DATE(Setup!$B$5,9,1),0)),Setup!$C$6,Setup!$F$12:$F$61)-IF(AND($E213="Half day",YEAR($D213)=Setup!$B$5,MONTH($D213)=9),1-Setup!$B$7,0)))),0)</f>
        <v/>
      </c>
      <c r="S213" s="34">
        <f>IF(AND(ISNUMBER($C213),ISNUMBER($D213)),IF($D213&lt;$C213,0,IF(MAX($C213,DATE(Setup!$B$5,10,1))&gt;MIN($D213,EOMONTH(DATE(Setup!$B$5,10,1),0)),0,MAX(0,NETWORKDAYS.INTL(MAX($C213,DATE(Setup!$B$5,10,1)),MIN($D213,EOMONTH(DATE(Setup!$B$5,10,1),0)),Setup!$C$6,Setup!$F$12:$F$61)-IF(AND($E213="Half day",YEAR($D213)=Setup!$B$5,MONTH($D213)=10),1-Setup!$B$7,0)))),0)</f>
        <v/>
      </c>
      <c r="T213" s="34">
        <f>IF(AND(ISNUMBER($C213),ISNUMBER($D213)),IF($D213&lt;$C213,0,IF(MAX($C213,DATE(Setup!$B$5,11,1))&gt;MIN($D213,EOMONTH(DATE(Setup!$B$5,11,1),0)),0,MAX(0,NETWORKDAYS.INTL(MAX($C213,DATE(Setup!$B$5,11,1)),MIN($D213,EOMONTH(DATE(Setup!$B$5,11,1),0)),Setup!$C$6,Setup!$F$12:$F$61)-IF(AND($E213="Half day",YEAR($D213)=Setup!$B$5,MONTH($D213)=11),1-Setup!$B$7,0)))),0)</f>
        <v/>
      </c>
      <c r="U213" s="34">
        <f>IF(AND(ISNUMBER($C213),ISNUMBER($D213)),IF($D213&lt;$C213,0,IF(MAX($C213,DATE(Setup!$B$5,12,1))&gt;MIN($D213,EOMONTH(DATE(Setup!$B$5,12,1),0)),0,MAX(0,NETWORKDAYS.INTL(MAX($C213,DATE(Setup!$B$5,12,1)),MIN($D213,EOMONTH(DATE(Setup!$B$5,12,1),0)),Setup!$C$6,Setup!$F$12:$F$61)-IF(AND($E213="Half day",YEAR($D213)=Setup!$B$5,MONTH($D213)=12),1-Setup!$B$7,0)))),0)</f>
        <v/>
      </c>
    </row>
    <row r="214">
      <c r="A214" s="7" t="n"/>
      <c r="B214" s="7" t="n"/>
      <c r="C214" s="28" t="n"/>
      <c r="D214" s="28" t="n"/>
      <c r="E214" s="23" t="n"/>
      <c r="F214" s="32">
        <f>IF(OR($C214="",$D214=""),"",IF(NOT(AND(ISNUMBER($C214),ISNUMBER($D214))),"Check dates",IF($D214&lt;$C214,"Check dates",SUM($J214:$U214))))</f>
        <v/>
      </c>
      <c r="G214" s="7" t="n"/>
      <c r="H214" s="33">
        <f>IF(AND($A214="",$B214="",$C214="",$D214=""),"",IF(COUNTIF(Employees!$A$5:$A$34,$A214)=0,"Pick the employee from the list",IF(COUNTIF(Setup!$A$12:$A$17,$B214)=0,"Pick the leave type",IF($F214="Check dates","Check the dates","OK"))))</f>
        <v/>
      </c>
      <c r="J214" s="34">
        <f>IF(AND(ISNUMBER($C214),ISNUMBER($D214)),IF($D214&lt;$C214,0,IF(MAX($C214,DATE(Setup!$B$5,1,1))&gt;MIN($D214,EOMONTH(DATE(Setup!$B$5,1,1),0)),0,MAX(0,NETWORKDAYS.INTL(MAX($C214,DATE(Setup!$B$5,1,1)),MIN($D214,EOMONTH(DATE(Setup!$B$5,1,1),0)),Setup!$C$6,Setup!$F$12:$F$61)-IF(AND($E214="Half day",YEAR($D214)=Setup!$B$5,MONTH($D214)=1),1-Setup!$B$7,0)))),0)</f>
        <v/>
      </c>
      <c r="K214" s="34">
        <f>IF(AND(ISNUMBER($C214),ISNUMBER($D214)),IF($D214&lt;$C214,0,IF(MAX($C214,DATE(Setup!$B$5,2,1))&gt;MIN($D214,EOMONTH(DATE(Setup!$B$5,2,1),0)),0,MAX(0,NETWORKDAYS.INTL(MAX($C214,DATE(Setup!$B$5,2,1)),MIN($D214,EOMONTH(DATE(Setup!$B$5,2,1),0)),Setup!$C$6,Setup!$F$12:$F$61)-IF(AND($E214="Half day",YEAR($D214)=Setup!$B$5,MONTH($D214)=2),1-Setup!$B$7,0)))),0)</f>
        <v/>
      </c>
      <c r="L214" s="34">
        <f>IF(AND(ISNUMBER($C214),ISNUMBER($D214)),IF($D214&lt;$C214,0,IF(MAX($C214,DATE(Setup!$B$5,3,1))&gt;MIN($D214,EOMONTH(DATE(Setup!$B$5,3,1),0)),0,MAX(0,NETWORKDAYS.INTL(MAX($C214,DATE(Setup!$B$5,3,1)),MIN($D214,EOMONTH(DATE(Setup!$B$5,3,1),0)),Setup!$C$6,Setup!$F$12:$F$61)-IF(AND($E214="Half day",YEAR($D214)=Setup!$B$5,MONTH($D214)=3),1-Setup!$B$7,0)))),0)</f>
        <v/>
      </c>
      <c r="M214" s="34">
        <f>IF(AND(ISNUMBER($C214),ISNUMBER($D214)),IF($D214&lt;$C214,0,IF(MAX($C214,DATE(Setup!$B$5,4,1))&gt;MIN($D214,EOMONTH(DATE(Setup!$B$5,4,1),0)),0,MAX(0,NETWORKDAYS.INTL(MAX($C214,DATE(Setup!$B$5,4,1)),MIN($D214,EOMONTH(DATE(Setup!$B$5,4,1),0)),Setup!$C$6,Setup!$F$12:$F$61)-IF(AND($E214="Half day",YEAR($D214)=Setup!$B$5,MONTH($D214)=4),1-Setup!$B$7,0)))),0)</f>
        <v/>
      </c>
      <c r="N214" s="34">
        <f>IF(AND(ISNUMBER($C214),ISNUMBER($D214)),IF($D214&lt;$C214,0,IF(MAX($C214,DATE(Setup!$B$5,5,1))&gt;MIN($D214,EOMONTH(DATE(Setup!$B$5,5,1),0)),0,MAX(0,NETWORKDAYS.INTL(MAX($C214,DATE(Setup!$B$5,5,1)),MIN($D214,EOMONTH(DATE(Setup!$B$5,5,1),0)),Setup!$C$6,Setup!$F$12:$F$61)-IF(AND($E214="Half day",YEAR($D214)=Setup!$B$5,MONTH($D214)=5),1-Setup!$B$7,0)))),0)</f>
        <v/>
      </c>
      <c r="O214" s="34">
        <f>IF(AND(ISNUMBER($C214),ISNUMBER($D214)),IF($D214&lt;$C214,0,IF(MAX($C214,DATE(Setup!$B$5,6,1))&gt;MIN($D214,EOMONTH(DATE(Setup!$B$5,6,1),0)),0,MAX(0,NETWORKDAYS.INTL(MAX($C214,DATE(Setup!$B$5,6,1)),MIN($D214,EOMONTH(DATE(Setup!$B$5,6,1),0)),Setup!$C$6,Setup!$F$12:$F$61)-IF(AND($E214="Half day",YEAR($D214)=Setup!$B$5,MONTH($D214)=6),1-Setup!$B$7,0)))),0)</f>
        <v/>
      </c>
      <c r="P214" s="34">
        <f>IF(AND(ISNUMBER($C214),ISNUMBER($D214)),IF($D214&lt;$C214,0,IF(MAX($C214,DATE(Setup!$B$5,7,1))&gt;MIN($D214,EOMONTH(DATE(Setup!$B$5,7,1),0)),0,MAX(0,NETWORKDAYS.INTL(MAX($C214,DATE(Setup!$B$5,7,1)),MIN($D214,EOMONTH(DATE(Setup!$B$5,7,1),0)),Setup!$C$6,Setup!$F$12:$F$61)-IF(AND($E214="Half day",YEAR($D214)=Setup!$B$5,MONTH($D214)=7),1-Setup!$B$7,0)))),0)</f>
        <v/>
      </c>
      <c r="Q214" s="34">
        <f>IF(AND(ISNUMBER($C214),ISNUMBER($D214)),IF($D214&lt;$C214,0,IF(MAX($C214,DATE(Setup!$B$5,8,1))&gt;MIN($D214,EOMONTH(DATE(Setup!$B$5,8,1),0)),0,MAX(0,NETWORKDAYS.INTL(MAX($C214,DATE(Setup!$B$5,8,1)),MIN($D214,EOMONTH(DATE(Setup!$B$5,8,1),0)),Setup!$C$6,Setup!$F$12:$F$61)-IF(AND($E214="Half day",YEAR($D214)=Setup!$B$5,MONTH($D214)=8),1-Setup!$B$7,0)))),0)</f>
        <v/>
      </c>
      <c r="R214" s="34">
        <f>IF(AND(ISNUMBER($C214),ISNUMBER($D214)),IF($D214&lt;$C214,0,IF(MAX($C214,DATE(Setup!$B$5,9,1))&gt;MIN($D214,EOMONTH(DATE(Setup!$B$5,9,1),0)),0,MAX(0,NETWORKDAYS.INTL(MAX($C214,DATE(Setup!$B$5,9,1)),MIN($D214,EOMONTH(DATE(Setup!$B$5,9,1),0)),Setup!$C$6,Setup!$F$12:$F$61)-IF(AND($E214="Half day",YEAR($D214)=Setup!$B$5,MONTH($D214)=9),1-Setup!$B$7,0)))),0)</f>
        <v/>
      </c>
      <c r="S214" s="34">
        <f>IF(AND(ISNUMBER($C214),ISNUMBER($D214)),IF($D214&lt;$C214,0,IF(MAX($C214,DATE(Setup!$B$5,10,1))&gt;MIN($D214,EOMONTH(DATE(Setup!$B$5,10,1),0)),0,MAX(0,NETWORKDAYS.INTL(MAX($C214,DATE(Setup!$B$5,10,1)),MIN($D214,EOMONTH(DATE(Setup!$B$5,10,1),0)),Setup!$C$6,Setup!$F$12:$F$61)-IF(AND($E214="Half day",YEAR($D214)=Setup!$B$5,MONTH($D214)=10),1-Setup!$B$7,0)))),0)</f>
        <v/>
      </c>
      <c r="T214" s="34">
        <f>IF(AND(ISNUMBER($C214),ISNUMBER($D214)),IF($D214&lt;$C214,0,IF(MAX($C214,DATE(Setup!$B$5,11,1))&gt;MIN($D214,EOMONTH(DATE(Setup!$B$5,11,1),0)),0,MAX(0,NETWORKDAYS.INTL(MAX($C214,DATE(Setup!$B$5,11,1)),MIN($D214,EOMONTH(DATE(Setup!$B$5,11,1),0)),Setup!$C$6,Setup!$F$12:$F$61)-IF(AND($E214="Half day",YEAR($D214)=Setup!$B$5,MONTH($D214)=11),1-Setup!$B$7,0)))),0)</f>
        <v/>
      </c>
      <c r="U214" s="34">
        <f>IF(AND(ISNUMBER($C214),ISNUMBER($D214)),IF($D214&lt;$C214,0,IF(MAX($C214,DATE(Setup!$B$5,12,1))&gt;MIN($D214,EOMONTH(DATE(Setup!$B$5,12,1),0)),0,MAX(0,NETWORKDAYS.INTL(MAX($C214,DATE(Setup!$B$5,12,1)),MIN($D214,EOMONTH(DATE(Setup!$B$5,12,1),0)),Setup!$C$6,Setup!$F$12:$F$61)-IF(AND($E214="Half day",YEAR($D214)=Setup!$B$5,MONTH($D214)=12),1-Setup!$B$7,0)))),0)</f>
        <v/>
      </c>
    </row>
    <row r="215">
      <c r="A215" s="7" t="n"/>
      <c r="B215" s="7" t="n"/>
      <c r="C215" s="28" t="n"/>
      <c r="D215" s="28" t="n"/>
      <c r="E215" s="23" t="n"/>
      <c r="F215" s="32">
        <f>IF(OR($C215="",$D215=""),"",IF(NOT(AND(ISNUMBER($C215),ISNUMBER($D215))),"Check dates",IF($D215&lt;$C215,"Check dates",SUM($J215:$U215))))</f>
        <v/>
      </c>
      <c r="G215" s="7" t="n"/>
      <c r="H215" s="33">
        <f>IF(AND($A215="",$B215="",$C215="",$D215=""),"",IF(COUNTIF(Employees!$A$5:$A$34,$A215)=0,"Pick the employee from the list",IF(COUNTIF(Setup!$A$12:$A$17,$B215)=0,"Pick the leave type",IF($F215="Check dates","Check the dates","OK"))))</f>
        <v/>
      </c>
      <c r="J215" s="34">
        <f>IF(AND(ISNUMBER($C215),ISNUMBER($D215)),IF($D215&lt;$C215,0,IF(MAX($C215,DATE(Setup!$B$5,1,1))&gt;MIN($D215,EOMONTH(DATE(Setup!$B$5,1,1),0)),0,MAX(0,NETWORKDAYS.INTL(MAX($C215,DATE(Setup!$B$5,1,1)),MIN($D215,EOMONTH(DATE(Setup!$B$5,1,1),0)),Setup!$C$6,Setup!$F$12:$F$61)-IF(AND($E215="Half day",YEAR($D215)=Setup!$B$5,MONTH($D215)=1),1-Setup!$B$7,0)))),0)</f>
        <v/>
      </c>
      <c r="K215" s="34">
        <f>IF(AND(ISNUMBER($C215),ISNUMBER($D215)),IF($D215&lt;$C215,0,IF(MAX($C215,DATE(Setup!$B$5,2,1))&gt;MIN($D215,EOMONTH(DATE(Setup!$B$5,2,1),0)),0,MAX(0,NETWORKDAYS.INTL(MAX($C215,DATE(Setup!$B$5,2,1)),MIN($D215,EOMONTH(DATE(Setup!$B$5,2,1),0)),Setup!$C$6,Setup!$F$12:$F$61)-IF(AND($E215="Half day",YEAR($D215)=Setup!$B$5,MONTH($D215)=2),1-Setup!$B$7,0)))),0)</f>
        <v/>
      </c>
      <c r="L215" s="34">
        <f>IF(AND(ISNUMBER($C215),ISNUMBER($D215)),IF($D215&lt;$C215,0,IF(MAX($C215,DATE(Setup!$B$5,3,1))&gt;MIN($D215,EOMONTH(DATE(Setup!$B$5,3,1),0)),0,MAX(0,NETWORKDAYS.INTL(MAX($C215,DATE(Setup!$B$5,3,1)),MIN($D215,EOMONTH(DATE(Setup!$B$5,3,1),0)),Setup!$C$6,Setup!$F$12:$F$61)-IF(AND($E215="Half day",YEAR($D215)=Setup!$B$5,MONTH($D215)=3),1-Setup!$B$7,0)))),0)</f>
        <v/>
      </c>
      <c r="M215" s="34">
        <f>IF(AND(ISNUMBER($C215),ISNUMBER($D215)),IF($D215&lt;$C215,0,IF(MAX($C215,DATE(Setup!$B$5,4,1))&gt;MIN($D215,EOMONTH(DATE(Setup!$B$5,4,1),0)),0,MAX(0,NETWORKDAYS.INTL(MAX($C215,DATE(Setup!$B$5,4,1)),MIN($D215,EOMONTH(DATE(Setup!$B$5,4,1),0)),Setup!$C$6,Setup!$F$12:$F$61)-IF(AND($E215="Half day",YEAR($D215)=Setup!$B$5,MONTH($D215)=4),1-Setup!$B$7,0)))),0)</f>
        <v/>
      </c>
      <c r="N215" s="34">
        <f>IF(AND(ISNUMBER($C215),ISNUMBER($D215)),IF($D215&lt;$C215,0,IF(MAX($C215,DATE(Setup!$B$5,5,1))&gt;MIN($D215,EOMONTH(DATE(Setup!$B$5,5,1),0)),0,MAX(0,NETWORKDAYS.INTL(MAX($C215,DATE(Setup!$B$5,5,1)),MIN($D215,EOMONTH(DATE(Setup!$B$5,5,1),0)),Setup!$C$6,Setup!$F$12:$F$61)-IF(AND($E215="Half day",YEAR($D215)=Setup!$B$5,MONTH($D215)=5),1-Setup!$B$7,0)))),0)</f>
        <v/>
      </c>
      <c r="O215" s="34">
        <f>IF(AND(ISNUMBER($C215),ISNUMBER($D215)),IF($D215&lt;$C215,0,IF(MAX($C215,DATE(Setup!$B$5,6,1))&gt;MIN($D215,EOMONTH(DATE(Setup!$B$5,6,1),0)),0,MAX(0,NETWORKDAYS.INTL(MAX($C215,DATE(Setup!$B$5,6,1)),MIN($D215,EOMONTH(DATE(Setup!$B$5,6,1),0)),Setup!$C$6,Setup!$F$12:$F$61)-IF(AND($E215="Half day",YEAR($D215)=Setup!$B$5,MONTH($D215)=6),1-Setup!$B$7,0)))),0)</f>
        <v/>
      </c>
      <c r="P215" s="34">
        <f>IF(AND(ISNUMBER($C215),ISNUMBER($D215)),IF($D215&lt;$C215,0,IF(MAX($C215,DATE(Setup!$B$5,7,1))&gt;MIN($D215,EOMONTH(DATE(Setup!$B$5,7,1),0)),0,MAX(0,NETWORKDAYS.INTL(MAX($C215,DATE(Setup!$B$5,7,1)),MIN($D215,EOMONTH(DATE(Setup!$B$5,7,1),0)),Setup!$C$6,Setup!$F$12:$F$61)-IF(AND($E215="Half day",YEAR($D215)=Setup!$B$5,MONTH($D215)=7),1-Setup!$B$7,0)))),0)</f>
        <v/>
      </c>
      <c r="Q215" s="34">
        <f>IF(AND(ISNUMBER($C215),ISNUMBER($D215)),IF($D215&lt;$C215,0,IF(MAX($C215,DATE(Setup!$B$5,8,1))&gt;MIN($D215,EOMONTH(DATE(Setup!$B$5,8,1),0)),0,MAX(0,NETWORKDAYS.INTL(MAX($C215,DATE(Setup!$B$5,8,1)),MIN($D215,EOMONTH(DATE(Setup!$B$5,8,1),0)),Setup!$C$6,Setup!$F$12:$F$61)-IF(AND($E215="Half day",YEAR($D215)=Setup!$B$5,MONTH($D215)=8),1-Setup!$B$7,0)))),0)</f>
        <v/>
      </c>
      <c r="R215" s="34">
        <f>IF(AND(ISNUMBER($C215),ISNUMBER($D215)),IF($D215&lt;$C215,0,IF(MAX($C215,DATE(Setup!$B$5,9,1))&gt;MIN($D215,EOMONTH(DATE(Setup!$B$5,9,1),0)),0,MAX(0,NETWORKDAYS.INTL(MAX($C215,DATE(Setup!$B$5,9,1)),MIN($D215,EOMONTH(DATE(Setup!$B$5,9,1),0)),Setup!$C$6,Setup!$F$12:$F$61)-IF(AND($E215="Half day",YEAR($D215)=Setup!$B$5,MONTH($D215)=9),1-Setup!$B$7,0)))),0)</f>
        <v/>
      </c>
      <c r="S215" s="34">
        <f>IF(AND(ISNUMBER($C215),ISNUMBER($D215)),IF($D215&lt;$C215,0,IF(MAX($C215,DATE(Setup!$B$5,10,1))&gt;MIN($D215,EOMONTH(DATE(Setup!$B$5,10,1),0)),0,MAX(0,NETWORKDAYS.INTL(MAX($C215,DATE(Setup!$B$5,10,1)),MIN($D215,EOMONTH(DATE(Setup!$B$5,10,1),0)),Setup!$C$6,Setup!$F$12:$F$61)-IF(AND($E215="Half day",YEAR($D215)=Setup!$B$5,MONTH($D215)=10),1-Setup!$B$7,0)))),0)</f>
        <v/>
      </c>
      <c r="T215" s="34">
        <f>IF(AND(ISNUMBER($C215),ISNUMBER($D215)),IF($D215&lt;$C215,0,IF(MAX($C215,DATE(Setup!$B$5,11,1))&gt;MIN($D215,EOMONTH(DATE(Setup!$B$5,11,1),0)),0,MAX(0,NETWORKDAYS.INTL(MAX($C215,DATE(Setup!$B$5,11,1)),MIN($D215,EOMONTH(DATE(Setup!$B$5,11,1),0)),Setup!$C$6,Setup!$F$12:$F$61)-IF(AND($E215="Half day",YEAR($D215)=Setup!$B$5,MONTH($D215)=11),1-Setup!$B$7,0)))),0)</f>
        <v/>
      </c>
      <c r="U215" s="34">
        <f>IF(AND(ISNUMBER($C215),ISNUMBER($D215)),IF($D215&lt;$C215,0,IF(MAX($C215,DATE(Setup!$B$5,12,1))&gt;MIN($D215,EOMONTH(DATE(Setup!$B$5,12,1),0)),0,MAX(0,NETWORKDAYS.INTL(MAX($C215,DATE(Setup!$B$5,12,1)),MIN($D215,EOMONTH(DATE(Setup!$B$5,12,1),0)),Setup!$C$6,Setup!$F$12:$F$61)-IF(AND($E215="Half day",YEAR($D215)=Setup!$B$5,MONTH($D215)=12),1-Setup!$B$7,0)))),0)</f>
        <v/>
      </c>
    </row>
    <row r="216">
      <c r="A216" s="7" t="n"/>
      <c r="B216" s="7" t="n"/>
      <c r="C216" s="28" t="n"/>
      <c r="D216" s="28" t="n"/>
      <c r="E216" s="23" t="n"/>
      <c r="F216" s="32">
        <f>IF(OR($C216="",$D216=""),"",IF(NOT(AND(ISNUMBER($C216),ISNUMBER($D216))),"Check dates",IF($D216&lt;$C216,"Check dates",SUM($J216:$U216))))</f>
        <v/>
      </c>
      <c r="G216" s="7" t="n"/>
      <c r="H216" s="33">
        <f>IF(AND($A216="",$B216="",$C216="",$D216=""),"",IF(COUNTIF(Employees!$A$5:$A$34,$A216)=0,"Pick the employee from the list",IF(COUNTIF(Setup!$A$12:$A$17,$B216)=0,"Pick the leave type",IF($F216="Check dates","Check the dates","OK"))))</f>
        <v/>
      </c>
      <c r="J216" s="34">
        <f>IF(AND(ISNUMBER($C216),ISNUMBER($D216)),IF($D216&lt;$C216,0,IF(MAX($C216,DATE(Setup!$B$5,1,1))&gt;MIN($D216,EOMONTH(DATE(Setup!$B$5,1,1),0)),0,MAX(0,NETWORKDAYS.INTL(MAX($C216,DATE(Setup!$B$5,1,1)),MIN($D216,EOMONTH(DATE(Setup!$B$5,1,1),0)),Setup!$C$6,Setup!$F$12:$F$61)-IF(AND($E216="Half day",YEAR($D216)=Setup!$B$5,MONTH($D216)=1),1-Setup!$B$7,0)))),0)</f>
        <v/>
      </c>
      <c r="K216" s="34">
        <f>IF(AND(ISNUMBER($C216),ISNUMBER($D216)),IF($D216&lt;$C216,0,IF(MAX($C216,DATE(Setup!$B$5,2,1))&gt;MIN($D216,EOMONTH(DATE(Setup!$B$5,2,1),0)),0,MAX(0,NETWORKDAYS.INTL(MAX($C216,DATE(Setup!$B$5,2,1)),MIN($D216,EOMONTH(DATE(Setup!$B$5,2,1),0)),Setup!$C$6,Setup!$F$12:$F$61)-IF(AND($E216="Half day",YEAR($D216)=Setup!$B$5,MONTH($D216)=2),1-Setup!$B$7,0)))),0)</f>
        <v/>
      </c>
      <c r="L216" s="34">
        <f>IF(AND(ISNUMBER($C216),ISNUMBER($D216)),IF($D216&lt;$C216,0,IF(MAX($C216,DATE(Setup!$B$5,3,1))&gt;MIN($D216,EOMONTH(DATE(Setup!$B$5,3,1),0)),0,MAX(0,NETWORKDAYS.INTL(MAX($C216,DATE(Setup!$B$5,3,1)),MIN($D216,EOMONTH(DATE(Setup!$B$5,3,1),0)),Setup!$C$6,Setup!$F$12:$F$61)-IF(AND($E216="Half day",YEAR($D216)=Setup!$B$5,MONTH($D216)=3),1-Setup!$B$7,0)))),0)</f>
        <v/>
      </c>
      <c r="M216" s="34">
        <f>IF(AND(ISNUMBER($C216),ISNUMBER($D216)),IF($D216&lt;$C216,0,IF(MAX($C216,DATE(Setup!$B$5,4,1))&gt;MIN($D216,EOMONTH(DATE(Setup!$B$5,4,1),0)),0,MAX(0,NETWORKDAYS.INTL(MAX($C216,DATE(Setup!$B$5,4,1)),MIN($D216,EOMONTH(DATE(Setup!$B$5,4,1),0)),Setup!$C$6,Setup!$F$12:$F$61)-IF(AND($E216="Half day",YEAR($D216)=Setup!$B$5,MONTH($D216)=4),1-Setup!$B$7,0)))),0)</f>
        <v/>
      </c>
      <c r="N216" s="34">
        <f>IF(AND(ISNUMBER($C216),ISNUMBER($D216)),IF($D216&lt;$C216,0,IF(MAX($C216,DATE(Setup!$B$5,5,1))&gt;MIN($D216,EOMONTH(DATE(Setup!$B$5,5,1),0)),0,MAX(0,NETWORKDAYS.INTL(MAX($C216,DATE(Setup!$B$5,5,1)),MIN($D216,EOMONTH(DATE(Setup!$B$5,5,1),0)),Setup!$C$6,Setup!$F$12:$F$61)-IF(AND($E216="Half day",YEAR($D216)=Setup!$B$5,MONTH($D216)=5),1-Setup!$B$7,0)))),0)</f>
        <v/>
      </c>
      <c r="O216" s="34">
        <f>IF(AND(ISNUMBER($C216),ISNUMBER($D216)),IF($D216&lt;$C216,0,IF(MAX($C216,DATE(Setup!$B$5,6,1))&gt;MIN($D216,EOMONTH(DATE(Setup!$B$5,6,1),0)),0,MAX(0,NETWORKDAYS.INTL(MAX($C216,DATE(Setup!$B$5,6,1)),MIN($D216,EOMONTH(DATE(Setup!$B$5,6,1),0)),Setup!$C$6,Setup!$F$12:$F$61)-IF(AND($E216="Half day",YEAR($D216)=Setup!$B$5,MONTH($D216)=6),1-Setup!$B$7,0)))),0)</f>
        <v/>
      </c>
      <c r="P216" s="34">
        <f>IF(AND(ISNUMBER($C216),ISNUMBER($D216)),IF($D216&lt;$C216,0,IF(MAX($C216,DATE(Setup!$B$5,7,1))&gt;MIN($D216,EOMONTH(DATE(Setup!$B$5,7,1),0)),0,MAX(0,NETWORKDAYS.INTL(MAX($C216,DATE(Setup!$B$5,7,1)),MIN($D216,EOMONTH(DATE(Setup!$B$5,7,1),0)),Setup!$C$6,Setup!$F$12:$F$61)-IF(AND($E216="Half day",YEAR($D216)=Setup!$B$5,MONTH($D216)=7),1-Setup!$B$7,0)))),0)</f>
        <v/>
      </c>
      <c r="Q216" s="34">
        <f>IF(AND(ISNUMBER($C216),ISNUMBER($D216)),IF($D216&lt;$C216,0,IF(MAX($C216,DATE(Setup!$B$5,8,1))&gt;MIN($D216,EOMONTH(DATE(Setup!$B$5,8,1),0)),0,MAX(0,NETWORKDAYS.INTL(MAX($C216,DATE(Setup!$B$5,8,1)),MIN($D216,EOMONTH(DATE(Setup!$B$5,8,1),0)),Setup!$C$6,Setup!$F$12:$F$61)-IF(AND($E216="Half day",YEAR($D216)=Setup!$B$5,MONTH($D216)=8),1-Setup!$B$7,0)))),0)</f>
        <v/>
      </c>
      <c r="R216" s="34">
        <f>IF(AND(ISNUMBER($C216),ISNUMBER($D216)),IF($D216&lt;$C216,0,IF(MAX($C216,DATE(Setup!$B$5,9,1))&gt;MIN($D216,EOMONTH(DATE(Setup!$B$5,9,1),0)),0,MAX(0,NETWORKDAYS.INTL(MAX($C216,DATE(Setup!$B$5,9,1)),MIN($D216,EOMONTH(DATE(Setup!$B$5,9,1),0)),Setup!$C$6,Setup!$F$12:$F$61)-IF(AND($E216="Half day",YEAR($D216)=Setup!$B$5,MONTH($D216)=9),1-Setup!$B$7,0)))),0)</f>
        <v/>
      </c>
      <c r="S216" s="34">
        <f>IF(AND(ISNUMBER($C216),ISNUMBER($D216)),IF($D216&lt;$C216,0,IF(MAX($C216,DATE(Setup!$B$5,10,1))&gt;MIN($D216,EOMONTH(DATE(Setup!$B$5,10,1),0)),0,MAX(0,NETWORKDAYS.INTL(MAX($C216,DATE(Setup!$B$5,10,1)),MIN($D216,EOMONTH(DATE(Setup!$B$5,10,1),0)),Setup!$C$6,Setup!$F$12:$F$61)-IF(AND($E216="Half day",YEAR($D216)=Setup!$B$5,MONTH($D216)=10),1-Setup!$B$7,0)))),0)</f>
        <v/>
      </c>
      <c r="T216" s="34">
        <f>IF(AND(ISNUMBER($C216),ISNUMBER($D216)),IF($D216&lt;$C216,0,IF(MAX($C216,DATE(Setup!$B$5,11,1))&gt;MIN($D216,EOMONTH(DATE(Setup!$B$5,11,1),0)),0,MAX(0,NETWORKDAYS.INTL(MAX($C216,DATE(Setup!$B$5,11,1)),MIN($D216,EOMONTH(DATE(Setup!$B$5,11,1),0)),Setup!$C$6,Setup!$F$12:$F$61)-IF(AND($E216="Half day",YEAR($D216)=Setup!$B$5,MONTH($D216)=11),1-Setup!$B$7,0)))),0)</f>
        <v/>
      </c>
      <c r="U216" s="34">
        <f>IF(AND(ISNUMBER($C216),ISNUMBER($D216)),IF($D216&lt;$C216,0,IF(MAX($C216,DATE(Setup!$B$5,12,1))&gt;MIN($D216,EOMONTH(DATE(Setup!$B$5,12,1),0)),0,MAX(0,NETWORKDAYS.INTL(MAX($C216,DATE(Setup!$B$5,12,1)),MIN($D216,EOMONTH(DATE(Setup!$B$5,12,1),0)),Setup!$C$6,Setup!$F$12:$F$61)-IF(AND($E216="Half day",YEAR($D216)=Setup!$B$5,MONTH($D216)=12),1-Setup!$B$7,0)))),0)</f>
        <v/>
      </c>
    </row>
    <row r="217">
      <c r="A217" s="7" t="n"/>
      <c r="B217" s="7" t="n"/>
      <c r="C217" s="28" t="n"/>
      <c r="D217" s="28" t="n"/>
      <c r="E217" s="23" t="n"/>
      <c r="F217" s="32">
        <f>IF(OR($C217="",$D217=""),"",IF(NOT(AND(ISNUMBER($C217),ISNUMBER($D217))),"Check dates",IF($D217&lt;$C217,"Check dates",SUM($J217:$U217))))</f>
        <v/>
      </c>
      <c r="G217" s="7" t="n"/>
      <c r="H217" s="33">
        <f>IF(AND($A217="",$B217="",$C217="",$D217=""),"",IF(COUNTIF(Employees!$A$5:$A$34,$A217)=0,"Pick the employee from the list",IF(COUNTIF(Setup!$A$12:$A$17,$B217)=0,"Pick the leave type",IF($F217="Check dates","Check the dates","OK"))))</f>
        <v/>
      </c>
      <c r="J217" s="34">
        <f>IF(AND(ISNUMBER($C217),ISNUMBER($D217)),IF($D217&lt;$C217,0,IF(MAX($C217,DATE(Setup!$B$5,1,1))&gt;MIN($D217,EOMONTH(DATE(Setup!$B$5,1,1),0)),0,MAX(0,NETWORKDAYS.INTL(MAX($C217,DATE(Setup!$B$5,1,1)),MIN($D217,EOMONTH(DATE(Setup!$B$5,1,1),0)),Setup!$C$6,Setup!$F$12:$F$61)-IF(AND($E217="Half day",YEAR($D217)=Setup!$B$5,MONTH($D217)=1),1-Setup!$B$7,0)))),0)</f>
        <v/>
      </c>
      <c r="K217" s="34">
        <f>IF(AND(ISNUMBER($C217),ISNUMBER($D217)),IF($D217&lt;$C217,0,IF(MAX($C217,DATE(Setup!$B$5,2,1))&gt;MIN($D217,EOMONTH(DATE(Setup!$B$5,2,1),0)),0,MAX(0,NETWORKDAYS.INTL(MAX($C217,DATE(Setup!$B$5,2,1)),MIN($D217,EOMONTH(DATE(Setup!$B$5,2,1),0)),Setup!$C$6,Setup!$F$12:$F$61)-IF(AND($E217="Half day",YEAR($D217)=Setup!$B$5,MONTH($D217)=2),1-Setup!$B$7,0)))),0)</f>
        <v/>
      </c>
      <c r="L217" s="34">
        <f>IF(AND(ISNUMBER($C217),ISNUMBER($D217)),IF($D217&lt;$C217,0,IF(MAX($C217,DATE(Setup!$B$5,3,1))&gt;MIN($D217,EOMONTH(DATE(Setup!$B$5,3,1),0)),0,MAX(0,NETWORKDAYS.INTL(MAX($C217,DATE(Setup!$B$5,3,1)),MIN($D217,EOMONTH(DATE(Setup!$B$5,3,1),0)),Setup!$C$6,Setup!$F$12:$F$61)-IF(AND($E217="Half day",YEAR($D217)=Setup!$B$5,MONTH($D217)=3),1-Setup!$B$7,0)))),0)</f>
        <v/>
      </c>
      <c r="M217" s="34">
        <f>IF(AND(ISNUMBER($C217),ISNUMBER($D217)),IF($D217&lt;$C217,0,IF(MAX($C217,DATE(Setup!$B$5,4,1))&gt;MIN($D217,EOMONTH(DATE(Setup!$B$5,4,1),0)),0,MAX(0,NETWORKDAYS.INTL(MAX($C217,DATE(Setup!$B$5,4,1)),MIN($D217,EOMONTH(DATE(Setup!$B$5,4,1),0)),Setup!$C$6,Setup!$F$12:$F$61)-IF(AND($E217="Half day",YEAR($D217)=Setup!$B$5,MONTH($D217)=4),1-Setup!$B$7,0)))),0)</f>
        <v/>
      </c>
      <c r="N217" s="34">
        <f>IF(AND(ISNUMBER($C217),ISNUMBER($D217)),IF($D217&lt;$C217,0,IF(MAX($C217,DATE(Setup!$B$5,5,1))&gt;MIN($D217,EOMONTH(DATE(Setup!$B$5,5,1),0)),0,MAX(0,NETWORKDAYS.INTL(MAX($C217,DATE(Setup!$B$5,5,1)),MIN($D217,EOMONTH(DATE(Setup!$B$5,5,1),0)),Setup!$C$6,Setup!$F$12:$F$61)-IF(AND($E217="Half day",YEAR($D217)=Setup!$B$5,MONTH($D217)=5),1-Setup!$B$7,0)))),0)</f>
        <v/>
      </c>
      <c r="O217" s="34">
        <f>IF(AND(ISNUMBER($C217),ISNUMBER($D217)),IF($D217&lt;$C217,0,IF(MAX($C217,DATE(Setup!$B$5,6,1))&gt;MIN($D217,EOMONTH(DATE(Setup!$B$5,6,1),0)),0,MAX(0,NETWORKDAYS.INTL(MAX($C217,DATE(Setup!$B$5,6,1)),MIN($D217,EOMONTH(DATE(Setup!$B$5,6,1),0)),Setup!$C$6,Setup!$F$12:$F$61)-IF(AND($E217="Half day",YEAR($D217)=Setup!$B$5,MONTH($D217)=6),1-Setup!$B$7,0)))),0)</f>
        <v/>
      </c>
      <c r="P217" s="34">
        <f>IF(AND(ISNUMBER($C217),ISNUMBER($D217)),IF($D217&lt;$C217,0,IF(MAX($C217,DATE(Setup!$B$5,7,1))&gt;MIN($D217,EOMONTH(DATE(Setup!$B$5,7,1),0)),0,MAX(0,NETWORKDAYS.INTL(MAX($C217,DATE(Setup!$B$5,7,1)),MIN($D217,EOMONTH(DATE(Setup!$B$5,7,1),0)),Setup!$C$6,Setup!$F$12:$F$61)-IF(AND($E217="Half day",YEAR($D217)=Setup!$B$5,MONTH($D217)=7),1-Setup!$B$7,0)))),0)</f>
        <v/>
      </c>
      <c r="Q217" s="34">
        <f>IF(AND(ISNUMBER($C217),ISNUMBER($D217)),IF($D217&lt;$C217,0,IF(MAX($C217,DATE(Setup!$B$5,8,1))&gt;MIN($D217,EOMONTH(DATE(Setup!$B$5,8,1),0)),0,MAX(0,NETWORKDAYS.INTL(MAX($C217,DATE(Setup!$B$5,8,1)),MIN($D217,EOMONTH(DATE(Setup!$B$5,8,1),0)),Setup!$C$6,Setup!$F$12:$F$61)-IF(AND($E217="Half day",YEAR($D217)=Setup!$B$5,MONTH($D217)=8),1-Setup!$B$7,0)))),0)</f>
        <v/>
      </c>
      <c r="R217" s="34">
        <f>IF(AND(ISNUMBER($C217),ISNUMBER($D217)),IF($D217&lt;$C217,0,IF(MAX($C217,DATE(Setup!$B$5,9,1))&gt;MIN($D217,EOMONTH(DATE(Setup!$B$5,9,1),0)),0,MAX(0,NETWORKDAYS.INTL(MAX($C217,DATE(Setup!$B$5,9,1)),MIN($D217,EOMONTH(DATE(Setup!$B$5,9,1),0)),Setup!$C$6,Setup!$F$12:$F$61)-IF(AND($E217="Half day",YEAR($D217)=Setup!$B$5,MONTH($D217)=9),1-Setup!$B$7,0)))),0)</f>
        <v/>
      </c>
      <c r="S217" s="34">
        <f>IF(AND(ISNUMBER($C217),ISNUMBER($D217)),IF($D217&lt;$C217,0,IF(MAX($C217,DATE(Setup!$B$5,10,1))&gt;MIN($D217,EOMONTH(DATE(Setup!$B$5,10,1),0)),0,MAX(0,NETWORKDAYS.INTL(MAX($C217,DATE(Setup!$B$5,10,1)),MIN($D217,EOMONTH(DATE(Setup!$B$5,10,1),0)),Setup!$C$6,Setup!$F$12:$F$61)-IF(AND($E217="Half day",YEAR($D217)=Setup!$B$5,MONTH($D217)=10),1-Setup!$B$7,0)))),0)</f>
        <v/>
      </c>
      <c r="T217" s="34">
        <f>IF(AND(ISNUMBER($C217),ISNUMBER($D217)),IF($D217&lt;$C217,0,IF(MAX($C217,DATE(Setup!$B$5,11,1))&gt;MIN($D217,EOMONTH(DATE(Setup!$B$5,11,1),0)),0,MAX(0,NETWORKDAYS.INTL(MAX($C217,DATE(Setup!$B$5,11,1)),MIN($D217,EOMONTH(DATE(Setup!$B$5,11,1),0)),Setup!$C$6,Setup!$F$12:$F$61)-IF(AND($E217="Half day",YEAR($D217)=Setup!$B$5,MONTH($D217)=11),1-Setup!$B$7,0)))),0)</f>
        <v/>
      </c>
      <c r="U217" s="34">
        <f>IF(AND(ISNUMBER($C217),ISNUMBER($D217)),IF($D217&lt;$C217,0,IF(MAX($C217,DATE(Setup!$B$5,12,1))&gt;MIN($D217,EOMONTH(DATE(Setup!$B$5,12,1),0)),0,MAX(0,NETWORKDAYS.INTL(MAX($C217,DATE(Setup!$B$5,12,1)),MIN($D217,EOMONTH(DATE(Setup!$B$5,12,1),0)),Setup!$C$6,Setup!$F$12:$F$61)-IF(AND($E217="Half day",YEAR($D217)=Setup!$B$5,MONTH($D217)=12),1-Setup!$B$7,0)))),0)</f>
        <v/>
      </c>
    </row>
    <row r="218">
      <c r="A218" s="7" t="n"/>
      <c r="B218" s="7" t="n"/>
      <c r="C218" s="28" t="n"/>
      <c r="D218" s="28" t="n"/>
      <c r="E218" s="23" t="n"/>
      <c r="F218" s="32">
        <f>IF(OR($C218="",$D218=""),"",IF(NOT(AND(ISNUMBER($C218),ISNUMBER($D218))),"Check dates",IF($D218&lt;$C218,"Check dates",SUM($J218:$U218))))</f>
        <v/>
      </c>
      <c r="G218" s="7" t="n"/>
      <c r="H218" s="33">
        <f>IF(AND($A218="",$B218="",$C218="",$D218=""),"",IF(COUNTIF(Employees!$A$5:$A$34,$A218)=0,"Pick the employee from the list",IF(COUNTIF(Setup!$A$12:$A$17,$B218)=0,"Pick the leave type",IF($F218="Check dates","Check the dates","OK"))))</f>
        <v/>
      </c>
      <c r="J218" s="34">
        <f>IF(AND(ISNUMBER($C218),ISNUMBER($D218)),IF($D218&lt;$C218,0,IF(MAX($C218,DATE(Setup!$B$5,1,1))&gt;MIN($D218,EOMONTH(DATE(Setup!$B$5,1,1),0)),0,MAX(0,NETWORKDAYS.INTL(MAX($C218,DATE(Setup!$B$5,1,1)),MIN($D218,EOMONTH(DATE(Setup!$B$5,1,1),0)),Setup!$C$6,Setup!$F$12:$F$61)-IF(AND($E218="Half day",YEAR($D218)=Setup!$B$5,MONTH($D218)=1),1-Setup!$B$7,0)))),0)</f>
        <v/>
      </c>
      <c r="K218" s="34">
        <f>IF(AND(ISNUMBER($C218),ISNUMBER($D218)),IF($D218&lt;$C218,0,IF(MAX($C218,DATE(Setup!$B$5,2,1))&gt;MIN($D218,EOMONTH(DATE(Setup!$B$5,2,1),0)),0,MAX(0,NETWORKDAYS.INTL(MAX($C218,DATE(Setup!$B$5,2,1)),MIN($D218,EOMONTH(DATE(Setup!$B$5,2,1),0)),Setup!$C$6,Setup!$F$12:$F$61)-IF(AND($E218="Half day",YEAR($D218)=Setup!$B$5,MONTH($D218)=2),1-Setup!$B$7,0)))),0)</f>
        <v/>
      </c>
      <c r="L218" s="34">
        <f>IF(AND(ISNUMBER($C218),ISNUMBER($D218)),IF($D218&lt;$C218,0,IF(MAX($C218,DATE(Setup!$B$5,3,1))&gt;MIN($D218,EOMONTH(DATE(Setup!$B$5,3,1),0)),0,MAX(0,NETWORKDAYS.INTL(MAX($C218,DATE(Setup!$B$5,3,1)),MIN($D218,EOMONTH(DATE(Setup!$B$5,3,1),0)),Setup!$C$6,Setup!$F$12:$F$61)-IF(AND($E218="Half day",YEAR($D218)=Setup!$B$5,MONTH($D218)=3),1-Setup!$B$7,0)))),0)</f>
        <v/>
      </c>
      <c r="M218" s="34">
        <f>IF(AND(ISNUMBER($C218),ISNUMBER($D218)),IF($D218&lt;$C218,0,IF(MAX($C218,DATE(Setup!$B$5,4,1))&gt;MIN($D218,EOMONTH(DATE(Setup!$B$5,4,1),0)),0,MAX(0,NETWORKDAYS.INTL(MAX($C218,DATE(Setup!$B$5,4,1)),MIN($D218,EOMONTH(DATE(Setup!$B$5,4,1),0)),Setup!$C$6,Setup!$F$12:$F$61)-IF(AND($E218="Half day",YEAR($D218)=Setup!$B$5,MONTH($D218)=4),1-Setup!$B$7,0)))),0)</f>
        <v/>
      </c>
      <c r="N218" s="34">
        <f>IF(AND(ISNUMBER($C218),ISNUMBER($D218)),IF($D218&lt;$C218,0,IF(MAX($C218,DATE(Setup!$B$5,5,1))&gt;MIN($D218,EOMONTH(DATE(Setup!$B$5,5,1),0)),0,MAX(0,NETWORKDAYS.INTL(MAX($C218,DATE(Setup!$B$5,5,1)),MIN($D218,EOMONTH(DATE(Setup!$B$5,5,1),0)),Setup!$C$6,Setup!$F$12:$F$61)-IF(AND($E218="Half day",YEAR($D218)=Setup!$B$5,MONTH($D218)=5),1-Setup!$B$7,0)))),0)</f>
        <v/>
      </c>
      <c r="O218" s="34">
        <f>IF(AND(ISNUMBER($C218),ISNUMBER($D218)),IF($D218&lt;$C218,0,IF(MAX($C218,DATE(Setup!$B$5,6,1))&gt;MIN($D218,EOMONTH(DATE(Setup!$B$5,6,1),0)),0,MAX(0,NETWORKDAYS.INTL(MAX($C218,DATE(Setup!$B$5,6,1)),MIN($D218,EOMONTH(DATE(Setup!$B$5,6,1),0)),Setup!$C$6,Setup!$F$12:$F$61)-IF(AND($E218="Half day",YEAR($D218)=Setup!$B$5,MONTH($D218)=6),1-Setup!$B$7,0)))),0)</f>
        <v/>
      </c>
      <c r="P218" s="34">
        <f>IF(AND(ISNUMBER($C218),ISNUMBER($D218)),IF($D218&lt;$C218,0,IF(MAX($C218,DATE(Setup!$B$5,7,1))&gt;MIN($D218,EOMONTH(DATE(Setup!$B$5,7,1),0)),0,MAX(0,NETWORKDAYS.INTL(MAX($C218,DATE(Setup!$B$5,7,1)),MIN($D218,EOMONTH(DATE(Setup!$B$5,7,1),0)),Setup!$C$6,Setup!$F$12:$F$61)-IF(AND($E218="Half day",YEAR($D218)=Setup!$B$5,MONTH($D218)=7),1-Setup!$B$7,0)))),0)</f>
        <v/>
      </c>
      <c r="Q218" s="34">
        <f>IF(AND(ISNUMBER($C218),ISNUMBER($D218)),IF($D218&lt;$C218,0,IF(MAX($C218,DATE(Setup!$B$5,8,1))&gt;MIN($D218,EOMONTH(DATE(Setup!$B$5,8,1),0)),0,MAX(0,NETWORKDAYS.INTL(MAX($C218,DATE(Setup!$B$5,8,1)),MIN($D218,EOMONTH(DATE(Setup!$B$5,8,1),0)),Setup!$C$6,Setup!$F$12:$F$61)-IF(AND($E218="Half day",YEAR($D218)=Setup!$B$5,MONTH($D218)=8),1-Setup!$B$7,0)))),0)</f>
        <v/>
      </c>
      <c r="R218" s="34">
        <f>IF(AND(ISNUMBER($C218),ISNUMBER($D218)),IF($D218&lt;$C218,0,IF(MAX($C218,DATE(Setup!$B$5,9,1))&gt;MIN($D218,EOMONTH(DATE(Setup!$B$5,9,1),0)),0,MAX(0,NETWORKDAYS.INTL(MAX($C218,DATE(Setup!$B$5,9,1)),MIN($D218,EOMONTH(DATE(Setup!$B$5,9,1),0)),Setup!$C$6,Setup!$F$12:$F$61)-IF(AND($E218="Half day",YEAR($D218)=Setup!$B$5,MONTH($D218)=9),1-Setup!$B$7,0)))),0)</f>
        <v/>
      </c>
      <c r="S218" s="34">
        <f>IF(AND(ISNUMBER($C218),ISNUMBER($D218)),IF($D218&lt;$C218,0,IF(MAX($C218,DATE(Setup!$B$5,10,1))&gt;MIN($D218,EOMONTH(DATE(Setup!$B$5,10,1),0)),0,MAX(0,NETWORKDAYS.INTL(MAX($C218,DATE(Setup!$B$5,10,1)),MIN($D218,EOMONTH(DATE(Setup!$B$5,10,1),0)),Setup!$C$6,Setup!$F$12:$F$61)-IF(AND($E218="Half day",YEAR($D218)=Setup!$B$5,MONTH($D218)=10),1-Setup!$B$7,0)))),0)</f>
        <v/>
      </c>
      <c r="T218" s="34">
        <f>IF(AND(ISNUMBER($C218),ISNUMBER($D218)),IF($D218&lt;$C218,0,IF(MAX($C218,DATE(Setup!$B$5,11,1))&gt;MIN($D218,EOMONTH(DATE(Setup!$B$5,11,1),0)),0,MAX(0,NETWORKDAYS.INTL(MAX($C218,DATE(Setup!$B$5,11,1)),MIN($D218,EOMONTH(DATE(Setup!$B$5,11,1),0)),Setup!$C$6,Setup!$F$12:$F$61)-IF(AND($E218="Half day",YEAR($D218)=Setup!$B$5,MONTH($D218)=11),1-Setup!$B$7,0)))),0)</f>
        <v/>
      </c>
      <c r="U218" s="34">
        <f>IF(AND(ISNUMBER($C218),ISNUMBER($D218)),IF($D218&lt;$C218,0,IF(MAX($C218,DATE(Setup!$B$5,12,1))&gt;MIN($D218,EOMONTH(DATE(Setup!$B$5,12,1),0)),0,MAX(0,NETWORKDAYS.INTL(MAX($C218,DATE(Setup!$B$5,12,1)),MIN($D218,EOMONTH(DATE(Setup!$B$5,12,1),0)),Setup!$C$6,Setup!$F$12:$F$61)-IF(AND($E218="Half day",YEAR($D218)=Setup!$B$5,MONTH($D218)=12),1-Setup!$B$7,0)))),0)</f>
        <v/>
      </c>
    </row>
    <row r="219">
      <c r="A219" s="7" t="n"/>
      <c r="B219" s="7" t="n"/>
      <c r="C219" s="28" t="n"/>
      <c r="D219" s="28" t="n"/>
      <c r="E219" s="23" t="n"/>
      <c r="F219" s="32">
        <f>IF(OR($C219="",$D219=""),"",IF(NOT(AND(ISNUMBER($C219),ISNUMBER($D219))),"Check dates",IF($D219&lt;$C219,"Check dates",SUM($J219:$U219))))</f>
        <v/>
      </c>
      <c r="G219" s="7" t="n"/>
      <c r="H219" s="33">
        <f>IF(AND($A219="",$B219="",$C219="",$D219=""),"",IF(COUNTIF(Employees!$A$5:$A$34,$A219)=0,"Pick the employee from the list",IF(COUNTIF(Setup!$A$12:$A$17,$B219)=0,"Pick the leave type",IF($F219="Check dates","Check the dates","OK"))))</f>
        <v/>
      </c>
      <c r="J219" s="34">
        <f>IF(AND(ISNUMBER($C219),ISNUMBER($D219)),IF($D219&lt;$C219,0,IF(MAX($C219,DATE(Setup!$B$5,1,1))&gt;MIN($D219,EOMONTH(DATE(Setup!$B$5,1,1),0)),0,MAX(0,NETWORKDAYS.INTL(MAX($C219,DATE(Setup!$B$5,1,1)),MIN($D219,EOMONTH(DATE(Setup!$B$5,1,1),0)),Setup!$C$6,Setup!$F$12:$F$61)-IF(AND($E219="Half day",YEAR($D219)=Setup!$B$5,MONTH($D219)=1),1-Setup!$B$7,0)))),0)</f>
        <v/>
      </c>
      <c r="K219" s="34">
        <f>IF(AND(ISNUMBER($C219),ISNUMBER($D219)),IF($D219&lt;$C219,0,IF(MAX($C219,DATE(Setup!$B$5,2,1))&gt;MIN($D219,EOMONTH(DATE(Setup!$B$5,2,1),0)),0,MAX(0,NETWORKDAYS.INTL(MAX($C219,DATE(Setup!$B$5,2,1)),MIN($D219,EOMONTH(DATE(Setup!$B$5,2,1),0)),Setup!$C$6,Setup!$F$12:$F$61)-IF(AND($E219="Half day",YEAR($D219)=Setup!$B$5,MONTH($D219)=2),1-Setup!$B$7,0)))),0)</f>
        <v/>
      </c>
      <c r="L219" s="34">
        <f>IF(AND(ISNUMBER($C219),ISNUMBER($D219)),IF($D219&lt;$C219,0,IF(MAX($C219,DATE(Setup!$B$5,3,1))&gt;MIN($D219,EOMONTH(DATE(Setup!$B$5,3,1),0)),0,MAX(0,NETWORKDAYS.INTL(MAX($C219,DATE(Setup!$B$5,3,1)),MIN($D219,EOMONTH(DATE(Setup!$B$5,3,1),0)),Setup!$C$6,Setup!$F$12:$F$61)-IF(AND($E219="Half day",YEAR($D219)=Setup!$B$5,MONTH($D219)=3),1-Setup!$B$7,0)))),0)</f>
        <v/>
      </c>
      <c r="M219" s="34">
        <f>IF(AND(ISNUMBER($C219),ISNUMBER($D219)),IF($D219&lt;$C219,0,IF(MAX($C219,DATE(Setup!$B$5,4,1))&gt;MIN($D219,EOMONTH(DATE(Setup!$B$5,4,1),0)),0,MAX(0,NETWORKDAYS.INTL(MAX($C219,DATE(Setup!$B$5,4,1)),MIN($D219,EOMONTH(DATE(Setup!$B$5,4,1),0)),Setup!$C$6,Setup!$F$12:$F$61)-IF(AND($E219="Half day",YEAR($D219)=Setup!$B$5,MONTH($D219)=4),1-Setup!$B$7,0)))),0)</f>
        <v/>
      </c>
      <c r="N219" s="34">
        <f>IF(AND(ISNUMBER($C219),ISNUMBER($D219)),IF($D219&lt;$C219,0,IF(MAX($C219,DATE(Setup!$B$5,5,1))&gt;MIN($D219,EOMONTH(DATE(Setup!$B$5,5,1),0)),0,MAX(0,NETWORKDAYS.INTL(MAX($C219,DATE(Setup!$B$5,5,1)),MIN($D219,EOMONTH(DATE(Setup!$B$5,5,1),0)),Setup!$C$6,Setup!$F$12:$F$61)-IF(AND($E219="Half day",YEAR($D219)=Setup!$B$5,MONTH($D219)=5),1-Setup!$B$7,0)))),0)</f>
        <v/>
      </c>
      <c r="O219" s="34">
        <f>IF(AND(ISNUMBER($C219),ISNUMBER($D219)),IF($D219&lt;$C219,0,IF(MAX($C219,DATE(Setup!$B$5,6,1))&gt;MIN($D219,EOMONTH(DATE(Setup!$B$5,6,1),0)),0,MAX(0,NETWORKDAYS.INTL(MAX($C219,DATE(Setup!$B$5,6,1)),MIN($D219,EOMONTH(DATE(Setup!$B$5,6,1),0)),Setup!$C$6,Setup!$F$12:$F$61)-IF(AND($E219="Half day",YEAR($D219)=Setup!$B$5,MONTH($D219)=6),1-Setup!$B$7,0)))),0)</f>
        <v/>
      </c>
      <c r="P219" s="34">
        <f>IF(AND(ISNUMBER($C219),ISNUMBER($D219)),IF($D219&lt;$C219,0,IF(MAX($C219,DATE(Setup!$B$5,7,1))&gt;MIN($D219,EOMONTH(DATE(Setup!$B$5,7,1),0)),0,MAX(0,NETWORKDAYS.INTL(MAX($C219,DATE(Setup!$B$5,7,1)),MIN($D219,EOMONTH(DATE(Setup!$B$5,7,1),0)),Setup!$C$6,Setup!$F$12:$F$61)-IF(AND($E219="Half day",YEAR($D219)=Setup!$B$5,MONTH($D219)=7),1-Setup!$B$7,0)))),0)</f>
        <v/>
      </c>
      <c r="Q219" s="34">
        <f>IF(AND(ISNUMBER($C219),ISNUMBER($D219)),IF($D219&lt;$C219,0,IF(MAX($C219,DATE(Setup!$B$5,8,1))&gt;MIN($D219,EOMONTH(DATE(Setup!$B$5,8,1),0)),0,MAX(0,NETWORKDAYS.INTL(MAX($C219,DATE(Setup!$B$5,8,1)),MIN($D219,EOMONTH(DATE(Setup!$B$5,8,1),0)),Setup!$C$6,Setup!$F$12:$F$61)-IF(AND($E219="Half day",YEAR($D219)=Setup!$B$5,MONTH($D219)=8),1-Setup!$B$7,0)))),0)</f>
        <v/>
      </c>
      <c r="R219" s="34">
        <f>IF(AND(ISNUMBER($C219),ISNUMBER($D219)),IF($D219&lt;$C219,0,IF(MAX($C219,DATE(Setup!$B$5,9,1))&gt;MIN($D219,EOMONTH(DATE(Setup!$B$5,9,1),0)),0,MAX(0,NETWORKDAYS.INTL(MAX($C219,DATE(Setup!$B$5,9,1)),MIN($D219,EOMONTH(DATE(Setup!$B$5,9,1),0)),Setup!$C$6,Setup!$F$12:$F$61)-IF(AND($E219="Half day",YEAR($D219)=Setup!$B$5,MONTH($D219)=9),1-Setup!$B$7,0)))),0)</f>
        <v/>
      </c>
      <c r="S219" s="34">
        <f>IF(AND(ISNUMBER($C219),ISNUMBER($D219)),IF($D219&lt;$C219,0,IF(MAX($C219,DATE(Setup!$B$5,10,1))&gt;MIN($D219,EOMONTH(DATE(Setup!$B$5,10,1),0)),0,MAX(0,NETWORKDAYS.INTL(MAX($C219,DATE(Setup!$B$5,10,1)),MIN($D219,EOMONTH(DATE(Setup!$B$5,10,1),0)),Setup!$C$6,Setup!$F$12:$F$61)-IF(AND($E219="Half day",YEAR($D219)=Setup!$B$5,MONTH($D219)=10),1-Setup!$B$7,0)))),0)</f>
        <v/>
      </c>
      <c r="T219" s="34">
        <f>IF(AND(ISNUMBER($C219),ISNUMBER($D219)),IF($D219&lt;$C219,0,IF(MAX($C219,DATE(Setup!$B$5,11,1))&gt;MIN($D219,EOMONTH(DATE(Setup!$B$5,11,1),0)),0,MAX(0,NETWORKDAYS.INTL(MAX($C219,DATE(Setup!$B$5,11,1)),MIN($D219,EOMONTH(DATE(Setup!$B$5,11,1),0)),Setup!$C$6,Setup!$F$12:$F$61)-IF(AND($E219="Half day",YEAR($D219)=Setup!$B$5,MONTH($D219)=11),1-Setup!$B$7,0)))),0)</f>
        <v/>
      </c>
      <c r="U219" s="34">
        <f>IF(AND(ISNUMBER($C219),ISNUMBER($D219)),IF($D219&lt;$C219,0,IF(MAX($C219,DATE(Setup!$B$5,12,1))&gt;MIN($D219,EOMONTH(DATE(Setup!$B$5,12,1),0)),0,MAX(0,NETWORKDAYS.INTL(MAX($C219,DATE(Setup!$B$5,12,1)),MIN($D219,EOMONTH(DATE(Setup!$B$5,12,1),0)),Setup!$C$6,Setup!$F$12:$F$61)-IF(AND($E219="Half day",YEAR($D219)=Setup!$B$5,MONTH($D219)=12),1-Setup!$B$7,0)))),0)</f>
        <v/>
      </c>
    </row>
    <row r="220">
      <c r="A220" s="7" t="n"/>
      <c r="B220" s="7" t="n"/>
      <c r="C220" s="28" t="n"/>
      <c r="D220" s="28" t="n"/>
      <c r="E220" s="23" t="n"/>
      <c r="F220" s="32">
        <f>IF(OR($C220="",$D220=""),"",IF(NOT(AND(ISNUMBER($C220),ISNUMBER($D220))),"Check dates",IF($D220&lt;$C220,"Check dates",SUM($J220:$U220))))</f>
        <v/>
      </c>
      <c r="G220" s="7" t="n"/>
      <c r="H220" s="33">
        <f>IF(AND($A220="",$B220="",$C220="",$D220=""),"",IF(COUNTIF(Employees!$A$5:$A$34,$A220)=0,"Pick the employee from the list",IF(COUNTIF(Setup!$A$12:$A$17,$B220)=0,"Pick the leave type",IF($F220="Check dates","Check the dates","OK"))))</f>
        <v/>
      </c>
      <c r="J220" s="34">
        <f>IF(AND(ISNUMBER($C220),ISNUMBER($D220)),IF($D220&lt;$C220,0,IF(MAX($C220,DATE(Setup!$B$5,1,1))&gt;MIN($D220,EOMONTH(DATE(Setup!$B$5,1,1),0)),0,MAX(0,NETWORKDAYS.INTL(MAX($C220,DATE(Setup!$B$5,1,1)),MIN($D220,EOMONTH(DATE(Setup!$B$5,1,1),0)),Setup!$C$6,Setup!$F$12:$F$61)-IF(AND($E220="Half day",YEAR($D220)=Setup!$B$5,MONTH($D220)=1),1-Setup!$B$7,0)))),0)</f>
        <v/>
      </c>
      <c r="K220" s="34">
        <f>IF(AND(ISNUMBER($C220),ISNUMBER($D220)),IF($D220&lt;$C220,0,IF(MAX($C220,DATE(Setup!$B$5,2,1))&gt;MIN($D220,EOMONTH(DATE(Setup!$B$5,2,1),0)),0,MAX(0,NETWORKDAYS.INTL(MAX($C220,DATE(Setup!$B$5,2,1)),MIN($D220,EOMONTH(DATE(Setup!$B$5,2,1),0)),Setup!$C$6,Setup!$F$12:$F$61)-IF(AND($E220="Half day",YEAR($D220)=Setup!$B$5,MONTH($D220)=2),1-Setup!$B$7,0)))),0)</f>
        <v/>
      </c>
      <c r="L220" s="34">
        <f>IF(AND(ISNUMBER($C220),ISNUMBER($D220)),IF($D220&lt;$C220,0,IF(MAX($C220,DATE(Setup!$B$5,3,1))&gt;MIN($D220,EOMONTH(DATE(Setup!$B$5,3,1),0)),0,MAX(0,NETWORKDAYS.INTL(MAX($C220,DATE(Setup!$B$5,3,1)),MIN($D220,EOMONTH(DATE(Setup!$B$5,3,1),0)),Setup!$C$6,Setup!$F$12:$F$61)-IF(AND($E220="Half day",YEAR($D220)=Setup!$B$5,MONTH($D220)=3),1-Setup!$B$7,0)))),0)</f>
        <v/>
      </c>
      <c r="M220" s="34">
        <f>IF(AND(ISNUMBER($C220),ISNUMBER($D220)),IF($D220&lt;$C220,0,IF(MAX($C220,DATE(Setup!$B$5,4,1))&gt;MIN($D220,EOMONTH(DATE(Setup!$B$5,4,1),0)),0,MAX(0,NETWORKDAYS.INTL(MAX($C220,DATE(Setup!$B$5,4,1)),MIN($D220,EOMONTH(DATE(Setup!$B$5,4,1),0)),Setup!$C$6,Setup!$F$12:$F$61)-IF(AND($E220="Half day",YEAR($D220)=Setup!$B$5,MONTH($D220)=4),1-Setup!$B$7,0)))),0)</f>
        <v/>
      </c>
      <c r="N220" s="34">
        <f>IF(AND(ISNUMBER($C220),ISNUMBER($D220)),IF($D220&lt;$C220,0,IF(MAX($C220,DATE(Setup!$B$5,5,1))&gt;MIN($D220,EOMONTH(DATE(Setup!$B$5,5,1),0)),0,MAX(0,NETWORKDAYS.INTL(MAX($C220,DATE(Setup!$B$5,5,1)),MIN($D220,EOMONTH(DATE(Setup!$B$5,5,1),0)),Setup!$C$6,Setup!$F$12:$F$61)-IF(AND($E220="Half day",YEAR($D220)=Setup!$B$5,MONTH($D220)=5),1-Setup!$B$7,0)))),0)</f>
        <v/>
      </c>
      <c r="O220" s="34">
        <f>IF(AND(ISNUMBER($C220),ISNUMBER($D220)),IF($D220&lt;$C220,0,IF(MAX($C220,DATE(Setup!$B$5,6,1))&gt;MIN($D220,EOMONTH(DATE(Setup!$B$5,6,1),0)),0,MAX(0,NETWORKDAYS.INTL(MAX($C220,DATE(Setup!$B$5,6,1)),MIN($D220,EOMONTH(DATE(Setup!$B$5,6,1),0)),Setup!$C$6,Setup!$F$12:$F$61)-IF(AND($E220="Half day",YEAR($D220)=Setup!$B$5,MONTH($D220)=6),1-Setup!$B$7,0)))),0)</f>
        <v/>
      </c>
      <c r="P220" s="34">
        <f>IF(AND(ISNUMBER($C220),ISNUMBER($D220)),IF($D220&lt;$C220,0,IF(MAX($C220,DATE(Setup!$B$5,7,1))&gt;MIN($D220,EOMONTH(DATE(Setup!$B$5,7,1),0)),0,MAX(0,NETWORKDAYS.INTL(MAX($C220,DATE(Setup!$B$5,7,1)),MIN($D220,EOMONTH(DATE(Setup!$B$5,7,1),0)),Setup!$C$6,Setup!$F$12:$F$61)-IF(AND($E220="Half day",YEAR($D220)=Setup!$B$5,MONTH($D220)=7),1-Setup!$B$7,0)))),0)</f>
        <v/>
      </c>
      <c r="Q220" s="34">
        <f>IF(AND(ISNUMBER($C220),ISNUMBER($D220)),IF($D220&lt;$C220,0,IF(MAX($C220,DATE(Setup!$B$5,8,1))&gt;MIN($D220,EOMONTH(DATE(Setup!$B$5,8,1),0)),0,MAX(0,NETWORKDAYS.INTL(MAX($C220,DATE(Setup!$B$5,8,1)),MIN($D220,EOMONTH(DATE(Setup!$B$5,8,1),0)),Setup!$C$6,Setup!$F$12:$F$61)-IF(AND($E220="Half day",YEAR($D220)=Setup!$B$5,MONTH($D220)=8),1-Setup!$B$7,0)))),0)</f>
        <v/>
      </c>
      <c r="R220" s="34">
        <f>IF(AND(ISNUMBER($C220),ISNUMBER($D220)),IF($D220&lt;$C220,0,IF(MAX($C220,DATE(Setup!$B$5,9,1))&gt;MIN($D220,EOMONTH(DATE(Setup!$B$5,9,1),0)),0,MAX(0,NETWORKDAYS.INTL(MAX($C220,DATE(Setup!$B$5,9,1)),MIN($D220,EOMONTH(DATE(Setup!$B$5,9,1),0)),Setup!$C$6,Setup!$F$12:$F$61)-IF(AND($E220="Half day",YEAR($D220)=Setup!$B$5,MONTH($D220)=9),1-Setup!$B$7,0)))),0)</f>
        <v/>
      </c>
      <c r="S220" s="34">
        <f>IF(AND(ISNUMBER($C220),ISNUMBER($D220)),IF($D220&lt;$C220,0,IF(MAX($C220,DATE(Setup!$B$5,10,1))&gt;MIN($D220,EOMONTH(DATE(Setup!$B$5,10,1),0)),0,MAX(0,NETWORKDAYS.INTL(MAX($C220,DATE(Setup!$B$5,10,1)),MIN($D220,EOMONTH(DATE(Setup!$B$5,10,1),0)),Setup!$C$6,Setup!$F$12:$F$61)-IF(AND($E220="Half day",YEAR($D220)=Setup!$B$5,MONTH($D220)=10),1-Setup!$B$7,0)))),0)</f>
        <v/>
      </c>
      <c r="T220" s="34">
        <f>IF(AND(ISNUMBER($C220),ISNUMBER($D220)),IF($D220&lt;$C220,0,IF(MAX($C220,DATE(Setup!$B$5,11,1))&gt;MIN($D220,EOMONTH(DATE(Setup!$B$5,11,1),0)),0,MAX(0,NETWORKDAYS.INTL(MAX($C220,DATE(Setup!$B$5,11,1)),MIN($D220,EOMONTH(DATE(Setup!$B$5,11,1),0)),Setup!$C$6,Setup!$F$12:$F$61)-IF(AND($E220="Half day",YEAR($D220)=Setup!$B$5,MONTH($D220)=11),1-Setup!$B$7,0)))),0)</f>
        <v/>
      </c>
      <c r="U220" s="34">
        <f>IF(AND(ISNUMBER($C220),ISNUMBER($D220)),IF($D220&lt;$C220,0,IF(MAX($C220,DATE(Setup!$B$5,12,1))&gt;MIN($D220,EOMONTH(DATE(Setup!$B$5,12,1),0)),0,MAX(0,NETWORKDAYS.INTL(MAX($C220,DATE(Setup!$B$5,12,1)),MIN($D220,EOMONTH(DATE(Setup!$B$5,12,1),0)),Setup!$C$6,Setup!$F$12:$F$61)-IF(AND($E220="Half day",YEAR($D220)=Setup!$B$5,MONTH($D220)=12),1-Setup!$B$7,0)))),0)</f>
        <v/>
      </c>
    </row>
    <row r="221">
      <c r="A221" s="7" t="n"/>
      <c r="B221" s="7" t="n"/>
      <c r="C221" s="28" t="n"/>
      <c r="D221" s="28" t="n"/>
      <c r="E221" s="23" t="n"/>
      <c r="F221" s="32">
        <f>IF(OR($C221="",$D221=""),"",IF(NOT(AND(ISNUMBER($C221),ISNUMBER($D221))),"Check dates",IF($D221&lt;$C221,"Check dates",SUM($J221:$U221))))</f>
        <v/>
      </c>
      <c r="G221" s="7" t="n"/>
      <c r="H221" s="33">
        <f>IF(AND($A221="",$B221="",$C221="",$D221=""),"",IF(COUNTIF(Employees!$A$5:$A$34,$A221)=0,"Pick the employee from the list",IF(COUNTIF(Setup!$A$12:$A$17,$B221)=0,"Pick the leave type",IF($F221="Check dates","Check the dates","OK"))))</f>
        <v/>
      </c>
      <c r="J221" s="34">
        <f>IF(AND(ISNUMBER($C221),ISNUMBER($D221)),IF($D221&lt;$C221,0,IF(MAX($C221,DATE(Setup!$B$5,1,1))&gt;MIN($D221,EOMONTH(DATE(Setup!$B$5,1,1),0)),0,MAX(0,NETWORKDAYS.INTL(MAX($C221,DATE(Setup!$B$5,1,1)),MIN($D221,EOMONTH(DATE(Setup!$B$5,1,1),0)),Setup!$C$6,Setup!$F$12:$F$61)-IF(AND($E221="Half day",YEAR($D221)=Setup!$B$5,MONTH($D221)=1),1-Setup!$B$7,0)))),0)</f>
        <v/>
      </c>
      <c r="K221" s="34">
        <f>IF(AND(ISNUMBER($C221),ISNUMBER($D221)),IF($D221&lt;$C221,0,IF(MAX($C221,DATE(Setup!$B$5,2,1))&gt;MIN($D221,EOMONTH(DATE(Setup!$B$5,2,1),0)),0,MAX(0,NETWORKDAYS.INTL(MAX($C221,DATE(Setup!$B$5,2,1)),MIN($D221,EOMONTH(DATE(Setup!$B$5,2,1),0)),Setup!$C$6,Setup!$F$12:$F$61)-IF(AND($E221="Half day",YEAR($D221)=Setup!$B$5,MONTH($D221)=2),1-Setup!$B$7,0)))),0)</f>
        <v/>
      </c>
      <c r="L221" s="34">
        <f>IF(AND(ISNUMBER($C221),ISNUMBER($D221)),IF($D221&lt;$C221,0,IF(MAX($C221,DATE(Setup!$B$5,3,1))&gt;MIN($D221,EOMONTH(DATE(Setup!$B$5,3,1),0)),0,MAX(0,NETWORKDAYS.INTL(MAX($C221,DATE(Setup!$B$5,3,1)),MIN($D221,EOMONTH(DATE(Setup!$B$5,3,1),0)),Setup!$C$6,Setup!$F$12:$F$61)-IF(AND($E221="Half day",YEAR($D221)=Setup!$B$5,MONTH($D221)=3),1-Setup!$B$7,0)))),0)</f>
        <v/>
      </c>
      <c r="M221" s="34">
        <f>IF(AND(ISNUMBER($C221),ISNUMBER($D221)),IF($D221&lt;$C221,0,IF(MAX($C221,DATE(Setup!$B$5,4,1))&gt;MIN($D221,EOMONTH(DATE(Setup!$B$5,4,1),0)),0,MAX(0,NETWORKDAYS.INTL(MAX($C221,DATE(Setup!$B$5,4,1)),MIN($D221,EOMONTH(DATE(Setup!$B$5,4,1),0)),Setup!$C$6,Setup!$F$12:$F$61)-IF(AND($E221="Half day",YEAR($D221)=Setup!$B$5,MONTH($D221)=4),1-Setup!$B$7,0)))),0)</f>
        <v/>
      </c>
      <c r="N221" s="34">
        <f>IF(AND(ISNUMBER($C221),ISNUMBER($D221)),IF($D221&lt;$C221,0,IF(MAX($C221,DATE(Setup!$B$5,5,1))&gt;MIN($D221,EOMONTH(DATE(Setup!$B$5,5,1),0)),0,MAX(0,NETWORKDAYS.INTL(MAX($C221,DATE(Setup!$B$5,5,1)),MIN($D221,EOMONTH(DATE(Setup!$B$5,5,1),0)),Setup!$C$6,Setup!$F$12:$F$61)-IF(AND($E221="Half day",YEAR($D221)=Setup!$B$5,MONTH($D221)=5),1-Setup!$B$7,0)))),0)</f>
        <v/>
      </c>
      <c r="O221" s="34">
        <f>IF(AND(ISNUMBER($C221),ISNUMBER($D221)),IF($D221&lt;$C221,0,IF(MAX($C221,DATE(Setup!$B$5,6,1))&gt;MIN($D221,EOMONTH(DATE(Setup!$B$5,6,1),0)),0,MAX(0,NETWORKDAYS.INTL(MAX($C221,DATE(Setup!$B$5,6,1)),MIN($D221,EOMONTH(DATE(Setup!$B$5,6,1),0)),Setup!$C$6,Setup!$F$12:$F$61)-IF(AND($E221="Half day",YEAR($D221)=Setup!$B$5,MONTH($D221)=6),1-Setup!$B$7,0)))),0)</f>
        <v/>
      </c>
      <c r="P221" s="34">
        <f>IF(AND(ISNUMBER($C221),ISNUMBER($D221)),IF($D221&lt;$C221,0,IF(MAX($C221,DATE(Setup!$B$5,7,1))&gt;MIN($D221,EOMONTH(DATE(Setup!$B$5,7,1),0)),0,MAX(0,NETWORKDAYS.INTL(MAX($C221,DATE(Setup!$B$5,7,1)),MIN($D221,EOMONTH(DATE(Setup!$B$5,7,1),0)),Setup!$C$6,Setup!$F$12:$F$61)-IF(AND($E221="Half day",YEAR($D221)=Setup!$B$5,MONTH($D221)=7),1-Setup!$B$7,0)))),0)</f>
        <v/>
      </c>
      <c r="Q221" s="34">
        <f>IF(AND(ISNUMBER($C221),ISNUMBER($D221)),IF($D221&lt;$C221,0,IF(MAX($C221,DATE(Setup!$B$5,8,1))&gt;MIN($D221,EOMONTH(DATE(Setup!$B$5,8,1),0)),0,MAX(0,NETWORKDAYS.INTL(MAX($C221,DATE(Setup!$B$5,8,1)),MIN($D221,EOMONTH(DATE(Setup!$B$5,8,1),0)),Setup!$C$6,Setup!$F$12:$F$61)-IF(AND($E221="Half day",YEAR($D221)=Setup!$B$5,MONTH($D221)=8),1-Setup!$B$7,0)))),0)</f>
        <v/>
      </c>
      <c r="R221" s="34">
        <f>IF(AND(ISNUMBER($C221),ISNUMBER($D221)),IF($D221&lt;$C221,0,IF(MAX($C221,DATE(Setup!$B$5,9,1))&gt;MIN($D221,EOMONTH(DATE(Setup!$B$5,9,1),0)),0,MAX(0,NETWORKDAYS.INTL(MAX($C221,DATE(Setup!$B$5,9,1)),MIN($D221,EOMONTH(DATE(Setup!$B$5,9,1),0)),Setup!$C$6,Setup!$F$12:$F$61)-IF(AND($E221="Half day",YEAR($D221)=Setup!$B$5,MONTH($D221)=9),1-Setup!$B$7,0)))),0)</f>
        <v/>
      </c>
      <c r="S221" s="34">
        <f>IF(AND(ISNUMBER($C221),ISNUMBER($D221)),IF($D221&lt;$C221,0,IF(MAX($C221,DATE(Setup!$B$5,10,1))&gt;MIN($D221,EOMONTH(DATE(Setup!$B$5,10,1),0)),0,MAX(0,NETWORKDAYS.INTL(MAX($C221,DATE(Setup!$B$5,10,1)),MIN($D221,EOMONTH(DATE(Setup!$B$5,10,1),0)),Setup!$C$6,Setup!$F$12:$F$61)-IF(AND($E221="Half day",YEAR($D221)=Setup!$B$5,MONTH($D221)=10),1-Setup!$B$7,0)))),0)</f>
        <v/>
      </c>
      <c r="T221" s="34">
        <f>IF(AND(ISNUMBER($C221),ISNUMBER($D221)),IF($D221&lt;$C221,0,IF(MAX($C221,DATE(Setup!$B$5,11,1))&gt;MIN($D221,EOMONTH(DATE(Setup!$B$5,11,1),0)),0,MAX(0,NETWORKDAYS.INTL(MAX($C221,DATE(Setup!$B$5,11,1)),MIN($D221,EOMONTH(DATE(Setup!$B$5,11,1),0)),Setup!$C$6,Setup!$F$12:$F$61)-IF(AND($E221="Half day",YEAR($D221)=Setup!$B$5,MONTH($D221)=11),1-Setup!$B$7,0)))),0)</f>
        <v/>
      </c>
      <c r="U221" s="34">
        <f>IF(AND(ISNUMBER($C221),ISNUMBER($D221)),IF($D221&lt;$C221,0,IF(MAX($C221,DATE(Setup!$B$5,12,1))&gt;MIN($D221,EOMONTH(DATE(Setup!$B$5,12,1),0)),0,MAX(0,NETWORKDAYS.INTL(MAX($C221,DATE(Setup!$B$5,12,1)),MIN($D221,EOMONTH(DATE(Setup!$B$5,12,1),0)),Setup!$C$6,Setup!$F$12:$F$61)-IF(AND($E221="Half day",YEAR($D221)=Setup!$B$5,MONTH($D221)=12),1-Setup!$B$7,0)))),0)</f>
        <v/>
      </c>
    </row>
    <row r="222">
      <c r="A222" s="7" t="n"/>
      <c r="B222" s="7" t="n"/>
      <c r="C222" s="28" t="n"/>
      <c r="D222" s="28" t="n"/>
      <c r="E222" s="23" t="n"/>
      <c r="F222" s="32">
        <f>IF(OR($C222="",$D222=""),"",IF(NOT(AND(ISNUMBER($C222),ISNUMBER($D222))),"Check dates",IF($D222&lt;$C222,"Check dates",SUM($J222:$U222))))</f>
        <v/>
      </c>
      <c r="G222" s="7" t="n"/>
      <c r="H222" s="33">
        <f>IF(AND($A222="",$B222="",$C222="",$D222=""),"",IF(COUNTIF(Employees!$A$5:$A$34,$A222)=0,"Pick the employee from the list",IF(COUNTIF(Setup!$A$12:$A$17,$B222)=0,"Pick the leave type",IF($F222="Check dates","Check the dates","OK"))))</f>
        <v/>
      </c>
      <c r="J222" s="34">
        <f>IF(AND(ISNUMBER($C222),ISNUMBER($D222)),IF($D222&lt;$C222,0,IF(MAX($C222,DATE(Setup!$B$5,1,1))&gt;MIN($D222,EOMONTH(DATE(Setup!$B$5,1,1),0)),0,MAX(0,NETWORKDAYS.INTL(MAX($C222,DATE(Setup!$B$5,1,1)),MIN($D222,EOMONTH(DATE(Setup!$B$5,1,1),0)),Setup!$C$6,Setup!$F$12:$F$61)-IF(AND($E222="Half day",YEAR($D222)=Setup!$B$5,MONTH($D222)=1),1-Setup!$B$7,0)))),0)</f>
        <v/>
      </c>
      <c r="K222" s="34">
        <f>IF(AND(ISNUMBER($C222),ISNUMBER($D222)),IF($D222&lt;$C222,0,IF(MAX($C222,DATE(Setup!$B$5,2,1))&gt;MIN($D222,EOMONTH(DATE(Setup!$B$5,2,1),0)),0,MAX(0,NETWORKDAYS.INTL(MAX($C222,DATE(Setup!$B$5,2,1)),MIN($D222,EOMONTH(DATE(Setup!$B$5,2,1),0)),Setup!$C$6,Setup!$F$12:$F$61)-IF(AND($E222="Half day",YEAR($D222)=Setup!$B$5,MONTH($D222)=2),1-Setup!$B$7,0)))),0)</f>
        <v/>
      </c>
      <c r="L222" s="34">
        <f>IF(AND(ISNUMBER($C222),ISNUMBER($D222)),IF($D222&lt;$C222,0,IF(MAX($C222,DATE(Setup!$B$5,3,1))&gt;MIN($D222,EOMONTH(DATE(Setup!$B$5,3,1),0)),0,MAX(0,NETWORKDAYS.INTL(MAX($C222,DATE(Setup!$B$5,3,1)),MIN($D222,EOMONTH(DATE(Setup!$B$5,3,1),0)),Setup!$C$6,Setup!$F$12:$F$61)-IF(AND($E222="Half day",YEAR($D222)=Setup!$B$5,MONTH($D222)=3),1-Setup!$B$7,0)))),0)</f>
        <v/>
      </c>
      <c r="M222" s="34">
        <f>IF(AND(ISNUMBER($C222),ISNUMBER($D222)),IF($D222&lt;$C222,0,IF(MAX($C222,DATE(Setup!$B$5,4,1))&gt;MIN($D222,EOMONTH(DATE(Setup!$B$5,4,1),0)),0,MAX(0,NETWORKDAYS.INTL(MAX($C222,DATE(Setup!$B$5,4,1)),MIN($D222,EOMONTH(DATE(Setup!$B$5,4,1),0)),Setup!$C$6,Setup!$F$12:$F$61)-IF(AND($E222="Half day",YEAR($D222)=Setup!$B$5,MONTH($D222)=4),1-Setup!$B$7,0)))),0)</f>
        <v/>
      </c>
      <c r="N222" s="34">
        <f>IF(AND(ISNUMBER($C222),ISNUMBER($D222)),IF($D222&lt;$C222,0,IF(MAX($C222,DATE(Setup!$B$5,5,1))&gt;MIN($D222,EOMONTH(DATE(Setup!$B$5,5,1),0)),0,MAX(0,NETWORKDAYS.INTL(MAX($C222,DATE(Setup!$B$5,5,1)),MIN($D222,EOMONTH(DATE(Setup!$B$5,5,1),0)),Setup!$C$6,Setup!$F$12:$F$61)-IF(AND($E222="Half day",YEAR($D222)=Setup!$B$5,MONTH($D222)=5),1-Setup!$B$7,0)))),0)</f>
        <v/>
      </c>
      <c r="O222" s="34">
        <f>IF(AND(ISNUMBER($C222),ISNUMBER($D222)),IF($D222&lt;$C222,0,IF(MAX($C222,DATE(Setup!$B$5,6,1))&gt;MIN($D222,EOMONTH(DATE(Setup!$B$5,6,1),0)),0,MAX(0,NETWORKDAYS.INTL(MAX($C222,DATE(Setup!$B$5,6,1)),MIN($D222,EOMONTH(DATE(Setup!$B$5,6,1),0)),Setup!$C$6,Setup!$F$12:$F$61)-IF(AND($E222="Half day",YEAR($D222)=Setup!$B$5,MONTH($D222)=6),1-Setup!$B$7,0)))),0)</f>
        <v/>
      </c>
      <c r="P222" s="34">
        <f>IF(AND(ISNUMBER($C222),ISNUMBER($D222)),IF($D222&lt;$C222,0,IF(MAX($C222,DATE(Setup!$B$5,7,1))&gt;MIN($D222,EOMONTH(DATE(Setup!$B$5,7,1),0)),0,MAX(0,NETWORKDAYS.INTL(MAX($C222,DATE(Setup!$B$5,7,1)),MIN($D222,EOMONTH(DATE(Setup!$B$5,7,1),0)),Setup!$C$6,Setup!$F$12:$F$61)-IF(AND($E222="Half day",YEAR($D222)=Setup!$B$5,MONTH($D222)=7),1-Setup!$B$7,0)))),0)</f>
        <v/>
      </c>
      <c r="Q222" s="34">
        <f>IF(AND(ISNUMBER($C222),ISNUMBER($D222)),IF($D222&lt;$C222,0,IF(MAX($C222,DATE(Setup!$B$5,8,1))&gt;MIN($D222,EOMONTH(DATE(Setup!$B$5,8,1),0)),0,MAX(0,NETWORKDAYS.INTL(MAX($C222,DATE(Setup!$B$5,8,1)),MIN($D222,EOMONTH(DATE(Setup!$B$5,8,1),0)),Setup!$C$6,Setup!$F$12:$F$61)-IF(AND($E222="Half day",YEAR($D222)=Setup!$B$5,MONTH($D222)=8),1-Setup!$B$7,0)))),0)</f>
        <v/>
      </c>
      <c r="R222" s="34">
        <f>IF(AND(ISNUMBER($C222),ISNUMBER($D222)),IF($D222&lt;$C222,0,IF(MAX($C222,DATE(Setup!$B$5,9,1))&gt;MIN($D222,EOMONTH(DATE(Setup!$B$5,9,1),0)),0,MAX(0,NETWORKDAYS.INTL(MAX($C222,DATE(Setup!$B$5,9,1)),MIN($D222,EOMONTH(DATE(Setup!$B$5,9,1),0)),Setup!$C$6,Setup!$F$12:$F$61)-IF(AND($E222="Half day",YEAR($D222)=Setup!$B$5,MONTH($D222)=9),1-Setup!$B$7,0)))),0)</f>
        <v/>
      </c>
      <c r="S222" s="34">
        <f>IF(AND(ISNUMBER($C222),ISNUMBER($D222)),IF($D222&lt;$C222,0,IF(MAX($C222,DATE(Setup!$B$5,10,1))&gt;MIN($D222,EOMONTH(DATE(Setup!$B$5,10,1),0)),0,MAX(0,NETWORKDAYS.INTL(MAX($C222,DATE(Setup!$B$5,10,1)),MIN($D222,EOMONTH(DATE(Setup!$B$5,10,1),0)),Setup!$C$6,Setup!$F$12:$F$61)-IF(AND($E222="Half day",YEAR($D222)=Setup!$B$5,MONTH($D222)=10),1-Setup!$B$7,0)))),0)</f>
        <v/>
      </c>
      <c r="T222" s="34">
        <f>IF(AND(ISNUMBER($C222),ISNUMBER($D222)),IF($D222&lt;$C222,0,IF(MAX($C222,DATE(Setup!$B$5,11,1))&gt;MIN($D222,EOMONTH(DATE(Setup!$B$5,11,1),0)),0,MAX(0,NETWORKDAYS.INTL(MAX($C222,DATE(Setup!$B$5,11,1)),MIN($D222,EOMONTH(DATE(Setup!$B$5,11,1),0)),Setup!$C$6,Setup!$F$12:$F$61)-IF(AND($E222="Half day",YEAR($D222)=Setup!$B$5,MONTH($D222)=11),1-Setup!$B$7,0)))),0)</f>
        <v/>
      </c>
      <c r="U222" s="34">
        <f>IF(AND(ISNUMBER($C222),ISNUMBER($D222)),IF($D222&lt;$C222,0,IF(MAX($C222,DATE(Setup!$B$5,12,1))&gt;MIN($D222,EOMONTH(DATE(Setup!$B$5,12,1),0)),0,MAX(0,NETWORKDAYS.INTL(MAX($C222,DATE(Setup!$B$5,12,1)),MIN($D222,EOMONTH(DATE(Setup!$B$5,12,1),0)),Setup!$C$6,Setup!$F$12:$F$61)-IF(AND($E222="Half day",YEAR($D222)=Setup!$B$5,MONTH($D222)=12),1-Setup!$B$7,0)))),0)</f>
        <v/>
      </c>
    </row>
    <row r="223">
      <c r="A223" s="7" t="n"/>
      <c r="B223" s="7" t="n"/>
      <c r="C223" s="28" t="n"/>
      <c r="D223" s="28" t="n"/>
      <c r="E223" s="23" t="n"/>
      <c r="F223" s="32">
        <f>IF(OR($C223="",$D223=""),"",IF(NOT(AND(ISNUMBER($C223),ISNUMBER($D223))),"Check dates",IF($D223&lt;$C223,"Check dates",SUM($J223:$U223))))</f>
        <v/>
      </c>
      <c r="G223" s="7" t="n"/>
      <c r="H223" s="33">
        <f>IF(AND($A223="",$B223="",$C223="",$D223=""),"",IF(COUNTIF(Employees!$A$5:$A$34,$A223)=0,"Pick the employee from the list",IF(COUNTIF(Setup!$A$12:$A$17,$B223)=0,"Pick the leave type",IF($F223="Check dates","Check the dates","OK"))))</f>
        <v/>
      </c>
      <c r="J223" s="34">
        <f>IF(AND(ISNUMBER($C223),ISNUMBER($D223)),IF($D223&lt;$C223,0,IF(MAX($C223,DATE(Setup!$B$5,1,1))&gt;MIN($D223,EOMONTH(DATE(Setup!$B$5,1,1),0)),0,MAX(0,NETWORKDAYS.INTL(MAX($C223,DATE(Setup!$B$5,1,1)),MIN($D223,EOMONTH(DATE(Setup!$B$5,1,1),0)),Setup!$C$6,Setup!$F$12:$F$61)-IF(AND($E223="Half day",YEAR($D223)=Setup!$B$5,MONTH($D223)=1),1-Setup!$B$7,0)))),0)</f>
        <v/>
      </c>
      <c r="K223" s="34">
        <f>IF(AND(ISNUMBER($C223),ISNUMBER($D223)),IF($D223&lt;$C223,0,IF(MAX($C223,DATE(Setup!$B$5,2,1))&gt;MIN($D223,EOMONTH(DATE(Setup!$B$5,2,1),0)),0,MAX(0,NETWORKDAYS.INTL(MAX($C223,DATE(Setup!$B$5,2,1)),MIN($D223,EOMONTH(DATE(Setup!$B$5,2,1),0)),Setup!$C$6,Setup!$F$12:$F$61)-IF(AND($E223="Half day",YEAR($D223)=Setup!$B$5,MONTH($D223)=2),1-Setup!$B$7,0)))),0)</f>
        <v/>
      </c>
      <c r="L223" s="34">
        <f>IF(AND(ISNUMBER($C223),ISNUMBER($D223)),IF($D223&lt;$C223,0,IF(MAX($C223,DATE(Setup!$B$5,3,1))&gt;MIN($D223,EOMONTH(DATE(Setup!$B$5,3,1),0)),0,MAX(0,NETWORKDAYS.INTL(MAX($C223,DATE(Setup!$B$5,3,1)),MIN($D223,EOMONTH(DATE(Setup!$B$5,3,1),0)),Setup!$C$6,Setup!$F$12:$F$61)-IF(AND($E223="Half day",YEAR($D223)=Setup!$B$5,MONTH($D223)=3),1-Setup!$B$7,0)))),0)</f>
        <v/>
      </c>
      <c r="M223" s="34">
        <f>IF(AND(ISNUMBER($C223),ISNUMBER($D223)),IF($D223&lt;$C223,0,IF(MAX($C223,DATE(Setup!$B$5,4,1))&gt;MIN($D223,EOMONTH(DATE(Setup!$B$5,4,1),0)),0,MAX(0,NETWORKDAYS.INTL(MAX($C223,DATE(Setup!$B$5,4,1)),MIN($D223,EOMONTH(DATE(Setup!$B$5,4,1),0)),Setup!$C$6,Setup!$F$12:$F$61)-IF(AND($E223="Half day",YEAR($D223)=Setup!$B$5,MONTH($D223)=4),1-Setup!$B$7,0)))),0)</f>
        <v/>
      </c>
      <c r="N223" s="34">
        <f>IF(AND(ISNUMBER($C223),ISNUMBER($D223)),IF($D223&lt;$C223,0,IF(MAX($C223,DATE(Setup!$B$5,5,1))&gt;MIN($D223,EOMONTH(DATE(Setup!$B$5,5,1),0)),0,MAX(0,NETWORKDAYS.INTL(MAX($C223,DATE(Setup!$B$5,5,1)),MIN($D223,EOMONTH(DATE(Setup!$B$5,5,1),0)),Setup!$C$6,Setup!$F$12:$F$61)-IF(AND($E223="Half day",YEAR($D223)=Setup!$B$5,MONTH($D223)=5),1-Setup!$B$7,0)))),0)</f>
        <v/>
      </c>
      <c r="O223" s="34">
        <f>IF(AND(ISNUMBER($C223),ISNUMBER($D223)),IF($D223&lt;$C223,0,IF(MAX($C223,DATE(Setup!$B$5,6,1))&gt;MIN($D223,EOMONTH(DATE(Setup!$B$5,6,1),0)),0,MAX(0,NETWORKDAYS.INTL(MAX($C223,DATE(Setup!$B$5,6,1)),MIN($D223,EOMONTH(DATE(Setup!$B$5,6,1),0)),Setup!$C$6,Setup!$F$12:$F$61)-IF(AND($E223="Half day",YEAR($D223)=Setup!$B$5,MONTH($D223)=6),1-Setup!$B$7,0)))),0)</f>
        <v/>
      </c>
      <c r="P223" s="34">
        <f>IF(AND(ISNUMBER($C223),ISNUMBER($D223)),IF($D223&lt;$C223,0,IF(MAX($C223,DATE(Setup!$B$5,7,1))&gt;MIN($D223,EOMONTH(DATE(Setup!$B$5,7,1),0)),0,MAX(0,NETWORKDAYS.INTL(MAX($C223,DATE(Setup!$B$5,7,1)),MIN($D223,EOMONTH(DATE(Setup!$B$5,7,1),0)),Setup!$C$6,Setup!$F$12:$F$61)-IF(AND($E223="Half day",YEAR($D223)=Setup!$B$5,MONTH($D223)=7),1-Setup!$B$7,0)))),0)</f>
        <v/>
      </c>
      <c r="Q223" s="34">
        <f>IF(AND(ISNUMBER($C223),ISNUMBER($D223)),IF($D223&lt;$C223,0,IF(MAX($C223,DATE(Setup!$B$5,8,1))&gt;MIN($D223,EOMONTH(DATE(Setup!$B$5,8,1),0)),0,MAX(0,NETWORKDAYS.INTL(MAX($C223,DATE(Setup!$B$5,8,1)),MIN($D223,EOMONTH(DATE(Setup!$B$5,8,1),0)),Setup!$C$6,Setup!$F$12:$F$61)-IF(AND($E223="Half day",YEAR($D223)=Setup!$B$5,MONTH($D223)=8),1-Setup!$B$7,0)))),0)</f>
        <v/>
      </c>
      <c r="R223" s="34">
        <f>IF(AND(ISNUMBER($C223),ISNUMBER($D223)),IF($D223&lt;$C223,0,IF(MAX($C223,DATE(Setup!$B$5,9,1))&gt;MIN($D223,EOMONTH(DATE(Setup!$B$5,9,1),0)),0,MAX(0,NETWORKDAYS.INTL(MAX($C223,DATE(Setup!$B$5,9,1)),MIN($D223,EOMONTH(DATE(Setup!$B$5,9,1),0)),Setup!$C$6,Setup!$F$12:$F$61)-IF(AND($E223="Half day",YEAR($D223)=Setup!$B$5,MONTH($D223)=9),1-Setup!$B$7,0)))),0)</f>
        <v/>
      </c>
      <c r="S223" s="34">
        <f>IF(AND(ISNUMBER($C223),ISNUMBER($D223)),IF($D223&lt;$C223,0,IF(MAX($C223,DATE(Setup!$B$5,10,1))&gt;MIN($D223,EOMONTH(DATE(Setup!$B$5,10,1),0)),0,MAX(0,NETWORKDAYS.INTL(MAX($C223,DATE(Setup!$B$5,10,1)),MIN($D223,EOMONTH(DATE(Setup!$B$5,10,1),0)),Setup!$C$6,Setup!$F$12:$F$61)-IF(AND($E223="Half day",YEAR($D223)=Setup!$B$5,MONTH($D223)=10),1-Setup!$B$7,0)))),0)</f>
        <v/>
      </c>
      <c r="T223" s="34">
        <f>IF(AND(ISNUMBER($C223),ISNUMBER($D223)),IF($D223&lt;$C223,0,IF(MAX($C223,DATE(Setup!$B$5,11,1))&gt;MIN($D223,EOMONTH(DATE(Setup!$B$5,11,1),0)),0,MAX(0,NETWORKDAYS.INTL(MAX($C223,DATE(Setup!$B$5,11,1)),MIN($D223,EOMONTH(DATE(Setup!$B$5,11,1),0)),Setup!$C$6,Setup!$F$12:$F$61)-IF(AND($E223="Half day",YEAR($D223)=Setup!$B$5,MONTH($D223)=11),1-Setup!$B$7,0)))),0)</f>
        <v/>
      </c>
      <c r="U223" s="34">
        <f>IF(AND(ISNUMBER($C223),ISNUMBER($D223)),IF($D223&lt;$C223,0,IF(MAX($C223,DATE(Setup!$B$5,12,1))&gt;MIN($D223,EOMONTH(DATE(Setup!$B$5,12,1),0)),0,MAX(0,NETWORKDAYS.INTL(MAX($C223,DATE(Setup!$B$5,12,1)),MIN($D223,EOMONTH(DATE(Setup!$B$5,12,1),0)),Setup!$C$6,Setup!$F$12:$F$61)-IF(AND($E223="Half day",YEAR($D223)=Setup!$B$5,MONTH($D223)=12),1-Setup!$B$7,0)))),0)</f>
        <v/>
      </c>
    </row>
    <row r="224">
      <c r="A224" s="7" t="n"/>
      <c r="B224" s="7" t="n"/>
      <c r="C224" s="28" t="n"/>
      <c r="D224" s="28" t="n"/>
      <c r="E224" s="23" t="n"/>
      <c r="F224" s="32">
        <f>IF(OR($C224="",$D224=""),"",IF(NOT(AND(ISNUMBER($C224),ISNUMBER($D224))),"Check dates",IF($D224&lt;$C224,"Check dates",SUM($J224:$U224))))</f>
        <v/>
      </c>
      <c r="G224" s="7" t="n"/>
      <c r="H224" s="33">
        <f>IF(AND($A224="",$B224="",$C224="",$D224=""),"",IF(COUNTIF(Employees!$A$5:$A$34,$A224)=0,"Pick the employee from the list",IF(COUNTIF(Setup!$A$12:$A$17,$B224)=0,"Pick the leave type",IF($F224="Check dates","Check the dates","OK"))))</f>
        <v/>
      </c>
      <c r="J224" s="34">
        <f>IF(AND(ISNUMBER($C224),ISNUMBER($D224)),IF($D224&lt;$C224,0,IF(MAX($C224,DATE(Setup!$B$5,1,1))&gt;MIN($D224,EOMONTH(DATE(Setup!$B$5,1,1),0)),0,MAX(0,NETWORKDAYS.INTL(MAX($C224,DATE(Setup!$B$5,1,1)),MIN($D224,EOMONTH(DATE(Setup!$B$5,1,1),0)),Setup!$C$6,Setup!$F$12:$F$61)-IF(AND($E224="Half day",YEAR($D224)=Setup!$B$5,MONTH($D224)=1),1-Setup!$B$7,0)))),0)</f>
        <v/>
      </c>
      <c r="K224" s="34">
        <f>IF(AND(ISNUMBER($C224),ISNUMBER($D224)),IF($D224&lt;$C224,0,IF(MAX($C224,DATE(Setup!$B$5,2,1))&gt;MIN($D224,EOMONTH(DATE(Setup!$B$5,2,1),0)),0,MAX(0,NETWORKDAYS.INTL(MAX($C224,DATE(Setup!$B$5,2,1)),MIN($D224,EOMONTH(DATE(Setup!$B$5,2,1),0)),Setup!$C$6,Setup!$F$12:$F$61)-IF(AND($E224="Half day",YEAR($D224)=Setup!$B$5,MONTH($D224)=2),1-Setup!$B$7,0)))),0)</f>
        <v/>
      </c>
      <c r="L224" s="34">
        <f>IF(AND(ISNUMBER($C224),ISNUMBER($D224)),IF($D224&lt;$C224,0,IF(MAX($C224,DATE(Setup!$B$5,3,1))&gt;MIN($D224,EOMONTH(DATE(Setup!$B$5,3,1),0)),0,MAX(0,NETWORKDAYS.INTL(MAX($C224,DATE(Setup!$B$5,3,1)),MIN($D224,EOMONTH(DATE(Setup!$B$5,3,1),0)),Setup!$C$6,Setup!$F$12:$F$61)-IF(AND($E224="Half day",YEAR($D224)=Setup!$B$5,MONTH($D224)=3),1-Setup!$B$7,0)))),0)</f>
        <v/>
      </c>
      <c r="M224" s="34">
        <f>IF(AND(ISNUMBER($C224),ISNUMBER($D224)),IF($D224&lt;$C224,0,IF(MAX($C224,DATE(Setup!$B$5,4,1))&gt;MIN($D224,EOMONTH(DATE(Setup!$B$5,4,1),0)),0,MAX(0,NETWORKDAYS.INTL(MAX($C224,DATE(Setup!$B$5,4,1)),MIN($D224,EOMONTH(DATE(Setup!$B$5,4,1),0)),Setup!$C$6,Setup!$F$12:$F$61)-IF(AND($E224="Half day",YEAR($D224)=Setup!$B$5,MONTH($D224)=4),1-Setup!$B$7,0)))),0)</f>
        <v/>
      </c>
      <c r="N224" s="34">
        <f>IF(AND(ISNUMBER($C224),ISNUMBER($D224)),IF($D224&lt;$C224,0,IF(MAX($C224,DATE(Setup!$B$5,5,1))&gt;MIN($D224,EOMONTH(DATE(Setup!$B$5,5,1),0)),0,MAX(0,NETWORKDAYS.INTL(MAX($C224,DATE(Setup!$B$5,5,1)),MIN($D224,EOMONTH(DATE(Setup!$B$5,5,1),0)),Setup!$C$6,Setup!$F$12:$F$61)-IF(AND($E224="Half day",YEAR($D224)=Setup!$B$5,MONTH($D224)=5),1-Setup!$B$7,0)))),0)</f>
        <v/>
      </c>
      <c r="O224" s="34">
        <f>IF(AND(ISNUMBER($C224),ISNUMBER($D224)),IF($D224&lt;$C224,0,IF(MAX($C224,DATE(Setup!$B$5,6,1))&gt;MIN($D224,EOMONTH(DATE(Setup!$B$5,6,1),0)),0,MAX(0,NETWORKDAYS.INTL(MAX($C224,DATE(Setup!$B$5,6,1)),MIN($D224,EOMONTH(DATE(Setup!$B$5,6,1),0)),Setup!$C$6,Setup!$F$12:$F$61)-IF(AND($E224="Half day",YEAR($D224)=Setup!$B$5,MONTH($D224)=6),1-Setup!$B$7,0)))),0)</f>
        <v/>
      </c>
      <c r="P224" s="34">
        <f>IF(AND(ISNUMBER($C224),ISNUMBER($D224)),IF($D224&lt;$C224,0,IF(MAX($C224,DATE(Setup!$B$5,7,1))&gt;MIN($D224,EOMONTH(DATE(Setup!$B$5,7,1),0)),0,MAX(0,NETWORKDAYS.INTL(MAX($C224,DATE(Setup!$B$5,7,1)),MIN($D224,EOMONTH(DATE(Setup!$B$5,7,1),0)),Setup!$C$6,Setup!$F$12:$F$61)-IF(AND($E224="Half day",YEAR($D224)=Setup!$B$5,MONTH($D224)=7),1-Setup!$B$7,0)))),0)</f>
        <v/>
      </c>
      <c r="Q224" s="34">
        <f>IF(AND(ISNUMBER($C224),ISNUMBER($D224)),IF($D224&lt;$C224,0,IF(MAX($C224,DATE(Setup!$B$5,8,1))&gt;MIN($D224,EOMONTH(DATE(Setup!$B$5,8,1),0)),0,MAX(0,NETWORKDAYS.INTL(MAX($C224,DATE(Setup!$B$5,8,1)),MIN($D224,EOMONTH(DATE(Setup!$B$5,8,1),0)),Setup!$C$6,Setup!$F$12:$F$61)-IF(AND($E224="Half day",YEAR($D224)=Setup!$B$5,MONTH($D224)=8),1-Setup!$B$7,0)))),0)</f>
        <v/>
      </c>
      <c r="R224" s="34">
        <f>IF(AND(ISNUMBER($C224),ISNUMBER($D224)),IF($D224&lt;$C224,0,IF(MAX($C224,DATE(Setup!$B$5,9,1))&gt;MIN($D224,EOMONTH(DATE(Setup!$B$5,9,1),0)),0,MAX(0,NETWORKDAYS.INTL(MAX($C224,DATE(Setup!$B$5,9,1)),MIN($D224,EOMONTH(DATE(Setup!$B$5,9,1),0)),Setup!$C$6,Setup!$F$12:$F$61)-IF(AND($E224="Half day",YEAR($D224)=Setup!$B$5,MONTH($D224)=9),1-Setup!$B$7,0)))),0)</f>
        <v/>
      </c>
      <c r="S224" s="34">
        <f>IF(AND(ISNUMBER($C224),ISNUMBER($D224)),IF($D224&lt;$C224,0,IF(MAX($C224,DATE(Setup!$B$5,10,1))&gt;MIN($D224,EOMONTH(DATE(Setup!$B$5,10,1),0)),0,MAX(0,NETWORKDAYS.INTL(MAX($C224,DATE(Setup!$B$5,10,1)),MIN($D224,EOMONTH(DATE(Setup!$B$5,10,1),0)),Setup!$C$6,Setup!$F$12:$F$61)-IF(AND($E224="Half day",YEAR($D224)=Setup!$B$5,MONTH($D224)=10),1-Setup!$B$7,0)))),0)</f>
        <v/>
      </c>
      <c r="T224" s="34">
        <f>IF(AND(ISNUMBER($C224),ISNUMBER($D224)),IF($D224&lt;$C224,0,IF(MAX($C224,DATE(Setup!$B$5,11,1))&gt;MIN($D224,EOMONTH(DATE(Setup!$B$5,11,1),0)),0,MAX(0,NETWORKDAYS.INTL(MAX($C224,DATE(Setup!$B$5,11,1)),MIN($D224,EOMONTH(DATE(Setup!$B$5,11,1),0)),Setup!$C$6,Setup!$F$12:$F$61)-IF(AND($E224="Half day",YEAR($D224)=Setup!$B$5,MONTH($D224)=11),1-Setup!$B$7,0)))),0)</f>
        <v/>
      </c>
      <c r="U224" s="34">
        <f>IF(AND(ISNUMBER($C224),ISNUMBER($D224)),IF($D224&lt;$C224,0,IF(MAX($C224,DATE(Setup!$B$5,12,1))&gt;MIN($D224,EOMONTH(DATE(Setup!$B$5,12,1),0)),0,MAX(0,NETWORKDAYS.INTL(MAX($C224,DATE(Setup!$B$5,12,1)),MIN($D224,EOMONTH(DATE(Setup!$B$5,12,1),0)),Setup!$C$6,Setup!$F$12:$F$61)-IF(AND($E224="Half day",YEAR($D224)=Setup!$B$5,MONTH($D224)=12),1-Setup!$B$7,0)))),0)</f>
        <v/>
      </c>
    </row>
    <row r="225">
      <c r="A225" s="7" t="n"/>
      <c r="B225" s="7" t="n"/>
      <c r="C225" s="28" t="n"/>
      <c r="D225" s="28" t="n"/>
      <c r="E225" s="23" t="n"/>
      <c r="F225" s="32">
        <f>IF(OR($C225="",$D225=""),"",IF(NOT(AND(ISNUMBER($C225),ISNUMBER($D225))),"Check dates",IF($D225&lt;$C225,"Check dates",SUM($J225:$U225))))</f>
        <v/>
      </c>
      <c r="G225" s="7" t="n"/>
      <c r="H225" s="33">
        <f>IF(AND($A225="",$B225="",$C225="",$D225=""),"",IF(COUNTIF(Employees!$A$5:$A$34,$A225)=0,"Pick the employee from the list",IF(COUNTIF(Setup!$A$12:$A$17,$B225)=0,"Pick the leave type",IF($F225="Check dates","Check the dates","OK"))))</f>
        <v/>
      </c>
      <c r="J225" s="34">
        <f>IF(AND(ISNUMBER($C225),ISNUMBER($D225)),IF($D225&lt;$C225,0,IF(MAX($C225,DATE(Setup!$B$5,1,1))&gt;MIN($D225,EOMONTH(DATE(Setup!$B$5,1,1),0)),0,MAX(0,NETWORKDAYS.INTL(MAX($C225,DATE(Setup!$B$5,1,1)),MIN($D225,EOMONTH(DATE(Setup!$B$5,1,1),0)),Setup!$C$6,Setup!$F$12:$F$61)-IF(AND($E225="Half day",YEAR($D225)=Setup!$B$5,MONTH($D225)=1),1-Setup!$B$7,0)))),0)</f>
        <v/>
      </c>
      <c r="K225" s="34">
        <f>IF(AND(ISNUMBER($C225),ISNUMBER($D225)),IF($D225&lt;$C225,0,IF(MAX($C225,DATE(Setup!$B$5,2,1))&gt;MIN($D225,EOMONTH(DATE(Setup!$B$5,2,1),0)),0,MAX(0,NETWORKDAYS.INTL(MAX($C225,DATE(Setup!$B$5,2,1)),MIN($D225,EOMONTH(DATE(Setup!$B$5,2,1),0)),Setup!$C$6,Setup!$F$12:$F$61)-IF(AND($E225="Half day",YEAR($D225)=Setup!$B$5,MONTH($D225)=2),1-Setup!$B$7,0)))),0)</f>
        <v/>
      </c>
      <c r="L225" s="34">
        <f>IF(AND(ISNUMBER($C225),ISNUMBER($D225)),IF($D225&lt;$C225,0,IF(MAX($C225,DATE(Setup!$B$5,3,1))&gt;MIN($D225,EOMONTH(DATE(Setup!$B$5,3,1),0)),0,MAX(0,NETWORKDAYS.INTL(MAX($C225,DATE(Setup!$B$5,3,1)),MIN($D225,EOMONTH(DATE(Setup!$B$5,3,1),0)),Setup!$C$6,Setup!$F$12:$F$61)-IF(AND($E225="Half day",YEAR($D225)=Setup!$B$5,MONTH($D225)=3),1-Setup!$B$7,0)))),0)</f>
        <v/>
      </c>
      <c r="M225" s="34">
        <f>IF(AND(ISNUMBER($C225),ISNUMBER($D225)),IF($D225&lt;$C225,0,IF(MAX($C225,DATE(Setup!$B$5,4,1))&gt;MIN($D225,EOMONTH(DATE(Setup!$B$5,4,1),0)),0,MAX(0,NETWORKDAYS.INTL(MAX($C225,DATE(Setup!$B$5,4,1)),MIN($D225,EOMONTH(DATE(Setup!$B$5,4,1),0)),Setup!$C$6,Setup!$F$12:$F$61)-IF(AND($E225="Half day",YEAR($D225)=Setup!$B$5,MONTH($D225)=4),1-Setup!$B$7,0)))),0)</f>
        <v/>
      </c>
      <c r="N225" s="34">
        <f>IF(AND(ISNUMBER($C225),ISNUMBER($D225)),IF($D225&lt;$C225,0,IF(MAX($C225,DATE(Setup!$B$5,5,1))&gt;MIN($D225,EOMONTH(DATE(Setup!$B$5,5,1),0)),0,MAX(0,NETWORKDAYS.INTL(MAX($C225,DATE(Setup!$B$5,5,1)),MIN($D225,EOMONTH(DATE(Setup!$B$5,5,1),0)),Setup!$C$6,Setup!$F$12:$F$61)-IF(AND($E225="Half day",YEAR($D225)=Setup!$B$5,MONTH($D225)=5),1-Setup!$B$7,0)))),0)</f>
        <v/>
      </c>
      <c r="O225" s="34">
        <f>IF(AND(ISNUMBER($C225),ISNUMBER($D225)),IF($D225&lt;$C225,0,IF(MAX($C225,DATE(Setup!$B$5,6,1))&gt;MIN($D225,EOMONTH(DATE(Setup!$B$5,6,1),0)),0,MAX(0,NETWORKDAYS.INTL(MAX($C225,DATE(Setup!$B$5,6,1)),MIN($D225,EOMONTH(DATE(Setup!$B$5,6,1),0)),Setup!$C$6,Setup!$F$12:$F$61)-IF(AND($E225="Half day",YEAR($D225)=Setup!$B$5,MONTH($D225)=6),1-Setup!$B$7,0)))),0)</f>
        <v/>
      </c>
      <c r="P225" s="34">
        <f>IF(AND(ISNUMBER($C225),ISNUMBER($D225)),IF($D225&lt;$C225,0,IF(MAX($C225,DATE(Setup!$B$5,7,1))&gt;MIN($D225,EOMONTH(DATE(Setup!$B$5,7,1),0)),0,MAX(0,NETWORKDAYS.INTL(MAX($C225,DATE(Setup!$B$5,7,1)),MIN($D225,EOMONTH(DATE(Setup!$B$5,7,1),0)),Setup!$C$6,Setup!$F$12:$F$61)-IF(AND($E225="Half day",YEAR($D225)=Setup!$B$5,MONTH($D225)=7),1-Setup!$B$7,0)))),0)</f>
        <v/>
      </c>
      <c r="Q225" s="34">
        <f>IF(AND(ISNUMBER($C225),ISNUMBER($D225)),IF($D225&lt;$C225,0,IF(MAX($C225,DATE(Setup!$B$5,8,1))&gt;MIN($D225,EOMONTH(DATE(Setup!$B$5,8,1),0)),0,MAX(0,NETWORKDAYS.INTL(MAX($C225,DATE(Setup!$B$5,8,1)),MIN($D225,EOMONTH(DATE(Setup!$B$5,8,1),0)),Setup!$C$6,Setup!$F$12:$F$61)-IF(AND($E225="Half day",YEAR($D225)=Setup!$B$5,MONTH($D225)=8),1-Setup!$B$7,0)))),0)</f>
        <v/>
      </c>
      <c r="R225" s="34">
        <f>IF(AND(ISNUMBER($C225),ISNUMBER($D225)),IF($D225&lt;$C225,0,IF(MAX($C225,DATE(Setup!$B$5,9,1))&gt;MIN($D225,EOMONTH(DATE(Setup!$B$5,9,1),0)),0,MAX(0,NETWORKDAYS.INTL(MAX($C225,DATE(Setup!$B$5,9,1)),MIN($D225,EOMONTH(DATE(Setup!$B$5,9,1),0)),Setup!$C$6,Setup!$F$12:$F$61)-IF(AND($E225="Half day",YEAR($D225)=Setup!$B$5,MONTH($D225)=9),1-Setup!$B$7,0)))),0)</f>
        <v/>
      </c>
      <c r="S225" s="34">
        <f>IF(AND(ISNUMBER($C225),ISNUMBER($D225)),IF($D225&lt;$C225,0,IF(MAX($C225,DATE(Setup!$B$5,10,1))&gt;MIN($D225,EOMONTH(DATE(Setup!$B$5,10,1),0)),0,MAX(0,NETWORKDAYS.INTL(MAX($C225,DATE(Setup!$B$5,10,1)),MIN($D225,EOMONTH(DATE(Setup!$B$5,10,1),0)),Setup!$C$6,Setup!$F$12:$F$61)-IF(AND($E225="Half day",YEAR($D225)=Setup!$B$5,MONTH($D225)=10),1-Setup!$B$7,0)))),0)</f>
        <v/>
      </c>
      <c r="T225" s="34">
        <f>IF(AND(ISNUMBER($C225),ISNUMBER($D225)),IF($D225&lt;$C225,0,IF(MAX($C225,DATE(Setup!$B$5,11,1))&gt;MIN($D225,EOMONTH(DATE(Setup!$B$5,11,1),0)),0,MAX(0,NETWORKDAYS.INTL(MAX($C225,DATE(Setup!$B$5,11,1)),MIN($D225,EOMONTH(DATE(Setup!$B$5,11,1),0)),Setup!$C$6,Setup!$F$12:$F$61)-IF(AND($E225="Half day",YEAR($D225)=Setup!$B$5,MONTH($D225)=11),1-Setup!$B$7,0)))),0)</f>
        <v/>
      </c>
      <c r="U225" s="34">
        <f>IF(AND(ISNUMBER($C225),ISNUMBER($D225)),IF($D225&lt;$C225,0,IF(MAX($C225,DATE(Setup!$B$5,12,1))&gt;MIN($D225,EOMONTH(DATE(Setup!$B$5,12,1),0)),0,MAX(0,NETWORKDAYS.INTL(MAX($C225,DATE(Setup!$B$5,12,1)),MIN($D225,EOMONTH(DATE(Setup!$B$5,12,1),0)),Setup!$C$6,Setup!$F$12:$F$61)-IF(AND($E225="Half day",YEAR($D225)=Setup!$B$5,MONTH($D225)=12),1-Setup!$B$7,0)))),0)</f>
        <v/>
      </c>
    </row>
    <row r="226">
      <c r="A226" s="7" t="n"/>
      <c r="B226" s="7" t="n"/>
      <c r="C226" s="28" t="n"/>
      <c r="D226" s="28" t="n"/>
      <c r="E226" s="23" t="n"/>
      <c r="F226" s="32">
        <f>IF(OR($C226="",$D226=""),"",IF(NOT(AND(ISNUMBER($C226),ISNUMBER($D226))),"Check dates",IF($D226&lt;$C226,"Check dates",SUM($J226:$U226))))</f>
        <v/>
      </c>
      <c r="G226" s="7" t="n"/>
      <c r="H226" s="33">
        <f>IF(AND($A226="",$B226="",$C226="",$D226=""),"",IF(COUNTIF(Employees!$A$5:$A$34,$A226)=0,"Pick the employee from the list",IF(COUNTIF(Setup!$A$12:$A$17,$B226)=0,"Pick the leave type",IF($F226="Check dates","Check the dates","OK"))))</f>
        <v/>
      </c>
      <c r="J226" s="34">
        <f>IF(AND(ISNUMBER($C226),ISNUMBER($D226)),IF($D226&lt;$C226,0,IF(MAX($C226,DATE(Setup!$B$5,1,1))&gt;MIN($D226,EOMONTH(DATE(Setup!$B$5,1,1),0)),0,MAX(0,NETWORKDAYS.INTL(MAX($C226,DATE(Setup!$B$5,1,1)),MIN($D226,EOMONTH(DATE(Setup!$B$5,1,1),0)),Setup!$C$6,Setup!$F$12:$F$61)-IF(AND($E226="Half day",YEAR($D226)=Setup!$B$5,MONTH($D226)=1),1-Setup!$B$7,0)))),0)</f>
        <v/>
      </c>
      <c r="K226" s="34">
        <f>IF(AND(ISNUMBER($C226),ISNUMBER($D226)),IF($D226&lt;$C226,0,IF(MAX($C226,DATE(Setup!$B$5,2,1))&gt;MIN($D226,EOMONTH(DATE(Setup!$B$5,2,1),0)),0,MAX(0,NETWORKDAYS.INTL(MAX($C226,DATE(Setup!$B$5,2,1)),MIN($D226,EOMONTH(DATE(Setup!$B$5,2,1),0)),Setup!$C$6,Setup!$F$12:$F$61)-IF(AND($E226="Half day",YEAR($D226)=Setup!$B$5,MONTH($D226)=2),1-Setup!$B$7,0)))),0)</f>
        <v/>
      </c>
      <c r="L226" s="34">
        <f>IF(AND(ISNUMBER($C226),ISNUMBER($D226)),IF($D226&lt;$C226,0,IF(MAX($C226,DATE(Setup!$B$5,3,1))&gt;MIN($D226,EOMONTH(DATE(Setup!$B$5,3,1),0)),0,MAX(0,NETWORKDAYS.INTL(MAX($C226,DATE(Setup!$B$5,3,1)),MIN($D226,EOMONTH(DATE(Setup!$B$5,3,1),0)),Setup!$C$6,Setup!$F$12:$F$61)-IF(AND($E226="Half day",YEAR($D226)=Setup!$B$5,MONTH($D226)=3),1-Setup!$B$7,0)))),0)</f>
        <v/>
      </c>
      <c r="M226" s="34">
        <f>IF(AND(ISNUMBER($C226),ISNUMBER($D226)),IF($D226&lt;$C226,0,IF(MAX($C226,DATE(Setup!$B$5,4,1))&gt;MIN($D226,EOMONTH(DATE(Setup!$B$5,4,1),0)),0,MAX(0,NETWORKDAYS.INTL(MAX($C226,DATE(Setup!$B$5,4,1)),MIN($D226,EOMONTH(DATE(Setup!$B$5,4,1),0)),Setup!$C$6,Setup!$F$12:$F$61)-IF(AND($E226="Half day",YEAR($D226)=Setup!$B$5,MONTH($D226)=4),1-Setup!$B$7,0)))),0)</f>
        <v/>
      </c>
      <c r="N226" s="34">
        <f>IF(AND(ISNUMBER($C226),ISNUMBER($D226)),IF($D226&lt;$C226,0,IF(MAX($C226,DATE(Setup!$B$5,5,1))&gt;MIN($D226,EOMONTH(DATE(Setup!$B$5,5,1),0)),0,MAX(0,NETWORKDAYS.INTL(MAX($C226,DATE(Setup!$B$5,5,1)),MIN($D226,EOMONTH(DATE(Setup!$B$5,5,1),0)),Setup!$C$6,Setup!$F$12:$F$61)-IF(AND($E226="Half day",YEAR($D226)=Setup!$B$5,MONTH($D226)=5),1-Setup!$B$7,0)))),0)</f>
        <v/>
      </c>
      <c r="O226" s="34">
        <f>IF(AND(ISNUMBER($C226),ISNUMBER($D226)),IF($D226&lt;$C226,0,IF(MAX($C226,DATE(Setup!$B$5,6,1))&gt;MIN($D226,EOMONTH(DATE(Setup!$B$5,6,1),0)),0,MAX(0,NETWORKDAYS.INTL(MAX($C226,DATE(Setup!$B$5,6,1)),MIN($D226,EOMONTH(DATE(Setup!$B$5,6,1),0)),Setup!$C$6,Setup!$F$12:$F$61)-IF(AND($E226="Half day",YEAR($D226)=Setup!$B$5,MONTH($D226)=6),1-Setup!$B$7,0)))),0)</f>
        <v/>
      </c>
      <c r="P226" s="34">
        <f>IF(AND(ISNUMBER($C226),ISNUMBER($D226)),IF($D226&lt;$C226,0,IF(MAX($C226,DATE(Setup!$B$5,7,1))&gt;MIN($D226,EOMONTH(DATE(Setup!$B$5,7,1),0)),0,MAX(0,NETWORKDAYS.INTL(MAX($C226,DATE(Setup!$B$5,7,1)),MIN($D226,EOMONTH(DATE(Setup!$B$5,7,1),0)),Setup!$C$6,Setup!$F$12:$F$61)-IF(AND($E226="Half day",YEAR($D226)=Setup!$B$5,MONTH($D226)=7),1-Setup!$B$7,0)))),0)</f>
        <v/>
      </c>
      <c r="Q226" s="34">
        <f>IF(AND(ISNUMBER($C226),ISNUMBER($D226)),IF($D226&lt;$C226,0,IF(MAX($C226,DATE(Setup!$B$5,8,1))&gt;MIN($D226,EOMONTH(DATE(Setup!$B$5,8,1),0)),0,MAX(0,NETWORKDAYS.INTL(MAX($C226,DATE(Setup!$B$5,8,1)),MIN($D226,EOMONTH(DATE(Setup!$B$5,8,1),0)),Setup!$C$6,Setup!$F$12:$F$61)-IF(AND($E226="Half day",YEAR($D226)=Setup!$B$5,MONTH($D226)=8),1-Setup!$B$7,0)))),0)</f>
        <v/>
      </c>
      <c r="R226" s="34">
        <f>IF(AND(ISNUMBER($C226),ISNUMBER($D226)),IF($D226&lt;$C226,0,IF(MAX($C226,DATE(Setup!$B$5,9,1))&gt;MIN($D226,EOMONTH(DATE(Setup!$B$5,9,1),0)),0,MAX(0,NETWORKDAYS.INTL(MAX($C226,DATE(Setup!$B$5,9,1)),MIN($D226,EOMONTH(DATE(Setup!$B$5,9,1),0)),Setup!$C$6,Setup!$F$12:$F$61)-IF(AND($E226="Half day",YEAR($D226)=Setup!$B$5,MONTH($D226)=9),1-Setup!$B$7,0)))),0)</f>
        <v/>
      </c>
      <c r="S226" s="34">
        <f>IF(AND(ISNUMBER($C226),ISNUMBER($D226)),IF($D226&lt;$C226,0,IF(MAX($C226,DATE(Setup!$B$5,10,1))&gt;MIN($D226,EOMONTH(DATE(Setup!$B$5,10,1),0)),0,MAX(0,NETWORKDAYS.INTL(MAX($C226,DATE(Setup!$B$5,10,1)),MIN($D226,EOMONTH(DATE(Setup!$B$5,10,1),0)),Setup!$C$6,Setup!$F$12:$F$61)-IF(AND($E226="Half day",YEAR($D226)=Setup!$B$5,MONTH($D226)=10),1-Setup!$B$7,0)))),0)</f>
        <v/>
      </c>
      <c r="T226" s="34">
        <f>IF(AND(ISNUMBER($C226),ISNUMBER($D226)),IF($D226&lt;$C226,0,IF(MAX($C226,DATE(Setup!$B$5,11,1))&gt;MIN($D226,EOMONTH(DATE(Setup!$B$5,11,1),0)),0,MAX(0,NETWORKDAYS.INTL(MAX($C226,DATE(Setup!$B$5,11,1)),MIN($D226,EOMONTH(DATE(Setup!$B$5,11,1),0)),Setup!$C$6,Setup!$F$12:$F$61)-IF(AND($E226="Half day",YEAR($D226)=Setup!$B$5,MONTH($D226)=11),1-Setup!$B$7,0)))),0)</f>
        <v/>
      </c>
      <c r="U226" s="34">
        <f>IF(AND(ISNUMBER($C226),ISNUMBER($D226)),IF($D226&lt;$C226,0,IF(MAX($C226,DATE(Setup!$B$5,12,1))&gt;MIN($D226,EOMONTH(DATE(Setup!$B$5,12,1),0)),0,MAX(0,NETWORKDAYS.INTL(MAX($C226,DATE(Setup!$B$5,12,1)),MIN($D226,EOMONTH(DATE(Setup!$B$5,12,1),0)),Setup!$C$6,Setup!$F$12:$F$61)-IF(AND($E226="Half day",YEAR($D226)=Setup!$B$5,MONTH($D226)=12),1-Setup!$B$7,0)))),0)</f>
        <v/>
      </c>
    </row>
    <row r="227">
      <c r="A227" s="7" t="n"/>
      <c r="B227" s="7" t="n"/>
      <c r="C227" s="28" t="n"/>
      <c r="D227" s="28" t="n"/>
      <c r="E227" s="23" t="n"/>
      <c r="F227" s="32">
        <f>IF(OR($C227="",$D227=""),"",IF(NOT(AND(ISNUMBER($C227),ISNUMBER($D227))),"Check dates",IF($D227&lt;$C227,"Check dates",SUM($J227:$U227))))</f>
        <v/>
      </c>
      <c r="G227" s="7" t="n"/>
      <c r="H227" s="33">
        <f>IF(AND($A227="",$B227="",$C227="",$D227=""),"",IF(COUNTIF(Employees!$A$5:$A$34,$A227)=0,"Pick the employee from the list",IF(COUNTIF(Setup!$A$12:$A$17,$B227)=0,"Pick the leave type",IF($F227="Check dates","Check the dates","OK"))))</f>
        <v/>
      </c>
      <c r="J227" s="34">
        <f>IF(AND(ISNUMBER($C227),ISNUMBER($D227)),IF($D227&lt;$C227,0,IF(MAX($C227,DATE(Setup!$B$5,1,1))&gt;MIN($D227,EOMONTH(DATE(Setup!$B$5,1,1),0)),0,MAX(0,NETWORKDAYS.INTL(MAX($C227,DATE(Setup!$B$5,1,1)),MIN($D227,EOMONTH(DATE(Setup!$B$5,1,1),0)),Setup!$C$6,Setup!$F$12:$F$61)-IF(AND($E227="Half day",YEAR($D227)=Setup!$B$5,MONTH($D227)=1),1-Setup!$B$7,0)))),0)</f>
        <v/>
      </c>
      <c r="K227" s="34">
        <f>IF(AND(ISNUMBER($C227),ISNUMBER($D227)),IF($D227&lt;$C227,0,IF(MAX($C227,DATE(Setup!$B$5,2,1))&gt;MIN($D227,EOMONTH(DATE(Setup!$B$5,2,1),0)),0,MAX(0,NETWORKDAYS.INTL(MAX($C227,DATE(Setup!$B$5,2,1)),MIN($D227,EOMONTH(DATE(Setup!$B$5,2,1),0)),Setup!$C$6,Setup!$F$12:$F$61)-IF(AND($E227="Half day",YEAR($D227)=Setup!$B$5,MONTH($D227)=2),1-Setup!$B$7,0)))),0)</f>
        <v/>
      </c>
      <c r="L227" s="34">
        <f>IF(AND(ISNUMBER($C227),ISNUMBER($D227)),IF($D227&lt;$C227,0,IF(MAX($C227,DATE(Setup!$B$5,3,1))&gt;MIN($D227,EOMONTH(DATE(Setup!$B$5,3,1),0)),0,MAX(0,NETWORKDAYS.INTL(MAX($C227,DATE(Setup!$B$5,3,1)),MIN($D227,EOMONTH(DATE(Setup!$B$5,3,1),0)),Setup!$C$6,Setup!$F$12:$F$61)-IF(AND($E227="Half day",YEAR($D227)=Setup!$B$5,MONTH($D227)=3),1-Setup!$B$7,0)))),0)</f>
        <v/>
      </c>
      <c r="M227" s="34">
        <f>IF(AND(ISNUMBER($C227),ISNUMBER($D227)),IF($D227&lt;$C227,0,IF(MAX($C227,DATE(Setup!$B$5,4,1))&gt;MIN($D227,EOMONTH(DATE(Setup!$B$5,4,1),0)),0,MAX(0,NETWORKDAYS.INTL(MAX($C227,DATE(Setup!$B$5,4,1)),MIN($D227,EOMONTH(DATE(Setup!$B$5,4,1),0)),Setup!$C$6,Setup!$F$12:$F$61)-IF(AND($E227="Half day",YEAR($D227)=Setup!$B$5,MONTH($D227)=4),1-Setup!$B$7,0)))),0)</f>
        <v/>
      </c>
      <c r="N227" s="34">
        <f>IF(AND(ISNUMBER($C227),ISNUMBER($D227)),IF($D227&lt;$C227,0,IF(MAX($C227,DATE(Setup!$B$5,5,1))&gt;MIN($D227,EOMONTH(DATE(Setup!$B$5,5,1),0)),0,MAX(0,NETWORKDAYS.INTL(MAX($C227,DATE(Setup!$B$5,5,1)),MIN($D227,EOMONTH(DATE(Setup!$B$5,5,1),0)),Setup!$C$6,Setup!$F$12:$F$61)-IF(AND($E227="Half day",YEAR($D227)=Setup!$B$5,MONTH($D227)=5),1-Setup!$B$7,0)))),0)</f>
        <v/>
      </c>
      <c r="O227" s="34">
        <f>IF(AND(ISNUMBER($C227),ISNUMBER($D227)),IF($D227&lt;$C227,0,IF(MAX($C227,DATE(Setup!$B$5,6,1))&gt;MIN($D227,EOMONTH(DATE(Setup!$B$5,6,1),0)),0,MAX(0,NETWORKDAYS.INTL(MAX($C227,DATE(Setup!$B$5,6,1)),MIN($D227,EOMONTH(DATE(Setup!$B$5,6,1),0)),Setup!$C$6,Setup!$F$12:$F$61)-IF(AND($E227="Half day",YEAR($D227)=Setup!$B$5,MONTH($D227)=6),1-Setup!$B$7,0)))),0)</f>
        <v/>
      </c>
      <c r="P227" s="34">
        <f>IF(AND(ISNUMBER($C227),ISNUMBER($D227)),IF($D227&lt;$C227,0,IF(MAX($C227,DATE(Setup!$B$5,7,1))&gt;MIN($D227,EOMONTH(DATE(Setup!$B$5,7,1),0)),0,MAX(0,NETWORKDAYS.INTL(MAX($C227,DATE(Setup!$B$5,7,1)),MIN($D227,EOMONTH(DATE(Setup!$B$5,7,1),0)),Setup!$C$6,Setup!$F$12:$F$61)-IF(AND($E227="Half day",YEAR($D227)=Setup!$B$5,MONTH($D227)=7),1-Setup!$B$7,0)))),0)</f>
        <v/>
      </c>
      <c r="Q227" s="34">
        <f>IF(AND(ISNUMBER($C227),ISNUMBER($D227)),IF($D227&lt;$C227,0,IF(MAX($C227,DATE(Setup!$B$5,8,1))&gt;MIN($D227,EOMONTH(DATE(Setup!$B$5,8,1),0)),0,MAX(0,NETWORKDAYS.INTL(MAX($C227,DATE(Setup!$B$5,8,1)),MIN($D227,EOMONTH(DATE(Setup!$B$5,8,1),0)),Setup!$C$6,Setup!$F$12:$F$61)-IF(AND($E227="Half day",YEAR($D227)=Setup!$B$5,MONTH($D227)=8),1-Setup!$B$7,0)))),0)</f>
        <v/>
      </c>
      <c r="R227" s="34">
        <f>IF(AND(ISNUMBER($C227),ISNUMBER($D227)),IF($D227&lt;$C227,0,IF(MAX($C227,DATE(Setup!$B$5,9,1))&gt;MIN($D227,EOMONTH(DATE(Setup!$B$5,9,1),0)),0,MAX(0,NETWORKDAYS.INTL(MAX($C227,DATE(Setup!$B$5,9,1)),MIN($D227,EOMONTH(DATE(Setup!$B$5,9,1),0)),Setup!$C$6,Setup!$F$12:$F$61)-IF(AND($E227="Half day",YEAR($D227)=Setup!$B$5,MONTH($D227)=9),1-Setup!$B$7,0)))),0)</f>
        <v/>
      </c>
      <c r="S227" s="34">
        <f>IF(AND(ISNUMBER($C227),ISNUMBER($D227)),IF($D227&lt;$C227,0,IF(MAX($C227,DATE(Setup!$B$5,10,1))&gt;MIN($D227,EOMONTH(DATE(Setup!$B$5,10,1),0)),0,MAX(0,NETWORKDAYS.INTL(MAX($C227,DATE(Setup!$B$5,10,1)),MIN($D227,EOMONTH(DATE(Setup!$B$5,10,1),0)),Setup!$C$6,Setup!$F$12:$F$61)-IF(AND($E227="Half day",YEAR($D227)=Setup!$B$5,MONTH($D227)=10),1-Setup!$B$7,0)))),0)</f>
        <v/>
      </c>
      <c r="T227" s="34">
        <f>IF(AND(ISNUMBER($C227),ISNUMBER($D227)),IF($D227&lt;$C227,0,IF(MAX($C227,DATE(Setup!$B$5,11,1))&gt;MIN($D227,EOMONTH(DATE(Setup!$B$5,11,1),0)),0,MAX(0,NETWORKDAYS.INTL(MAX($C227,DATE(Setup!$B$5,11,1)),MIN($D227,EOMONTH(DATE(Setup!$B$5,11,1),0)),Setup!$C$6,Setup!$F$12:$F$61)-IF(AND($E227="Half day",YEAR($D227)=Setup!$B$5,MONTH($D227)=11),1-Setup!$B$7,0)))),0)</f>
        <v/>
      </c>
      <c r="U227" s="34">
        <f>IF(AND(ISNUMBER($C227),ISNUMBER($D227)),IF($D227&lt;$C227,0,IF(MAX($C227,DATE(Setup!$B$5,12,1))&gt;MIN($D227,EOMONTH(DATE(Setup!$B$5,12,1),0)),0,MAX(0,NETWORKDAYS.INTL(MAX($C227,DATE(Setup!$B$5,12,1)),MIN($D227,EOMONTH(DATE(Setup!$B$5,12,1),0)),Setup!$C$6,Setup!$F$12:$F$61)-IF(AND($E227="Half day",YEAR($D227)=Setup!$B$5,MONTH($D227)=12),1-Setup!$B$7,0)))),0)</f>
        <v/>
      </c>
    </row>
    <row r="228">
      <c r="A228" s="7" t="n"/>
      <c r="B228" s="7" t="n"/>
      <c r="C228" s="28" t="n"/>
      <c r="D228" s="28" t="n"/>
      <c r="E228" s="23" t="n"/>
      <c r="F228" s="32">
        <f>IF(OR($C228="",$D228=""),"",IF(NOT(AND(ISNUMBER($C228),ISNUMBER($D228))),"Check dates",IF($D228&lt;$C228,"Check dates",SUM($J228:$U228))))</f>
        <v/>
      </c>
      <c r="G228" s="7" t="n"/>
      <c r="H228" s="33">
        <f>IF(AND($A228="",$B228="",$C228="",$D228=""),"",IF(COUNTIF(Employees!$A$5:$A$34,$A228)=0,"Pick the employee from the list",IF(COUNTIF(Setup!$A$12:$A$17,$B228)=0,"Pick the leave type",IF($F228="Check dates","Check the dates","OK"))))</f>
        <v/>
      </c>
      <c r="J228" s="34">
        <f>IF(AND(ISNUMBER($C228),ISNUMBER($D228)),IF($D228&lt;$C228,0,IF(MAX($C228,DATE(Setup!$B$5,1,1))&gt;MIN($D228,EOMONTH(DATE(Setup!$B$5,1,1),0)),0,MAX(0,NETWORKDAYS.INTL(MAX($C228,DATE(Setup!$B$5,1,1)),MIN($D228,EOMONTH(DATE(Setup!$B$5,1,1),0)),Setup!$C$6,Setup!$F$12:$F$61)-IF(AND($E228="Half day",YEAR($D228)=Setup!$B$5,MONTH($D228)=1),1-Setup!$B$7,0)))),0)</f>
        <v/>
      </c>
      <c r="K228" s="34">
        <f>IF(AND(ISNUMBER($C228),ISNUMBER($D228)),IF($D228&lt;$C228,0,IF(MAX($C228,DATE(Setup!$B$5,2,1))&gt;MIN($D228,EOMONTH(DATE(Setup!$B$5,2,1),0)),0,MAX(0,NETWORKDAYS.INTL(MAX($C228,DATE(Setup!$B$5,2,1)),MIN($D228,EOMONTH(DATE(Setup!$B$5,2,1),0)),Setup!$C$6,Setup!$F$12:$F$61)-IF(AND($E228="Half day",YEAR($D228)=Setup!$B$5,MONTH($D228)=2),1-Setup!$B$7,0)))),0)</f>
        <v/>
      </c>
      <c r="L228" s="34">
        <f>IF(AND(ISNUMBER($C228),ISNUMBER($D228)),IF($D228&lt;$C228,0,IF(MAX($C228,DATE(Setup!$B$5,3,1))&gt;MIN($D228,EOMONTH(DATE(Setup!$B$5,3,1),0)),0,MAX(0,NETWORKDAYS.INTL(MAX($C228,DATE(Setup!$B$5,3,1)),MIN($D228,EOMONTH(DATE(Setup!$B$5,3,1),0)),Setup!$C$6,Setup!$F$12:$F$61)-IF(AND($E228="Half day",YEAR($D228)=Setup!$B$5,MONTH($D228)=3),1-Setup!$B$7,0)))),0)</f>
        <v/>
      </c>
      <c r="M228" s="34">
        <f>IF(AND(ISNUMBER($C228),ISNUMBER($D228)),IF($D228&lt;$C228,0,IF(MAX($C228,DATE(Setup!$B$5,4,1))&gt;MIN($D228,EOMONTH(DATE(Setup!$B$5,4,1),0)),0,MAX(0,NETWORKDAYS.INTL(MAX($C228,DATE(Setup!$B$5,4,1)),MIN($D228,EOMONTH(DATE(Setup!$B$5,4,1),0)),Setup!$C$6,Setup!$F$12:$F$61)-IF(AND($E228="Half day",YEAR($D228)=Setup!$B$5,MONTH($D228)=4),1-Setup!$B$7,0)))),0)</f>
        <v/>
      </c>
      <c r="N228" s="34">
        <f>IF(AND(ISNUMBER($C228),ISNUMBER($D228)),IF($D228&lt;$C228,0,IF(MAX($C228,DATE(Setup!$B$5,5,1))&gt;MIN($D228,EOMONTH(DATE(Setup!$B$5,5,1),0)),0,MAX(0,NETWORKDAYS.INTL(MAX($C228,DATE(Setup!$B$5,5,1)),MIN($D228,EOMONTH(DATE(Setup!$B$5,5,1),0)),Setup!$C$6,Setup!$F$12:$F$61)-IF(AND($E228="Half day",YEAR($D228)=Setup!$B$5,MONTH($D228)=5),1-Setup!$B$7,0)))),0)</f>
        <v/>
      </c>
      <c r="O228" s="34">
        <f>IF(AND(ISNUMBER($C228),ISNUMBER($D228)),IF($D228&lt;$C228,0,IF(MAX($C228,DATE(Setup!$B$5,6,1))&gt;MIN($D228,EOMONTH(DATE(Setup!$B$5,6,1),0)),0,MAX(0,NETWORKDAYS.INTL(MAX($C228,DATE(Setup!$B$5,6,1)),MIN($D228,EOMONTH(DATE(Setup!$B$5,6,1),0)),Setup!$C$6,Setup!$F$12:$F$61)-IF(AND($E228="Half day",YEAR($D228)=Setup!$B$5,MONTH($D228)=6),1-Setup!$B$7,0)))),0)</f>
        <v/>
      </c>
      <c r="P228" s="34">
        <f>IF(AND(ISNUMBER($C228),ISNUMBER($D228)),IF($D228&lt;$C228,0,IF(MAX($C228,DATE(Setup!$B$5,7,1))&gt;MIN($D228,EOMONTH(DATE(Setup!$B$5,7,1),0)),0,MAX(0,NETWORKDAYS.INTL(MAX($C228,DATE(Setup!$B$5,7,1)),MIN($D228,EOMONTH(DATE(Setup!$B$5,7,1),0)),Setup!$C$6,Setup!$F$12:$F$61)-IF(AND($E228="Half day",YEAR($D228)=Setup!$B$5,MONTH($D228)=7),1-Setup!$B$7,0)))),0)</f>
        <v/>
      </c>
      <c r="Q228" s="34">
        <f>IF(AND(ISNUMBER($C228),ISNUMBER($D228)),IF($D228&lt;$C228,0,IF(MAX($C228,DATE(Setup!$B$5,8,1))&gt;MIN($D228,EOMONTH(DATE(Setup!$B$5,8,1),0)),0,MAX(0,NETWORKDAYS.INTL(MAX($C228,DATE(Setup!$B$5,8,1)),MIN($D228,EOMONTH(DATE(Setup!$B$5,8,1),0)),Setup!$C$6,Setup!$F$12:$F$61)-IF(AND($E228="Half day",YEAR($D228)=Setup!$B$5,MONTH($D228)=8),1-Setup!$B$7,0)))),0)</f>
        <v/>
      </c>
      <c r="R228" s="34">
        <f>IF(AND(ISNUMBER($C228),ISNUMBER($D228)),IF($D228&lt;$C228,0,IF(MAX($C228,DATE(Setup!$B$5,9,1))&gt;MIN($D228,EOMONTH(DATE(Setup!$B$5,9,1),0)),0,MAX(0,NETWORKDAYS.INTL(MAX($C228,DATE(Setup!$B$5,9,1)),MIN($D228,EOMONTH(DATE(Setup!$B$5,9,1),0)),Setup!$C$6,Setup!$F$12:$F$61)-IF(AND($E228="Half day",YEAR($D228)=Setup!$B$5,MONTH($D228)=9),1-Setup!$B$7,0)))),0)</f>
        <v/>
      </c>
      <c r="S228" s="34">
        <f>IF(AND(ISNUMBER($C228),ISNUMBER($D228)),IF($D228&lt;$C228,0,IF(MAX($C228,DATE(Setup!$B$5,10,1))&gt;MIN($D228,EOMONTH(DATE(Setup!$B$5,10,1),0)),0,MAX(0,NETWORKDAYS.INTL(MAX($C228,DATE(Setup!$B$5,10,1)),MIN($D228,EOMONTH(DATE(Setup!$B$5,10,1),0)),Setup!$C$6,Setup!$F$12:$F$61)-IF(AND($E228="Half day",YEAR($D228)=Setup!$B$5,MONTH($D228)=10),1-Setup!$B$7,0)))),0)</f>
        <v/>
      </c>
      <c r="T228" s="34">
        <f>IF(AND(ISNUMBER($C228),ISNUMBER($D228)),IF($D228&lt;$C228,0,IF(MAX($C228,DATE(Setup!$B$5,11,1))&gt;MIN($D228,EOMONTH(DATE(Setup!$B$5,11,1),0)),0,MAX(0,NETWORKDAYS.INTL(MAX($C228,DATE(Setup!$B$5,11,1)),MIN($D228,EOMONTH(DATE(Setup!$B$5,11,1),0)),Setup!$C$6,Setup!$F$12:$F$61)-IF(AND($E228="Half day",YEAR($D228)=Setup!$B$5,MONTH($D228)=11),1-Setup!$B$7,0)))),0)</f>
        <v/>
      </c>
      <c r="U228" s="34">
        <f>IF(AND(ISNUMBER($C228),ISNUMBER($D228)),IF($D228&lt;$C228,0,IF(MAX($C228,DATE(Setup!$B$5,12,1))&gt;MIN($D228,EOMONTH(DATE(Setup!$B$5,12,1),0)),0,MAX(0,NETWORKDAYS.INTL(MAX($C228,DATE(Setup!$B$5,12,1)),MIN($D228,EOMONTH(DATE(Setup!$B$5,12,1),0)),Setup!$C$6,Setup!$F$12:$F$61)-IF(AND($E228="Half day",YEAR($D228)=Setup!$B$5,MONTH($D228)=12),1-Setup!$B$7,0)))),0)</f>
        <v/>
      </c>
    </row>
    <row r="229">
      <c r="A229" s="7" t="n"/>
      <c r="B229" s="7" t="n"/>
      <c r="C229" s="28" t="n"/>
      <c r="D229" s="28" t="n"/>
      <c r="E229" s="23" t="n"/>
      <c r="F229" s="32">
        <f>IF(OR($C229="",$D229=""),"",IF(NOT(AND(ISNUMBER($C229),ISNUMBER($D229))),"Check dates",IF($D229&lt;$C229,"Check dates",SUM($J229:$U229))))</f>
        <v/>
      </c>
      <c r="G229" s="7" t="n"/>
      <c r="H229" s="33">
        <f>IF(AND($A229="",$B229="",$C229="",$D229=""),"",IF(COUNTIF(Employees!$A$5:$A$34,$A229)=0,"Pick the employee from the list",IF(COUNTIF(Setup!$A$12:$A$17,$B229)=0,"Pick the leave type",IF($F229="Check dates","Check the dates","OK"))))</f>
        <v/>
      </c>
      <c r="J229" s="34">
        <f>IF(AND(ISNUMBER($C229),ISNUMBER($D229)),IF($D229&lt;$C229,0,IF(MAX($C229,DATE(Setup!$B$5,1,1))&gt;MIN($D229,EOMONTH(DATE(Setup!$B$5,1,1),0)),0,MAX(0,NETWORKDAYS.INTL(MAX($C229,DATE(Setup!$B$5,1,1)),MIN($D229,EOMONTH(DATE(Setup!$B$5,1,1),0)),Setup!$C$6,Setup!$F$12:$F$61)-IF(AND($E229="Half day",YEAR($D229)=Setup!$B$5,MONTH($D229)=1),1-Setup!$B$7,0)))),0)</f>
        <v/>
      </c>
      <c r="K229" s="34">
        <f>IF(AND(ISNUMBER($C229),ISNUMBER($D229)),IF($D229&lt;$C229,0,IF(MAX($C229,DATE(Setup!$B$5,2,1))&gt;MIN($D229,EOMONTH(DATE(Setup!$B$5,2,1),0)),0,MAX(0,NETWORKDAYS.INTL(MAX($C229,DATE(Setup!$B$5,2,1)),MIN($D229,EOMONTH(DATE(Setup!$B$5,2,1),0)),Setup!$C$6,Setup!$F$12:$F$61)-IF(AND($E229="Half day",YEAR($D229)=Setup!$B$5,MONTH($D229)=2),1-Setup!$B$7,0)))),0)</f>
        <v/>
      </c>
      <c r="L229" s="34">
        <f>IF(AND(ISNUMBER($C229),ISNUMBER($D229)),IF($D229&lt;$C229,0,IF(MAX($C229,DATE(Setup!$B$5,3,1))&gt;MIN($D229,EOMONTH(DATE(Setup!$B$5,3,1),0)),0,MAX(0,NETWORKDAYS.INTL(MAX($C229,DATE(Setup!$B$5,3,1)),MIN($D229,EOMONTH(DATE(Setup!$B$5,3,1),0)),Setup!$C$6,Setup!$F$12:$F$61)-IF(AND($E229="Half day",YEAR($D229)=Setup!$B$5,MONTH($D229)=3),1-Setup!$B$7,0)))),0)</f>
        <v/>
      </c>
      <c r="M229" s="34">
        <f>IF(AND(ISNUMBER($C229),ISNUMBER($D229)),IF($D229&lt;$C229,0,IF(MAX($C229,DATE(Setup!$B$5,4,1))&gt;MIN($D229,EOMONTH(DATE(Setup!$B$5,4,1),0)),0,MAX(0,NETWORKDAYS.INTL(MAX($C229,DATE(Setup!$B$5,4,1)),MIN($D229,EOMONTH(DATE(Setup!$B$5,4,1),0)),Setup!$C$6,Setup!$F$12:$F$61)-IF(AND($E229="Half day",YEAR($D229)=Setup!$B$5,MONTH($D229)=4),1-Setup!$B$7,0)))),0)</f>
        <v/>
      </c>
      <c r="N229" s="34">
        <f>IF(AND(ISNUMBER($C229),ISNUMBER($D229)),IF($D229&lt;$C229,0,IF(MAX($C229,DATE(Setup!$B$5,5,1))&gt;MIN($D229,EOMONTH(DATE(Setup!$B$5,5,1),0)),0,MAX(0,NETWORKDAYS.INTL(MAX($C229,DATE(Setup!$B$5,5,1)),MIN($D229,EOMONTH(DATE(Setup!$B$5,5,1),0)),Setup!$C$6,Setup!$F$12:$F$61)-IF(AND($E229="Half day",YEAR($D229)=Setup!$B$5,MONTH($D229)=5),1-Setup!$B$7,0)))),0)</f>
        <v/>
      </c>
      <c r="O229" s="34">
        <f>IF(AND(ISNUMBER($C229),ISNUMBER($D229)),IF($D229&lt;$C229,0,IF(MAX($C229,DATE(Setup!$B$5,6,1))&gt;MIN($D229,EOMONTH(DATE(Setup!$B$5,6,1),0)),0,MAX(0,NETWORKDAYS.INTL(MAX($C229,DATE(Setup!$B$5,6,1)),MIN($D229,EOMONTH(DATE(Setup!$B$5,6,1),0)),Setup!$C$6,Setup!$F$12:$F$61)-IF(AND($E229="Half day",YEAR($D229)=Setup!$B$5,MONTH($D229)=6),1-Setup!$B$7,0)))),0)</f>
        <v/>
      </c>
      <c r="P229" s="34">
        <f>IF(AND(ISNUMBER($C229),ISNUMBER($D229)),IF($D229&lt;$C229,0,IF(MAX($C229,DATE(Setup!$B$5,7,1))&gt;MIN($D229,EOMONTH(DATE(Setup!$B$5,7,1),0)),0,MAX(0,NETWORKDAYS.INTL(MAX($C229,DATE(Setup!$B$5,7,1)),MIN($D229,EOMONTH(DATE(Setup!$B$5,7,1),0)),Setup!$C$6,Setup!$F$12:$F$61)-IF(AND($E229="Half day",YEAR($D229)=Setup!$B$5,MONTH($D229)=7),1-Setup!$B$7,0)))),0)</f>
        <v/>
      </c>
      <c r="Q229" s="34">
        <f>IF(AND(ISNUMBER($C229),ISNUMBER($D229)),IF($D229&lt;$C229,0,IF(MAX($C229,DATE(Setup!$B$5,8,1))&gt;MIN($D229,EOMONTH(DATE(Setup!$B$5,8,1),0)),0,MAX(0,NETWORKDAYS.INTL(MAX($C229,DATE(Setup!$B$5,8,1)),MIN($D229,EOMONTH(DATE(Setup!$B$5,8,1),0)),Setup!$C$6,Setup!$F$12:$F$61)-IF(AND($E229="Half day",YEAR($D229)=Setup!$B$5,MONTH($D229)=8),1-Setup!$B$7,0)))),0)</f>
        <v/>
      </c>
      <c r="R229" s="34">
        <f>IF(AND(ISNUMBER($C229),ISNUMBER($D229)),IF($D229&lt;$C229,0,IF(MAX($C229,DATE(Setup!$B$5,9,1))&gt;MIN($D229,EOMONTH(DATE(Setup!$B$5,9,1),0)),0,MAX(0,NETWORKDAYS.INTL(MAX($C229,DATE(Setup!$B$5,9,1)),MIN($D229,EOMONTH(DATE(Setup!$B$5,9,1),0)),Setup!$C$6,Setup!$F$12:$F$61)-IF(AND($E229="Half day",YEAR($D229)=Setup!$B$5,MONTH($D229)=9),1-Setup!$B$7,0)))),0)</f>
        <v/>
      </c>
      <c r="S229" s="34">
        <f>IF(AND(ISNUMBER($C229),ISNUMBER($D229)),IF($D229&lt;$C229,0,IF(MAX($C229,DATE(Setup!$B$5,10,1))&gt;MIN($D229,EOMONTH(DATE(Setup!$B$5,10,1),0)),0,MAX(0,NETWORKDAYS.INTL(MAX($C229,DATE(Setup!$B$5,10,1)),MIN($D229,EOMONTH(DATE(Setup!$B$5,10,1),0)),Setup!$C$6,Setup!$F$12:$F$61)-IF(AND($E229="Half day",YEAR($D229)=Setup!$B$5,MONTH($D229)=10),1-Setup!$B$7,0)))),0)</f>
        <v/>
      </c>
      <c r="T229" s="34">
        <f>IF(AND(ISNUMBER($C229),ISNUMBER($D229)),IF($D229&lt;$C229,0,IF(MAX($C229,DATE(Setup!$B$5,11,1))&gt;MIN($D229,EOMONTH(DATE(Setup!$B$5,11,1),0)),0,MAX(0,NETWORKDAYS.INTL(MAX($C229,DATE(Setup!$B$5,11,1)),MIN($D229,EOMONTH(DATE(Setup!$B$5,11,1),0)),Setup!$C$6,Setup!$F$12:$F$61)-IF(AND($E229="Half day",YEAR($D229)=Setup!$B$5,MONTH($D229)=11),1-Setup!$B$7,0)))),0)</f>
        <v/>
      </c>
      <c r="U229" s="34">
        <f>IF(AND(ISNUMBER($C229),ISNUMBER($D229)),IF($D229&lt;$C229,0,IF(MAX($C229,DATE(Setup!$B$5,12,1))&gt;MIN($D229,EOMONTH(DATE(Setup!$B$5,12,1),0)),0,MAX(0,NETWORKDAYS.INTL(MAX($C229,DATE(Setup!$B$5,12,1)),MIN($D229,EOMONTH(DATE(Setup!$B$5,12,1),0)),Setup!$C$6,Setup!$F$12:$F$61)-IF(AND($E229="Half day",YEAR($D229)=Setup!$B$5,MONTH($D229)=12),1-Setup!$B$7,0)))),0)</f>
        <v/>
      </c>
    </row>
    <row r="230">
      <c r="A230" s="7" t="n"/>
      <c r="B230" s="7" t="n"/>
      <c r="C230" s="28" t="n"/>
      <c r="D230" s="28" t="n"/>
      <c r="E230" s="23" t="n"/>
      <c r="F230" s="32">
        <f>IF(OR($C230="",$D230=""),"",IF(NOT(AND(ISNUMBER($C230),ISNUMBER($D230))),"Check dates",IF($D230&lt;$C230,"Check dates",SUM($J230:$U230))))</f>
        <v/>
      </c>
      <c r="G230" s="7" t="n"/>
      <c r="H230" s="33">
        <f>IF(AND($A230="",$B230="",$C230="",$D230=""),"",IF(COUNTIF(Employees!$A$5:$A$34,$A230)=0,"Pick the employee from the list",IF(COUNTIF(Setup!$A$12:$A$17,$B230)=0,"Pick the leave type",IF($F230="Check dates","Check the dates","OK"))))</f>
        <v/>
      </c>
      <c r="J230" s="34">
        <f>IF(AND(ISNUMBER($C230),ISNUMBER($D230)),IF($D230&lt;$C230,0,IF(MAX($C230,DATE(Setup!$B$5,1,1))&gt;MIN($D230,EOMONTH(DATE(Setup!$B$5,1,1),0)),0,MAX(0,NETWORKDAYS.INTL(MAX($C230,DATE(Setup!$B$5,1,1)),MIN($D230,EOMONTH(DATE(Setup!$B$5,1,1),0)),Setup!$C$6,Setup!$F$12:$F$61)-IF(AND($E230="Half day",YEAR($D230)=Setup!$B$5,MONTH($D230)=1),1-Setup!$B$7,0)))),0)</f>
        <v/>
      </c>
      <c r="K230" s="34">
        <f>IF(AND(ISNUMBER($C230),ISNUMBER($D230)),IF($D230&lt;$C230,0,IF(MAX($C230,DATE(Setup!$B$5,2,1))&gt;MIN($D230,EOMONTH(DATE(Setup!$B$5,2,1),0)),0,MAX(0,NETWORKDAYS.INTL(MAX($C230,DATE(Setup!$B$5,2,1)),MIN($D230,EOMONTH(DATE(Setup!$B$5,2,1),0)),Setup!$C$6,Setup!$F$12:$F$61)-IF(AND($E230="Half day",YEAR($D230)=Setup!$B$5,MONTH($D230)=2),1-Setup!$B$7,0)))),0)</f>
        <v/>
      </c>
      <c r="L230" s="34">
        <f>IF(AND(ISNUMBER($C230),ISNUMBER($D230)),IF($D230&lt;$C230,0,IF(MAX($C230,DATE(Setup!$B$5,3,1))&gt;MIN($D230,EOMONTH(DATE(Setup!$B$5,3,1),0)),0,MAX(0,NETWORKDAYS.INTL(MAX($C230,DATE(Setup!$B$5,3,1)),MIN($D230,EOMONTH(DATE(Setup!$B$5,3,1),0)),Setup!$C$6,Setup!$F$12:$F$61)-IF(AND($E230="Half day",YEAR($D230)=Setup!$B$5,MONTH($D230)=3),1-Setup!$B$7,0)))),0)</f>
        <v/>
      </c>
      <c r="M230" s="34">
        <f>IF(AND(ISNUMBER($C230),ISNUMBER($D230)),IF($D230&lt;$C230,0,IF(MAX($C230,DATE(Setup!$B$5,4,1))&gt;MIN($D230,EOMONTH(DATE(Setup!$B$5,4,1),0)),0,MAX(0,NETWORKDAYS.INTL(MAX($C230,DATE(Setup!$B$5,4,1)),MIN($D230,EOMONTH(DATE(Setup!$B$5,4,1),0)),Setup!$C$6,Setup!$F$12:$F$61)-IF(AND($E230="Half day",YEAR($D230)=Setup!$B$5,MONTH($D230)=4),1-Setup!$B$7,0)))),0)</f>
        <v/>
      </c>
      <c r="N230" s="34">
        <f>IF(AND(ISNUMBER($C230),ISNUMBER($D230)),IF($D230&lt;$C230,0,IF(MAX($C230,DATE(Setup!$B$5,5,1))&gt;MIN($D230,EOMONTH(DATE(Setup!$B$5,5,1),0)),0,MAX(0,NETWORKDAYS.INTL(MAX($C230,DATE(Setup!$B$5,5,1)),MIN($D230,EOMONTH(DATE(Setup!$B$5,5,1),0)),Setup!$C$6,Setup!$F$12:$F$61)-IF(AND($E230="Half day",YEAR($D230)=Setup!$B$5,MONTH($D230)=5),1-Setup!$B$7,0)))),0)</f>
        <v/>
      </c>
      <c r="O230" s="34">
        <f>IF(AND(ISNUMBER($C230),ISNUMBER($D230)),IF($D230&lt;$C230,0,IF(MAX($C230,DATE(Setup!$B$5,6,1))&gt;MIN($D230,EOMONTH(DATE(Setup!$B$5,6,1),0)),0,MAX(0,NETWORKDAYS.INTL(MAX($C230,DATE(Setup!$B$5,6,1)),MIN($D230,EOMONTH(DATE(Setup!$B$5,6,1),0)),Setup!$C$6,Setup!$F$12:$F$61)-IF(AND($E230="Half day",YEAR($D230)=Setup!$B$5,MONTH($D230)=6),1-Setup!$B$7,0)))),0)</f>
        <v/>
      </c>
      <c r="P230" s="34">
        <f>IF(AND(ISNUMBER($C230),ISNUMBER($D230)),IF($D230&lt;$C230,0,IF(MAX($C230,DATE(Setup!$B$5,7,1))&gt;MIN($D230,EOMONTH(DATE(Setup!$B$5,7,1),0)),0,MAX(0,NETWORKDAYS.INTL(MAX($C230,DATE(Setup!$B$5,7,1)),MIN($D230,EOMONTH(DATE(Setup!$B$5,7,1),0)),Setup!$C$6,Setup!$F$12:$F$61)-IF(AND($E230="Half day",YEAR($D230)=Setup!$B$5,MONTH($D230)=7),1-Setup!$B$7,0)))),0)</f>
        <v/>
      </c>
      <c r="Q230" s="34">
        <f>IF(AND(ISNUMBER($C230),ISNUMBER($D230)),IF($D230&lt;$C230,0,IF(MAX($C230,DATE(Setup!$B$5,8,1))&gt;MIN($D230,EOMONTH(DATE(Setup!$B$5,8,1),0)),0,MAX(0,NETWORKDAYS.INTL(MAX($C230,DATE(Setup!$B$5,8,1)),MIN($D230,EOMONTH(DATE(Setup!$B$5,8,1),0)),Setup!$C$6,Setup!$F$12:$F$61)-IF(AND($E230="Half day",YEAR($D230)=Setup!$B$5,MONTH($D230)=8),1-Setup!$B$7,0)))),0)</f>
        <v/>
      </c>
      <c r="R230" s="34">
        <f>IF(AND(ISNUMBER($C230),ISNUMBER($D230)),IF($D230&lt;$C230,0,IF(MAX($C230,DATE(Setup!$B$5,9,1))&gt;MIN($D230,EOMONTH(DATE(Setup!$B$5,9,1),0)),0,MAX(0,NETWORKDAYS.INTL(MAX($C230,DATE(Setup!$B$5,9,1)),MIN($D230,EOMONTH(DATE(Setup!$B$5,9,1),0)),Setup!$C$6,Setup!$F$12:$F$61)-IF(AND($E230="Half day",YEAR($D230)=Setup!$B$5,MONTH($D230)=9),1-Setup!$B$7,0)))),0)</f>
        <v/>
      </c>
      <c r="S230" s="34">
        <f>IF(AND(ISNUMBER($C230),ISNUMBER($D230)),IF($D230&lt;$C230,0,IF(MAX($C230,DATE(Setup!$B$5,10,1))&gt;MIN($D230,EOMONTH(DATE(Setup!$B$5,10,1),0)),0,MAX(0,NETWORKDAYS.INTL(MAX($C230,DATE(Setup!$B$5,10,1)),MIN($D230,EOMONTH(DATE(Setup!$B$5,10,1),0)),Setup!$C$6,Setup!$F$12:$F$61)-IF(AND($E230="Half day",YEAR($D230)=Setup!$B$5,MONTH($D230)=10),1-Setup!$B$7,0)))),0)</f>
        <v/>
      </c>
      <c r="T230" s="34">
        <f>IF(AND(ISNUMBER($C230),ISNUMBER($D230)),IF($D230&lt;$C230,0,IF(MAX($C230,DATE(Setup!$B$5,11,1))&gt;MIN($D230,EOMONTH(DATE(Setup!$B$5,11,1),0)),0,MAX(0,NETWORKDAYS.INTL(MAX($C230,DATE(Setup!$B$5,11,1)),MIN($D230,EOMONTH(DATE(Setup!$B$5,11,1),0)),Setup!$C$6,Setup!$F$12:$F$61)-IF(AND($E230="Half day",YEAR($D230)=Setup!$B$5,MONTH($D230)=11),1-Setup!$B$7,0)))),0)</f>
        <v/>
      </c>
      <c r="U230" s="34">
        <f>IF(AND(ISNUMBER($C230),ISNUMBER($D230)),IF($D230&lt;$C230,0,IF(MAX($C230,DATE(Setup!$B$5,12,1))&gt;MIN($D230,EOMONTH(DATE(Setup!$B$5,12,1),0)),0,MAX(0,NETWORKDAYS.INTL(MAX($C230,DATE(Setup!$B$5,12,1)),MIN($D230,EOMONTH(DATE(Setup!$B$5,12,1),0)),Setup!$C$6,Setup!$F$12:$F$61)-IF(AND($E230="Half day",YEAR($D230)=Setup!$B$5,MONTH($D230)=12),1-Setup!$B$7,0)))),0)</f>
        <v/>
      </c>
    </row>
    <row r="231">
      <c r="A231" s="7" t="n"/>
      <c r="B231" s="7" t="n"/>
      <c r="C231" s="28" t="n"/>
      <c r="D231" s="28" t="n"/>
      <c r="E231" s="23" t="n"/>
      <c r="F231" s="32">
        <f>IF(OR($C231="",$D231=""),"",IF(NOT(AND(ISNUMBER($C231),ISNUMBER($D231))),"Check dates",IF($D231&lt;$C231,"Check dates",SUM($J231:$U231))))</f>
        <v/>
      </c>
      <c r="G231" s="7" t="n"/>
      <c r="H231" s="33">
        <f>IF(AND($A231="",$B231="",$C231="",$D231=""),"",IF(COUNTIF(Employees!$A$5:$A$34,$A231)=0,"Pick the employee from the list",IF(COUNTIF(Setup!$A$12:$A$17,$B231)=0,"Pick the leave type",IF($F231="Check dates","Check the dates","OK"))))</f>
        <v/>
      </c>
      <c r="J231" s="34">
        <f>IF(AND(ISNUMBER($C231),ISNUMBER($D231)),IF($D231&lt;$C231,0,IF(MAX($C231,DATE(Setup!$B$5,1,1))&gt;MIN($D231,EOMONTH(DATE(Setup!$B$5,1,1),0)),0,MAX(0,NETWORKDAYS.INTL(MAX($C231,DATE(Setup!$B$5,1,1)),MIN($D231,EOMONTH(DATE(Setup!$B$5,1,1),0)),Setup!$C$6,Setup!$F$12:$F$61)-IF(AND($E231="Half day",YEAR($D231)=Setup!$B$5,MONTH($D231)=1),1-Setup!$B$7,0)))),0)</f>
        <v/>
      </c>
      <c r="K231" s="34">
        <f>IF(AND(ISNUMBER($C231),ISNUMBER($D231)),IF($D231&lt;$C231,0,IF(MAX($C231,DATE(Setup!$B$5,2,1))&gt;MIN($D231,EOMONTH(DATE(Setup!$B$5,2,1),0)),0,MAX(0,NETWORKDAYS.INTL(MAX($C231,DATE(Setup!$B$5,2,1)),MIN($D231,EOMONTH(DATE(Setup!$B$5,2,1),0)),Setup!$C$6,Setup!$F$12:$F$61)-IF(AND($E231="Half day",YEAR($D231)=Setup!$B$5,MONTH($D231)=2),1-Setup!$B$7,0)))),0)</f>
        <v/>
      </c>
      <c r="L231" s="34">
        <f>IF(AND(ISNUMBER($C231),ISNUMBER($D231)),IF($D231&lt;$C231,0,IF(MAX($C231,DATE(Setup!$B$5,3,1))&gt;MIN($D231,EOMONTH(DATE(Setup!$B$5,3,1),0)),0,MAX(0,NETWORKDAYS.INTL(MAX($C231,DATE(Setup!$B$5,3,1)),MIN($D231,EOMONTH(DATE(Setup!$B$5,3,1),0)),Setup!$C$6,Setup!$F$12:$F$61)-IF(AND($E231="Half day",YEAR($D231)=Setup!$B$5,MONTH($D231)=3),1-Setup!$B$7,0)))),0)</f>
        <v/>
      </c>
      <c r="M231" s="34">
        <f>IF(AND(ISNUMBER($C231),ISNUMBER($D231)),IF($D231&lt;$C231,0,IF(MAX($C231,DATE(Setup!$B$5,4,1))&gt;MIN($D231,EOMONTH(DATE(Setup!$B$5,4,1),0)),0,MAX(0,NETWORKDAYS.INTL(MAX($C231,DATE(Setup!$B$5,4,1)),MIN($D231,EOMONTH(DATE(Setup!$B$5,4,1),0)),Setup!$C$6,Setup!$F$12:$F$61)-IF(AND($E231="Half day",YEAR($D231)=Setup!$B$5,MONTH($D231)=4),1-Setup!$B$7,0)))),0)</f>
        <v/>
      </c>
      <c r="N231" s="34">
        <f>IF(AND(ISNUMBER($C231),ISNUMBER($D231)),IF($D231&lt;$C231,0,IF(MAX($C231,DATE(Setup!$B$5,5,1))&gt;MIN($D231,EOMONTH(DATE(Setup!$B$5,5,1),0)),0,MAX(0,NETWORKDAYS.INTL(MAX($C231,DATE(Setup!$B$5,5,1)),MIN($D231,EOMONTH(DATE(Setup!$B$5,5,1),0)),Setup!$C$6,Setup!$F$12:$F$61)-IF(AND($E231="Half day",YEAR($D231)=Setup!$B$5,MONTH($D231)=5),1-Setup!$B$7,0)))),0)</f>
        <v/>
      </c>
      <c r="O231" s="34">
        <f>IF(AND(ISNUMBER($C231),ISNUMBER($D231)),IF($D231&lt;$C231,0,IF(MAX($C231,DATE(Setup!$B$5,6,1))&gt;MIN($D231,EOMONTH(DATE(Setup!$B$5,6,1),0)),0,MAX(0,NETWORKDAYS.INTL(MAX($C231,DATE(Setup!$B$5,6,1)),MIN($D231,EOMONTH(DATE(Setup!$B$5,6,1),0)),Setup!$C$6,Setup!$F$12:$F$61)-IF(AND($E231="Half day",YEAR($D231)=Setup!$B$5,MONTH($D231)=6),1-Setup!$B$7,0)))),0)</f>
        <v/>
      </c>
      <c r="P231" s="34">
        <f>IF(AND(ISNUMBER($C231),ISNUMBER($D231)),IF($D231&lt;$C231,0,IF(MAX($C231,DATE(Setup!$B$5,7,1))&gt;MIN($D231,EOMONTH(DATE(Setup!$B$5,7,1),0)),0,MAX(0,NETWORKDAYS.INTL(MAX($C231,DATE(Setup!$B$5,7,1)),MIN($D231,EOMONTH(DATE(Setup!$B$5,7,1),0)),Setup!$C$6,Setup!$F$12:$F$61)-IF(AND($E231="Half day",YEAR($D231)=Setup!$B$5,MONTH($D231)=7),1-Setup!$B$7,0)))),0)</f>
        <v/>
      </c>
      <c r="Q231" s="34">
        <f>IF(AND(ISNUMBER($C231),ISNUMBER($D231)),IF($D231&lt;$C231,0,IF(MAX($C231,DATE(Setup!$B$5,8,1))&gt;MIN($D231,EOMONTH(DATE(Setup!$B$5,8,1),0)),0,MAX(0,NETWORKDAYS.INTL(MAX($C231,DATE(Setup!$B$5,8,1)),MIN($D231,EOMONTH(DATE(Setup!$B$5,8,1),0)),Setup!$C$6,Setup!$F$12:$F$61)-IF(AND($E231="Half day",YEAR($D231)=Setup!$B$5,MONTH($D231)=8),1-Setup!$B$7,0)))),0)</f>
        <v/>
      </c>
      <c r="R231" s="34">
        <f>IF(AND(ISNUMBER($C231),ISNUMBER($D231)),IF($D231&lt;$C231,0,IF(MAX($C231,DATE(Setup!$B$5,9,1))&gt;MIN($D231,EOMONTH(DATE(Setup!$B$5,9,1),0)),0,MAX(0,NETWORKDAYS.INTL(MAX($C231,DATE(Setup!$B$5,9,1)),MIN($D231,EOMONTH(DATE(Setup!$B$5,9,1),0)),Setup!$C$6,Setup!$F$12:$F$61)-IF(AND($E231="Half day",YEAR($D231)=Setup!$B$5,MONTH($D231)=9),1-Setup!$B$7,0)))),0)</f>
        <v/>
      </c>
      <c r="S231" s="34">
        <f>IF(AND(ISNUMBER($C231),ISNUMBER($D231)),IF($D231&lt;$C231,0,IF(MAX($C231,DATE(Setup!$B$5,10,1))&gt;MIN($D231,EOMONTH(DATE(Setup!$B$5,10,1),0)),0,MAX(0,NETWORKDAYS.INTL(MAX($C231,DATE(Setup!$B$5,10,1)),MIN($D231,EOMONTH(DATE(Setup!$B$5,10,1),0)),Setup!$C$6,Setup!$F$12:$F$61)-IF(AND($E231="Half day",YEAR($D231)=Setup!$B$5,MONTH($D231)=10),1-Setup!$B$7,0)))),0)</f>
        <v/>
      </c>
      <c r="T231" s="34">
        <f>IF(AND(ISNUMBER($C231),ISNUMBER($D231)),IF($D231&lt;$C231,0,IF(MAX($C231,DATE(Setup!$B$5,11,1))&gt;MIN($D231,EOMONTH(DATE(Setup!$B$5,11,1),0)),0,MAX(0,NETWORKDAYS.INTL(MAX($C231,DATE(Setup!$B$5,11,1)),MIN($D231,EOMONTH(DATE(Setup!$B$5,11,1),0)),Setup!$C$6,Setup!$F$12:$F$61)-IF(AND($E231="Half day",YEAR($D231)=Setup!$B$5,MONTH($D231)=11),1-Setup!$B$7,0)))),0)</f>
        <v/>
      </c>
      <c r="U231" s="34">
        <f>IF(AND(ISNUMBER($C231),ISNUMBER($D231)),IF($D231&lt;$C231,0,IF(MAX($C231,DATE(Setup!$B$5,12,1))&gt;MIN($D231,EOMONTH(DATE(Setup!$B$5,12,1),0)),0,MAX(0,NETWORKDAYS.INTL(MAX($C231,DATE(Setup!$B$5,12,1)),MIN($D231,EOMONTH(DATE(Setup!$B$5,12,1),0)),Setup!$C$6,Setup!$F$12:$F$61)-IF(AND($E231="Half day",YEAR($D231)=Setup!$B$5,MONTH($D231)=12),1-Setup!$B$7,0)))),0)</f>
        <v/>
      </c>
    </row>
    <row r="232">
      <c r="A232" s="7" t="n"/>
      <c r="B232" s="7" t="n"/>
      <c r="C232" s="28" t="n"/>
      <c r="D232" s="28" t="n"/>
      <c r="E232" s="23" t="n"/>
      <c r="F232" s="32">
        <f>IF(OR($C232="",$D232=""),"",IF(NOT(AND(ISNUMBER($C232),ISNUMBER($D232))),"Check dates",IF($D232&lt;$C232,"Check dates",SUM($J232:$U232))))</f>
        <v/>
      </c>
      <c r="G232" s="7" t="n"/>
      <c r="H232" s="33">
        <f>IF(AND($A232="",$B232="",$C232="",$D232=""),"",IF(COUNTIF(Employees!$A$5:$A$34,$A232)=0,"Pick the employee from the list",IF(COUNTIF(Setup!$A$12:$A$17,$B232)=0,"Pick the leave type",IF($F232="Check dates","Check the dates","OK"))))</f>
        <v/>
      </c>
      <c r="J232" s="34">
        <f>IF(AND(ISNUMBER($C232),ISNUMBER($D232)),IF($D232&lt;$C232,0,IF(MAX($C232,DATE(Setup!$B$5,1,1))&gt;MIN($D232,EOMONTH(DATE(Setup!$B$5,1,1),0)),0,MAX(0,NETWORKDAYS.INTL(MAX($C232,DATE(Setup!$B$5,1,1)),MIN($D232,EOMONTH(DATE(Setup!$B$5,1,1),0)),Setup!$C$6,Setup!$F$12:$F$61)-IF(AND($E232="Half day",YEAR($D232)=Setup!$B$5,MONTH($D232)=1),1-Setup!$B$7,0)))),0)</f>
        <v/>
      </c>
      <c r="K232" s="34">
        <f>IF(AND(ISNUMBER($C232),ISNUMBER($D232)),IF($D232&lt;$C232,0,IF(MAX($C232,DATE(Setup!$B$5,2,1))&gt;MIN($D232,EOMONTH(DATE(Setup!$B$5,2,1),0)),0,MAX(0,NETWORKDAYS.INTL(MAX($C232,DATE(Setup!$B$5,2,1)),MIN($D232,EOMONTH(DATE(Setup!$B$5,2,1),0)),Setup!$C$6,Setup!$F$12:$F$61)-IF(AND($E232="Half day",YEAR($D232)=Setup!$B$5,MONTH($D232)=2),1-Setup!$B$7,0)))),0)</f>
        <v/>
      </c>
      <c r="L232" s="34">
        <f>IF(AND(ISNUMBER($C232),ISNUMBER($D232)),IF($D232&lt;$C232,0,IF(MAX($C232,DATE(Setup!$B$5,3,1))&gt;MIN($D232,EOMONTH(DATE(Setup!$B$5,3,1),0)),0,MAX(0,NETWORKDAYS.INTL(MAX($C232,DATE(Setup!$B$5,3,1)),MIN($D232,EOMONTH(DATE(Setup!$B$5,3,1),0)),Setup!$C$6,Setup!$F$12:$F$61)-IF(AND($E232="Half day",YEAR($D232)=Setup!$B$5,MONTH($D232)=3),1-Setup!$B$7,0)))),0)</f>
        <v/>
      </c>
      <c r="M232" s="34">
        <f>IF(AND(ISNUMBER($C232),ISNUMBER($D232)),IF($D232&lt;$C232,0,IF(MAX($C232,DATE(Setup!$B$5,4,1))&gt;MIN($D232,EOMONTH(DATE(Setup!$B$5,4,1),0)),0,MAX(0,NETWORKDAYS.INTL(MAX($C232,DATE(Setup!$B$5,4,1)),MIN($D232,EOMONTH(DATE(Setup!$B$5,4,1),0)),Setup!$C$6,Setup!$F$12:$F$61)-IF(AND($E232="Half day",YEAR($D232)=Setup!$B$5,MONTH($D232)=4),1-Setup!$B$7,0)))),0)</f>
        <v/>
      </c>
      <c r="N232" s="34">
        <f>IF(AND(ISNUMBER($C232),ISNUMBER($D232)),IF($D232&lt;$C232,0,IF(MAX($C232,DATE(Setup!$B$5,5,1))&gt;MIN($D232,EOMONTH(DATE(Setup!$B$5,5,1),0)),0,MAX(0,NETWORKDAYS.INTL(MAX($C232,DATE(Setup!$B$5,5,1)),MIN($D232,EOMONTH(DATE(Setup!$B$5,5,1),0)),Setup!$C$6,Setup!$F$12:$F$61)-IF(AND($E232="Half day",YEAR($D232)=Setup!$B$5,MONTH($D232)=5),1-Setup!$B$7,0)))),0)</f>
        <v/>
      </c>
      <c r="O232" s="34">
        <f>IF(AND(ISNUMBER($C232),ISNUMBER($D232)),IF($D232&lt;$C232,0,IF(MAX($C232,DATE(Setup!$B$5,6,1))&gt;MIN($D232,EOMONTH(DATE(Setup!$B$5,6,1),0)),0,MAX(0,NETWORKDAYS.INTL(MAX($C232,DATE(Setup!$B$5,6,1)),MIN($D232,EOMONTH(DATE(Setup!$B$5,6,1),0)),Setup!$C$6,Setup!$F$12:$F$61)-IF(AND($E232="Half day",YEAR($D232)=Setup!$B$5,MONTH($D232)=6),1-Setup!$B$7,0)))),0)</f>
        <v/>
      </c>
      <c r="P232" s="34">
        <f>IF(AND(ISNUMBER($C232),ISNUMBER($D232)),IF($D232&lt;$C232,0,IF(MAX($C232,DATE(Setup!$B$5,7,1))&gt;MIN($D232,EOMONTH(DATE(Setup!$B$5,7,1),0)),0,MAX(0,NETWORKDAYS.INTL(MAX($C232,DATE(Setup!$B$5,7,1)),MIN($D232,EOMONTH(DATE(Setup!$B$5,7,1),0)),Setup!$C$6,Setup!$F$12:$F$61)-IF(AND($E232="Half day",YEAR($D232)=Setup!$B$5,MONTH($D232)=7),1-Setup!$B$7,0)))),0)</f>
        <v/>
      </c>
      <c r="Q232" s="34">
        <f>IF(AND(ISNUMBER($C232),ISNUMBER($D232)),IF($D232&lt;$C232,0,IF(MAX($C232,DATE(Setup!$B$5,8,1))&gt;MIN($D232,EOMONTH(DATE(Setup!$B$5,8,1),0)),0,MAX(0,NETWORKDAYS.INTL(MAX($C232,DATE(Setup!$B$5,8,1)),MIN($D232,EOMONTH(DATE(Setup!$B$5,8,1),0)),Setup!$C$6,Setup!$F$12:$F$61)-IF(AND($E232="Half day",YEAR($D232)=Setup!$B$5,MONTH($D232)=8),1-Setup!$B$7,0)))),0)</f>
        <v/>
      </c>
      <c r="R232" s="34">
        <f>IF(AND(ISNUMBER($C232),ISNUMBER($D232)),IF($D232&lt;$C232,0,IF(MAX($C232,DATE(Setup!$B$5,9,1))&gt;MIN($D232,EOMONTH(DATE(Setup!$B$5,9,1),0)),0,MAX(0,NETWORKDAYS.INTL(MAX($C232,DATE(Setup!$B$5,9,1)),MIN($D232,EOMONTH(DATE(Setup!$B$5,9,1),0)),Setup!$C$6,Setup!$F$12:$F$61)-IF(AND($E232="Half day",YEAR($D232)=Setup!$B$5,MONTH($D232)=9),1-Setup!$B$7,0)))),0)</f>
        <v/>
      </c>
      <c r="S232" s="34">
        <f>IF(AND(ISNUMBER($C232),ISNUMBER($D232)),IF($D232&lt;$C232,0,IF(MAX($C232,DATE(Setup!$B$5,10,1))&gt;MIN($D232,EOMONTH(DATE(Setup!$B$5,10,1),0)),0,MAX(0,NETWORKDAYS.INTL(MAX($C232,DATE(Setup!$B$5,10,1)),MIN($D232,EOMONTH(DATE(Setup!$B$5,10,1),0)),Setup!$C$6,Setup!$F$12:$F$61)-IF(AND($E232="Half day",YEAR($D232)=Setup!$B$5,MONTH($D232)=10),1-Setup!$B$7,0)))),0)</f>
        <v/>
      </c>
      <c r="T232" s="34">
        <f>IF(AND(ISNUMBER($C232),ISNUMBER($D232)),IF($D232&lt;$C232,0,IF(MAX($C232,DATE(Setup!$B$5,11,1))&gt;MIN($D232,EOMONTH(DATE(Setup!$B$5,11,1),0)),0,MAX(0,NETWORKDAYS.INTL(MAX($C232,DATE(Setup!$B$5,11,1)),MIN($D232,EOMONTH(DATE(Setup!$B$5,11,1),0)),Setup!$C$6,Setup!$F$12:$F$61)-IF(AND($E232="Half day",YEAR($D232)=Setup!$B$5,MONTH($D232)=11),1-Setup!$B$7,0)))),0)</f>
        <v/>
      </c>
      <c r="U232" s="34">
        <f>IF(AND(ISNUMBER($C232),ISNUMBER($D232)),IF($D232&lt;$C232,0,IF(MAX($C232,DATE(Setup!$B$5,12,1))&gt;MIN($D232,EOMONTH(DATE(Setup!$B$5,12,1),0)),0,MAX(0,NETWORKDAYS.INTL(MAX($C232,DATE(Setup!$B$5,12,1)),MIN($D232,EOMONTH(DATE(Setup!$B$5,12,1),0)),Setup!$C$6,Setup!$F$12:$F$61)-IF(AND($E232="Half day",YEAR($D232)=Setup!$B$5,MONTH($D232)=12),1-Setup!$B$7,0)))),0)</f>
        <v/>
      </c>
    </row>
    <row r="233">
      <c r="A233" s="7" t="n"/>
      <c r="B233" s="7" t="n"/>
      <c r="C233" s="28" t="n"/>
      <c r="D233" s="28" t="n"/>
      <c r="E233" s="23" t="n"/>
      <c r="F233" s="32">
        <f>IF(OR($C233="",$D233=""),"",IF(NOT(AND(ISNUMBER($C233),ISNUMBER($D233))),"Check dates",IF($D233&lt;$C233,"Check dates",SUM($J233:$U233))))</f>
        <v/>
      </c>
      <c r="G233" s="7" t="n"/>
      <c r="H233" s="33">
        <f>IF(AND($A233="",$B233="",$C233="",$D233=""),"",IF(COUNTIF(Employees!$A$5:$A$34,$A233)=0,"Pick the employee from the list",IF(COUNTIF(Setup!$A$12:$A$17,$B233)=0,"Pick the leave type",IF($F233="Check dates","Check the dates","OK"))))</f>
        <v/>
      </c>
      <c r="J233" s="34">
        <f>IF(AND(ISNUMBER($C233),ISNUMBER($D233)),IF($D233&lt;$C233,0,IF(MAX($C233,DATE(Setup!$B$5,1,1))&gt;MIN($D233,EOMONTH(DATE(Setup!$B$5,1,1),0)),0,MAX(0,NETWORKDAYS.INTL(MAX($C233,DATE(Setup!$B$5,1,1)),MIN($D233,EOMONTH(DATE(Setup!$B$5,1,1),0)),Setup!$C$6,Setup!$F$12:$F$61)-IF(AND($E233="Half day",YEAR($D233)=Setup!$B$5,MONTH($D233)=1),1-Setup!$B$7,0)))),0)</f>
        <v/>
      </c>
      <c r="K233" s="34">
        <f>IF(AND(ISNUMBER($C233),ISNUMBER($D233)),IF($D233&lt;$C233,0,IF(MAX($C233,DATE(Setup!$B$5,2,1))&gt;MIN($D233,EOMONTH(DATE(Setup!$B$5,2,1),0)),0,MAX(0,NETWORKDAYS.INTL(MAX($C233,DATE(Setup!$B$5,2,1)),MIN($D233,EOMONTH(DATE(Setup!$B$5,2,1),0)),Setup!$C$6,Setup!$F$12:$F$61)-IF(AND($E233="Half day",YEAR($D233)=Setup!$B$5,MONTH($D233)=2),1-Setup!$B$7,0)))),0)</f>
        <v/>
      </c>
      <c r="L233" s="34">
        <f>IF(AND(ISNUMBER($C233),ISNUMBER($D233)),IF($D233&lt;$C233,0,IF(MAX($C233,DATE(Setup!$B$5,3,1))&gt;MIN($D233,EOMONTH(DATE(Setup!$B$5,3,1),0)),0,MAX(0,NETWORKDAYS.INTL(MAX($C233,DATE(Setup!$B$5,3,1)),MIN($D233,EOMONTH(DATE(Setup!$B$5,3,1),0)),Setup!$C$6,Setup!$F$12:$F$61)-IF(AND($E233="Half day",YEAR($D233)=Setup!$B$5,MONTH($D233)=3),1-Setup!$B$7,0)))),0)</f>
        <v/>
      </c>
      <c r="M233" s="34">
        <f>IF(AND(ISNUMBER($C233),ISNUMBER($D233)),IF($D233&lt;$C233,0,IF(MAX($C233,DATE(Setup!$B$5,4,1))&gt;MIN($D233,EOMONTH(DATE(Setup!$B$5,4,1),0)),0,MAX(0,NETWORKDAYS.INTL(MAX($C233,DATE(Setup!$B$5,4,1)),MIN($D233,EOMONTH(DATE(Setup!$B$5,4,1),0)),Setup!$C$6,Setup!$F$12:$F$61)-IF(AND($E233="Half day",YEAR($D233)=Setup!$B$5,MONTH($D233)=4),1-Setup!$B$7,0)))),0)</f>
        <v/>
      </c>
      <c r="N233" s="34">
        <f>IF(AND(ISNUMBER($C233),ISNUMBER($D233)),IF($D233&lt;$C233,0,IF(MAX($C233,DATE(Setup!$B$5,5,1))&gt;MIN($D233,EOMONTH(DATE(Setup!$B$5,5,1),0)),0,MAX(0,NETWORKDAYS.INTL(MAX($C233,DATE(Setup!$B$5,5,1)),MIN($D233,EOMONTH(DATE(Setup!$B$5,5,1),0)),Setup!$C$6,Setup!$F$12:$F$61)-IF(AND($E233="Half day",YEAR($D233)=Setup!$B$5,MONTH($D233)=5),1-Setup!$B$7,0)))),0)</f>
        <v/>
      </c>
      <c r="O233" s="34">
        <f>IF(AND(ISNUMBER($C233),ISNUMBER($D233)),IF($D233&lt;$C233,0,IF(MAX($C233,DATE(Setup!$B$5,6,1))&gt;MIN($D233,EOMONTH(DATE(Setup!$B$5,6,1),0)),0,MAX(0,NETWORKDAYS.INTL(MAX($C233,DATE(Setup!$B$5,6,1)),MIN($D233,EOMONTH(DATE(Setup!$B$5,6,1),0)),Setup!$C$6,Setup!$F$12:$F$61)-IF(AND($E233="Half day",YEAR($D233)=Setup!$B$5,MONTH($D233)=6),1-Setup!$B$7,0)))),0)</f>
        <v/>
      </c>
      <c r="P233" s="34">
        <f>IF(AND(ISNUMBER($C233),ISNUMBER($D233)),IF($D233&lt;$C233,0,IF(MAX($C233,DATE(Setup!$B$5,7,1))&gt;MIN($D233,EOMONTH(DATE(Setup!$B$5,7,1),0)),0,MAX(0,NETWORKDAYS.INTL(MAX($C233,DATE(Setup!$B$5,7,1)),MIN($D233,EOMONTH(DATE(Setup!$B$5,7,1),0)),Setup!$C$6,Setup!$F$12:$F$61)-IF(AND($E233="Half day",YEAR($D233)=Setup!$B$5,MONTH($D233)=7),1-Setup!$B$7,0)))),0)</f>
        <v/>
      </c>
      <c r="Q233" s="34">
        <f>IF(AND(ISNUMBER($C233),ISNUMBER($D233)),IF($D233&lt;$C233,0,IF(MAX($C233,DATE(Setup!$B$5,8,1))&gt;MIN($D233,EOMONTH(DATE(Setup!$B$5,8,1),0)),0,MAX(0,NETWORKDAYS.INTL(MAX($C233,DATE(Setup!$B$5,8,1)),MIN($D233,EOMONTH(DATE(Setup!$B$5,8,1),0)),Setup!$C$6,Setup!$F$12:$F$61)-IF(AND($E233="Half day",YEAR($D233)=Setup!$B$5,MONTH($D233)=8),1-Setup!$B$7,0)))),0)</f>
        <v/>
      </c>
      <c r="R233" s="34">
        <f>IF(AND(ISNUMBER($C233),ISNUMBER($D233)),IF($D233&lt;$C233,0,IF(MAX($C233,DATE(Setup!$B$5,9,1))&gt;MIN($D233,EOMONTH(DATE(Setup!$B$5,9,1),0)),0,MAX(0,NETWORKDAYS.INTL(MAX($C233,DATE(Setup!$B$5,9,1)),MIN($D233,EOMONTH(DATE(Setup!$B$5,9,1),0)),Setup!$C$6,Setup!$F$12:$F$61)-IF(AND($E233="Half day",YEAR($D233)=Setup!$B$5,MONTH($D233)=9),1-Setup!$B$7,0)))),0)</f>
        <v/>
      </c>
      <c r="S233" s="34">
        <f>IF(AND(ISNUMBER($C233),ISNUMBER($D233)),IF($D233&lt;$C233,0,IF(MAX($C233,DATE(Setup!$B$5,10,1))&gt;MIN($D233,EOMONTH(DATE(Setup!$B$5,10,1),0)),0,MAX(0,NETWORKDAYS.INTL(MAX($C233,DATE(Setup!$B$5,10,1)),MIN($D233,EOMONTH(DATE(Setup!$B$5,10,1),0)),Setup!$C$6,Setup!$F$12:$F$61)-IF(AND($E233="Half day",YEAR($D233)=Setup!$B$5,MONTH($D233)=10),1-Setup!$B$7,0)))),0)</f>
        <v/>
      </c>
      <c r="T233" s="34">
        <f>IF(AND(ISNUMBER($C233),ISNUMBER($D233)),IF($D233&lt;$C233,0,IF(MAX($C233,DATE(Setup!$B$5,11,1))&gt;MIN($D233,EOMONTH(DATE(Setup!$B$5,11,1),0)),0,MAX(0,NETWORKDAYS.INTL(MAX($C233,DATE(Setup!$B$5,11,1)),MIN($D233,EOMONTH(DATE(Setup!$B$5,11,1),0)),Setup!$C$6,Setup!$F$12:$F$61)-IF(AND($E233="Half day",YEAR($D233)=Setup!$B$5,MONTH($D233)=11),1-Setup!$B$7,0)))),0)</f>
        <v/>
      </c>
      <c r="U233" s="34">
        <f>IF(AND(ISNUMBER($C233),ISNUMBER($D233)),IF($D233&lt;$C233,0,IF(MAX($C233,DATE(Setup!$B$5,12,1))&gt;MIN($D233,EOMONTH(DATE(Setup!$B$5,12,1),0)),0,MAX(0,NETWORKDAYS.INTL(MAX($C233,DATE(Setup!$B$5,12,1)),MIN($D233,EOMONTH(DATE(Setup!$B$5,12,1),0)),Setup!$C$6,Setup!$F$12:$F$61)-IF(AND($E233="Half day",YEAR($D233)=Setup!$B$5,MONTH($D233)=12),1-Setup!$B$7,0)))),0)</f>
        <v/>
      </c>
    </row>
    <row r="234">
      <c r="A234" s="7" t="n"/>
      <c r="B234" s="7" t="n"/>
      <c r="C234" s="28" t="n"/>
      <c r="D234" s="28" t="n"/>
      <c r="E234" s="23" t="n"/>
      <c r="F234" s="32">
        <f>IF(OR($C234="",$D234=""),"",IF(NOT(AND(ISNUMBER($C234),ISNUMBER($D234))),"Check dates",IF($D234&lt;$C234,"Check dates",SUM($J234:$U234))))</f>
        <v/>
      </c>
      <c r="G234" s="7" t="n"/>
      <c r="H234" s="33">
        <f>IF(AND($A234="",$B234="",$C234="",$D234=""),"",IF(COUNTIF(Employees!$A$5:$A$34,$A234)=0,"Pick the employee from the list",IF(COUNTIF(Setup!$A$12:$A$17,$B234)=0,"Pick the leave type",IF($F234="Check dates","Check the dates","OK"))))</f>
        <v/>
      </c>
      <c r="J234" s="34">
        <f>IF(AND(ISNUMBER($C234),ISNUMBER($D234)),IF($D234&lt;$C234,0,IF(MAX($C234,DATE(Setup!$B$5,1,1))&gt;MIN($D234,EOMONTH(DATE(Setup!$B$5,1,1),0)),0,MAX(0,NETWORKDAYS.INTL(MAX($C234,DATE(Setup!$B$5,1,1)),MIN($D234,EOMONTH(DATE(Setup!$B$5,1,1),0)),Setup!$C$6,Setup!$F$12:$F$61)-IF(AND($E234="Half day",YEAR($D234)=Setup!$B$5,MONTH($D234)=1),1-Setup!$B$7,0)))),0)</f>
        <v/>
      </c>
      <c r="K234" s="34">
        <f>IF(AND(ISNUMBER($C234),ISNUMBER($D234)),IF($D234&lt;$C234,0,IF(MAX($C234,DATE(Setup!$B$5,2,1))&gt;MIN($D234,EOMONTH(DATE(Setup!$B$5,2,1),0)),0,MAX(0,NETWORKDAYS.INTL(MAX($C234,DATE(Setup!$B$5,2,1)),MIN($D234,EOMONTH(DATE(Setup!$B$5,2,1),0)),Setup!$C$6,Setup!$F$12:$F$61)-IF(AND($E234="Half day",YEAR($D234)=Setup!$B$5,MONTH($D234)=2),1-Setup!$B$7,0)))),0)</f>
        <v/>
      </c>
      <c r="L234" s="34">
        <f>IF(AND(ISNUMBER($C234),ISNUMBER($D234)),IF($D234&lt;$C234,0,IF(MAX($C234,DATE(Setup!$B$5,3,1))&gt;MIN($D234,EOMONTH(DATE(Setup!$B$5,3,1),0)),0,MAX(0,NETWORKDAYS.INTL(MAX($C234,DATE(Setup!$B$5,3,1)),MIN($D234,EOMONTH(DATE(Setup!$B$5,3,1),0)),Setup!$C$6,Setup!$F$12:$F$61)-IF(AND($E234="Half day",YEAR($D234)=Setup!$B$5,MONTH($D234)=3),1-Setup!$B$7,0)))),0)</f>
        <v/>
      </c>
      <c r="M234" s="34">
        <f>IF(AND(ISNUMBER($C234),ISNUMBER($D234)),IF($D234&lt;$C234,0,IF(MAX($C234,DATE(Setup!$B$5,4,1))&gt;MIN($D234,EOMONTH(DATE(Setup!$B$5,4,1),0)),0,MAX(0,NETWORKDAYS.INTL(MAX($C234,DATE(Setup!$B$5,4,1)),MIN($D234,EOMONTH(DATE(Setup!$B$5,4,1),0)),Setup!$C$6,Setup!$F$12:$F$61)-IF(AND($E234="Half day",YEAR($D234)=Setup!$B$5,MONTH($D234)=4),1-Setup!$B$7,0)))),0)</f>
        <v/>
      </c>
      <c r="N234" s="34">
        <f>IF(AND(ISNUMBER($C234),ISNUMBER($D234)),IF($D234&lt;$C234,0,IF(MAX($C234,DATE(Setup!$B$5,5,1))&gt;MIN($D234,EOMONTH(DATE(Setup!$B$5,5,1),0)),0,MAX(0,NETWORKDAYS.INTL(MAX($C234,DATE(Setup!$B$5,5,1)),MIN($D234,EOMONTH(DATE(Setup!$B$5,5,1),0)),Setup!$C$6,Setup!$F$12:$F$61)-IF(AND($E234="Half day",YEAR($D234)=Setup!$B$5,MONTH($D234)=5),1-Setup!$B$7,0)))),0)</f>
        <v/>
      </c>
      <c r="O234" s="34">
        <f>IF(AND(ISNUMBER($C234),ISNUMBER($D234)),IF($D234&lt;$C234,0,IF(MAX($C234,DATE(Setup!$B$5,6,1))&gt;MIN($D234,EOMONTH(DATE(Setup!$B$5,6,1),0)),0,MAX(0,NETWORKDAYS.INTL(MAX($C234,DATE(Setup!$B$5,6,1)),MIN($D234,EOMONTH(DATE(Setup!$B$5,6,1),0)),Setup!$C$6,Setup!$F$12:$F$61)-IF(AND($E234="Half day",YEAR($D234)=Setup!$B$5,MONTH($D234)=6),1-Setup!$B$7,0)))),0)</f>
        <v/>
      </c>
      <c r="P234" s="34">
        <f>IF(AND(ISNUMBER($C234),ISNUMBER($D234)),IF($D234&lt;$C234,0,IF(MAX($C234,DATE(Setup!$B$5,7,1))&gt;MIN($D234,EOMONTH(DATE(Setup!$B$5,7,1),0)),0,MAX(0,NETWORKDAYS.INTL(MAX($C234,DATE(Setup!$B$5,7,1)),MIN($D234,EOMONTH(DATE(Setup!$B$5,7,1),0)),Setup!$C$6,Setup!$F$12:$F$61)-IF(AND($E234="Half day",YEAR($D234)=Setup!$B$5,MONTH($D234)=7),1-Setup!$B$7,0)))),0)</f>
        <v/>
      </c>
      <c r="Q234" s="34">
        <f>IF(AND(ISNUMBER($C234),ISNUMBER($D234)),IF($D234&lt;$C234,0,IF(MAX($C234,DATE(Setup!$B$5,8,1))&gt;MIN($D234,EOMONTH(DATE(Setup!$B$5,8,1),0)),0,MAX(0,NETWORKDAYS.INTL(MAX($C234,DATE(Setup!$B$5,8,1)),MIN($D234,EOMONTH(DATE(Setup!$B$5,8,1),0)),Setup!$C$6,Setup!$F$12:$F$61)-IF(AND($E234="Half day",YEAR($D234)=Setup!$B$5,MONTH($D234)=8),1-Setup!$B$7,0)))),0)</f>
        <v/>
      </c>
      <c r="R234" s="34">
        <f>IF(AND(ISNUMBER($C234),ISNUMBER($D234)),IF($D234&lt;$C234,0,IF(MAX($C234,DATE(Setup!$B$5,9,1))&gt;MIN($D234,EOMONTH(DATE(Setup!$B$5,9,1),0)),0,MAX(0,NETWORKDAYS.INTL(MAX($C234,DATE(Setup!$B$5,9,1)),MIN($D234,EOMONTH(DATE(Setup!$B$5,9,1),0)),Setup!$C$6,Setup!$F$12:$F$61)-IF(AND($E234="Half day",YEAR($D234)=Setup!$B$5,MONTH($D234)=9),1-Setup!$B$7,0)))),0)</f>
        <v/>
      </c>
      <c r="S234" s="34">
        <f>IF(AND(ISNUMBER($C234),ISNUMBER($D234)),IF($D234&lt;$C234,0,IF(MAX($C234,DATE(Setup!$B$5,10,1))&gt;MIN($D234,EOMONTH(DATE(Setup!$B$5,10,1),0)),0,MAX(0,NETWORKDAYS.INTL(MAX($C234,DATE(Setup!$B$5,10,1)),MIN($D234,EOMONTH(DATE(Setup!$B$5,10,1),0)),Setup!$C$6,Setup!$F$12:$F$61)-IF(AND($E234="Half day",YEAR($D234)=Setup!$B$5,MONTH($D234)=10),1-Setup!$B$7,0)))),0)</f>
        <v/>
      </c>
      <c r="T234" s="34">
        <f>IF(AND(ISNUMBER($C234),ISNUMBER($D234)),IF($D234&lt;$C234,0,IF(MAX($C234,DATE(Setup!$B$5,11,1))&gt;MIN($D234,EOMONTH(DATE(Setup!$B$5,11,1),0)),0,MAX(0,NETWORKDAYS.INTL(MAX($C234,DATE(Setup!$B$5,11,1)),MIN($D234,EOMONTH(DATE(Setup!$B$5,11,1),0)),Setup!$C$6,Setup!$F$12:$F$61)-IF(AND($E234="Half day",YEAR($D234)=Setup!$B$5,MONTH($D234)=11),1-Setup!$B$7,0)))),0)</f>
        <v/>
      </c>
      <c r="U234" s="34">
        <f>IF(AND(ISNUMBER($C234),ISNUMBER($D234)),IF($D234&lt;$C234,0,IF(MAX($C234,DATE(Setup!$B$5,12,1))&gt;MIN($D234,EOMONTH(DATE(Setup!$B$5,12,1),0)),0,MAX(0,NETWORKDAYS.INTL(MAX($C234,DATE(Setup!$B$5,12,1)),MIN($D234,EOMONTH(DATE(Setup!$B$5,12,1),0)),Setup!$C$6,Setup!$F$12:$F$61)-IF(AND($E234="Half day",YEAR($D234)=Setup!$B$5,MONTH($D234)=12),1-Setup!$B$7,0)))),0)</f>
        <v/>
      </c>
    </row>
    <row r="235">
      <c r="A235" s="7" t="n"/>
      <c r="B235" s="7" t="n"/>
      <c r="C235" s="28" t="n"/>
      <c r="D235" s="28" t="n"/>
      <c r="E235" s="23" t="n"/>
      <c r="F235" s="32">
        <f>IF(OR($C235="",$D235=""),"",IF(NOT(AND(ISNUMBER($C235),ISNUMBER($D235))),"Check dates",IF($D235&lt;$C235,"Check dates",SUM($J235:$U235))))</f>
        <v/>
      </c>
      <c r="G235" s="7" t="n"/>
      <c r="H235" s="33">
        <f>IF(AND($A235="",$B235="",$C235="",$D235=""),"",IF(COUNTIF(Employees!$A$5:$A$34,$A235)=0,"Pick the employee from the list",IF(COUNTIF(Setup!$A$12:$A$17,$B235)=0,"Pick the leave type",IF($F235="Check dates","Check the dates","OK"))))</f>
        <v/>
      </c>
      <c r="J235" s="34">
        <f>IF(AND(ISNUMBER($C235),ISNUMBER($D235)),IF($D235&lt;$C235,0,IF(MAX($C235,DATE(Setup!$B$5,1,1))&gt;MIN($D235,EOMONTH(DATE(Setup!$B$5,1,1),0)),0,MAX(0,NETWORKDAYS.INTL(MAX($C235,DATE(Setup!$B$5,1,1)),MIN($D235,EOMONTH(DATE(Setup!$B$5,1,1),0)),Setup!$C$6,Setup!$F$12:$F$61)-IF(AND($E235="Half day",YEAR($D235)=Setup!$B$5,MONTH($D235)=1),1-Setup!$B$7,0)))),0)</f>
        <v/>
      </c>
      <c r="K235" s="34">
        <f>IF(AND(ISNUMBER($C235),ISNUMBER($D235)),IF($D235&lt;$C235,0,IF(MAX($C235,DATE(Setup!$B$5,2,1))&gt;MIN($D235,EOMONTH(DATE(Setup!$B$5,2,1),0)),0,MAX(0,NETWORKDAYS.INTL(MAX($C235,DATE(Setup!$B$5,2,1)),MIN($D235,EOMONTH(DATE(Setup!$B$5,2,1),0)),Setup!$C$6,Setup!$F$12:$F$61)-IF(AND($E235="Half day",YEAR($D235)=Setup!$B$5,MONTH($D235)=2),1-Setup!$B$7,0)))),0)</f>
        <v/>
      </c>
      <c r="L235" s="34">
        <f>IF(AND(ISNUMBER($C235),ISNUMBER($D235)),IF($D235&lt;$C235,0,IF(MAX($C235,DATE(Setup!$B$5,3,1))&gt;MIN($D235,EOMONTH(DATE(Setup!$B$5,3,1),0)),0,MAX(0,NETWORKDAYS.INTL(MAX($C235,DATE(Setup!$B$5,3,1)),MIN($D235,EOMONTH(DATE(Setup!$B$5,3,1),0)),Setup!$C$6,Setup!$F$12:$F$61)-IF(AND($E235="Half day",YEAR($D235)=Setup!$B$5,MONTH($D235)=3),1-Setup!$B$7,0)))),0)</f>
        <v/>
      </c>
      <c r="M235" s="34">
        <f>IF(AND(ISNUMBER($C235),ISNUMBER($D235)),IF($D235&lt;$C235,0,IF(MAX($C235,DATE(Setup!$B$5,4,1))&gt;MIN($D235,EOMONTH(DATE(Setup!$B$5,4,1),0)),0,MAX(0,NETWORKDAYS.INTL(MAX($C235,DATE(Setup!$B$5,4,1)),MIN($D235,EOMONTH(DATE(Setup!$B$5,4,1),0)),Setup!$C$6,Setup!$F$12:$F$61)-IF(AND($E235="Half day",YEAR($D235)=Setup!$B$5,MONTH($D235)=4),1-Setup!$B$7,0)))),0)</f>
        <v/>
      </c>
      <c r="N235" s="34">
        <f>IF(AND(ISNUMBER($C235),ISNUMBER($D235)),IF($D235&lt;$C235,0,IF(MAX($C235,DATE(Setup!$B$5,5,1))&gt;MIN($D235,EOMONTH(DATE(Setup!$B$5,5,1),0)),0,MAX(0,NETWORKDAYS.INTL(MAX($C235,DATE(Setup!$B$5,5,1)),MIN($D235,EOMONTH(DATE(Setup!$B$5,5,1),0)),Setup!$C$6,Setup!$F$12:$F$61)-IF(AND($E235="Half day",YEAR($D235)=Setup!$B$5,MONTH($D235)=5),1-Setup!$B$7,0)))),0)</f>
        <v/>
      </c>
      <c r="O235" s="34">
        <f>IF(AND(ISNUMBER($C235),ISNUMBER($D235)),IF($D235&lt;$C235,0,IF(MAX($C235,DATE(Setup!$B$5,6,1))&gt;MIN($D235,EOMONTH(DATE(Setup!$B$5,6,1),0)),0,MAX(0,NETWORKDAYS.INTL(MAX($C235,DATE(Setup!$B$5,6,1)),MIN($D235,EOMONTH(DATE(Setup!$B$5,6,1),0)),Setup!$C$6,Setup!$F$12:$F$61)-IF(AND($E235="Half day",YEAR($D235)=Setup!$B$5,MONTH($D235)=6),1-Setup!$B$7,0)))),0)</f>
        <v/>
      </c>
      <c r="P235" s="34">
        <f>IF(AND(ISNUMBER($C235),ISNUMBER($D235)),IF($D235&lt;$C235,0,IF(MAX($C235,DATE(Setup!$B$5,7,1))&gt;MIN($D235,EOMONTH(DATE(Setup!$B$5,7,1),0)),0,MAX(0,NETWORKDAYS.INTL(MAX($C235,DATE(Setup!$B$5,7,1)),MIN($D235,EOMONTH(DATE(Setup!$B$5,7,1),0)),Setup!$C$6,Setup!$F$12:$F$61)-IF(AND($E235="Half day",YEAR($D235)=Setup!$B$5,MONTH($D235)=7),1-Setup!$B$7,0)))),0)</f>
        <v/>
      </c>
      <c r="Q235" s="34">
        <f>IF(AND(ISNUMBER($C235),ISNUMBER($D235)),IF($D235&lt;$C235,0,IF(MAX($C235,DATE(Setup!$B$5,8,1))&gt;MIN($D235,EOMONTH(DATE(Setup!$B$5,8,1),0)),0,MAX(0,NETWORKDAYS.INTL(MAX($C235,DATE(Setup!$B$5,8,1)),MIN($D235,EOMONTH(DATE(Setup!$B$5,8,1),0)),Setup!$C$6,Setup!$F$12:$F$61)-IF(AND($E235="Half day",YEAR($D235)=Setup!$B$5,MONTH($D235)=8),1-Setup!$B$7,0)))),0)</f>
        <v/>
      </c>
      <c r="R235" s="34">
        <f>IF(AND(ISNUMBER($C235),ISNUMBER($D235)),IF($D235&lt;$C235,0,IF(MAX($C235,DATE(Setup!$B$5,9,1))&gt;MIN($D235,EOMONTH(DATE(Setup!$B$5,9,1),0)),0,MAX(0,NETWORKDAYS.INTL(MAX($C235,DATE(Setup!$B$5,9,1)),MIN($D235,EOMONTH(DATE(Setup!$B$5,9,1),0)),Setup!$C$6,Setup!$F$12:$F$61)-IF(AND($E235="Half day",YEAR($D235)=Setup!$B$5,MONTH($D235)=9),1-Setup!$B$7,0)))),0)</f>
        <v/>
      </c>
      <c r="S235" s="34">
        <f>IF(AND(ISNUMBER($C235),ISNUMBER($D235)),IF($D235&lt;$C235,0,IF(MAX($C235,DATE(Setup!$B$5,10,1))&gt;MIN($D235,EOMONTH(DATE(Setup!$B$5,10,1),0)),0,MAX(0,NETWORKDAYS.INTL(MAX($C235,DATE(Setup!$B$5,10,1)),MIN($D235,EOMONTH(DATE(Setup!$B$5,10,1),0)),Setup!$C$6,Setup!$F$12:$F$61)-IF(AND($E235="Half day",YEAR($D235)=Setup!$B$5,MONTH($D235)=10),1-Setup!$B$7,0)))),0)</f>
        <v/>
      </c>
      <c r="T235" s="34">
        <f>IF(AND(ISNUMBER($C235),ISNUMBER($D235)),IF($D235&lt;$C235,0,IF(MAX($C235,DATE(Setup!$B$5,11,1))&gt;MIN($D235,EOMONTH(DATE(Setup!$B$5,11,1),0)),0,MAX(0,NETWORKDAYS.INTL(MAX($C235,DATE(Setup!$B$5,11,1)),MIN($D235,EOMONTH(DATE(Setup!$B$5,11,1),0)),Setup!$C$6,Setup!$F$12:$F$61)-IF(AND($E235="Half day",YEAR($D235)=Setup!$B$5,MONTH($D235)=11),1-Setup!$B$7,0)))),0)</f>
        <v/>
      </c>
      <c r="U235" s="34">
        <f>IF(AND(ISNUMBER($C235),ISNUMBER($D235)),IF($D235&lt;$C235,0,IF(MAX($C235,DATE(Setup!$B$5,12,1))&gt;MIN($D235,EOMONTH(DATE(Setup!$B$5,12,1),0)),0,MAX(0,NETWORKDAYS.INTL(MAX($C235,DATE(Setup!$B$5,12,1)),MIN($D235,EOMONTH(DATE(Setup!$B$5,12,1),0)),Setup!$C$6,Setup!$F$12:$F$61)-IF(AND($E235="Half day",YEAR($D235)=Setup!$B$5,MONTH($D235)=12),1-Setup!$B$7,0)))),0)</f>
        <v/>
      </c>
    </row>
    <row r="236">
      <c r="A236" s="7" t="n"/>
      <c r="B236" s="7" t="n"/>
      <c r="C236" s="28" t="n"/>
      <c r="D236" s="28" t="n"/>
      <c r="E236" s="23" t="n"/>
      <c r="F236" s="32">
        <f>IF(OR($C236="",$D236=""),"",IF(NOT(AND(ISNUMBER($C236),ISNUMBER($D236))),"Check dates",IF($D236&lt;$C236,"Check dates",SUM($J236:$U236))))</f>
        <v/>
      </c>
      <c r="G236" s="7" t="n"/>
      <c r="H236" s="33">
        <f>IF(AND($A236="",$B236="",$C236="",$D236=""),"",IF(COUNTIF(Employees!$A$5:$A$34,$A236)=0,"Pick the employee from the list",IF(COUNTIF(Setup!$A$12:$A$17,$B236)=0,"Pick the leave type",IF($F236="Check dates","Check the dates","OK"))))</f>
        <v/>
      </c>
      <c r="J236" s="34">
        <f>IF(AND(ISNUMBER($C236),ISNUMBER($D236)),IF($D236&lt;$C236,0,IF(MAX($C236,DATE(Setup!$B$5,1,1))&gt;MIN($D236,EOMONTH(DATE(Setup!$B$5,1,1),0)),0,MAX(0,NETWORKDAYS.INTL(MAX($C236,DATE(Setup!$B$5,1,1)),MIN($D236,EOMONTH(DATE(Setup!$B$5,1,1),0)),Setup!$C$6,Setup!$F$12:$F$61)-IF(AND($E236="Half day",YEAR($D236)=Setup!$B$5,MONTH($D236)=1),1-Setup!$B$7,0)))),0)</f>
        <v/>
      </c>
      <c r="K236" s="34">
        <f>IF(AND(ISNUMBER($C236),ISNUMBER($D236)),IF($D236&lt;$C236,0,IF(MAX($C236,DATE(Setup!$B$5,2,1))&gt;MIN($D236,EOMONTH(DATE(Setup!$B$5,2,1),0)),0,MAX(0,NETWORKDAYS.INTL(MAX($C236,DATE(Setup!$B$5,2,1)),MIN($D236,EOMONTH(DATE(Setup!$B$5,2,1),0)),Setup!$C$6,Setup!$F$12:$F$61)-IF(AND($E236="Half day",YEAR($D236)=Setup!$B$5,MONTH($D236)=2),1-Setup!$B$7,0)))),0)</f>
        <v/>
      </c>
      <c r="L236" s="34">
        <f>IF(AND(ISNUMBER($C236),ISNUMBER($D236)),IF($D236&lt;$C236,0,IF(MAX($C236,DATE(Setup!$B$5,3,1))&gt;MIN($D236,EOMONTH(DATE(Setup!$B$5,3,1),0)),0,MAX(0,NETWORKDAYS.INTL(MAX($C236,DATE(Setup!$B$5,3,1)),MIN($D236,EOMONTH(DATE(Setup!$B$5,3,1),0)),Setup!$C$6,Setup!$F$12:$F$61)-IF(AND($E236="Half day",YEAR($D236)=Setup!$B$5,MONTH($D236)=3),1-Setup!$B$7,0)))),0)</f>
        <v/>
      </c>
      <c r="M236" s="34">
        <f>IF(AND(ISNUMBER($C236),ISNUMBER($D236)),IF($D236&lt;$C236,0,IF(MAX($C236,DATE(Setup!$B$5,4,1))&gt;MIN($D236,EOMONTH(DATE(Setup!$B$5,4,1),0)),0,MAX(0,NETWORKDAYS.INTL(MAX($C236,DATE(Setup!$B$5,4,1)),MIN($D236,EOMONTH(DATE(Setup!$B$5,4,1),0)),Setup!$C$6,Setup!$F$12:$F$61)-IF(AND($E236="Half day",YEAR($D236)=Setup!$B$5,MONTH($D236)=4),1-Setup!$B$7,0)))),0)</f>
        <v/>
      </c>
      <c r="N236" s="34">
        <f>IF(AND(ISNUMBER($C236),ISNUMBER($D236)),IF($D236&lt;$C236,0,IF(MAX($C236,DATE(Setup!$B$5,5,1))&gt;MIN($D236,EOMONTH(DATE(Setup!$B$5,5,1),0)),0,MAX(0,NETWORKDAYS.INTL(MAX($C236,DATE(Setup!$B$5,5,1)),MIN($D236,EOMONTH(DATE(Setup!$B$5,5,1),0)),Setup!$C$6,Setup!$F$12:$F$61)-IF(AND($E236="Half day",YEAR($D236)=Setup!$B$5,MONTH($D236)=5),1-Setup!$B$7,0)))),0)</f>
        <v/>
      </c>
      <c r="O236" s="34">
        <f>IF(AND(ISNUMBER($C236),ISNUMBER($D236)),IF($D236&lt;$C236,0,IF(MAX($C236,DATE(Setup!$B$5,6,1))&gt;MIN($D236,EOMONTH(DATE(Setup!$B$5,6,1),0)),0,MAX(0,NETWORKDAYS.INTL(MAX($C236,DATE(Setup!$B$5,6,1)),MIN($D236,EOMONTH(DATE(Setup!$B$5,6,1),0)),Setup!$C$6,Setup!$F$12:$F$61)-IF(AND($E236="Half day",YEAR($D236)=Setup!$B$5,MONTH($D236)=6),1-Setup!$B$7,0)))),0)</f>
        <v/>
      </c>
      <c r="P236" s="34">
        <f>IF(AND(ISNUMBER($C236),ISNUMBER($D236)),IF($D236&lt;$C236,0,IF(MAX($C236,DATE(Setup!$B$5,7,1))&gt;MIN($D236,EOMONTH(DATE(Setup!$B$5,7,1),0)),0,MAX(0,NETWORKDAYS.INTL(MAX($C236,DATE(Setup!$B$5,7,1)),MIN($D236,EOMONTH(DATE(Setup!$B$5,7,1),0)),Setup!$C$6,Setup!$F$12:$F$61)-IF(AND($E236="Half day",YEAR($D236)=Setup!$B$5,MONTH($D236)=7),1-Setup!$B$7,0)))),0)</f>
        <v/>
      </c>
      <c r="Q236" s="34">
        <f>IF(AND(ISNUMBER($C236),ISNUMBER($D236)),IF($D236&lt;$C236,0,IF(MAX($C236,DATE(Setup!$B$5,8,1))&gt;MIN($D236,EOMONTH(DATE(Setup!$B$5,8,1),0)),0,MAX(0,NETWORKDAYS.INTL(MAX($C236,DATE(Setup!$B$5,8,1)),MIN($D236,EOMONTH(DATE(Setup!$B$5,8,1),0)),Setup!$C$6,Setup!$F$12:$F$61)-IF(AND($E236="Half day",YEAR($D236)=Setup!$B$5,MONTH($D236)=8),1-Setup!$B$7,0)))),0)</f>
        <v/>
      </c>
      <c r="R236" s="34">
        <f>IF(AND(ISNUMBER($C236),ISNUMBER($D236)),IF($D236&lt;$C236,0,IF(MAX($C236,DATE(Setup!$B$5,9,1))&gt;MIN($D236,EOMONTH(DATE(Setup!$B$5,9,1),0)),0,MAX(0,NETWORKDAYS.INTL(MAX($C236,DATE(Setup!$B$5,9,1)),MIN($D236,EOMONTH(DATE(Setup!$B$5,9,1),0)),Setup!$C$6,Setup!$F$12:$F$61)-IF(AND($E236="Half day",YEAR($D236)=Setup!$B$5,MONTH($D236)=9),1-Setup!$B$7,0)))),0)</f>
        <v/>
      </c>
      <c r="S236" s="34">
        <f>IF(AND(ISNUMBER($C236),ISNUMBER($D236)),IF($D236&lt;$C236,0,IF(MAX($C236,DATE(Setup!$B$5,10,1))&gt;MIN($D236,EOMONTH(DATE(Setup!$B$5,10,1),0)),0,MAX(0,NETWORKDAYS.INTL(MAX($C236,DATE(Setup!$B$5,10,1)),MIN($D236,EOMONTH(DATE(Setup!$B$5,10,1),0)),Setup!$C$6,Setup!$F$12:$F$61)-IF(AND($E236="Half day",YEAR($D236)=Setup!$B$5,MONTH($D236)=10),1-Setup!$B$7,0)))),0)</f>
        <v/>
      </c>
      <c r="T236" s="34">
        <f>IF(AND(ISNUMBER($C236),ISNUMBER($D236)),IF($D236&lt;$C236,0,IF(MAX($C236,DATE(Setup!$B$5,11,1))&gt;MIN($D236,EOMONTH(DATE(Setup!$B$5,11,1),0)),0,MAX(0,NETWORKDAYS.INTL(MAX($C236,DATE(Setup!$B$5,11,1)),MIN($D236,EOMONTH(DATE(Setup!$B$5,11,1),0)),Setup!$C$6,Setup!$F$12:$F$61)-IF(AND($E236="Half day",YEAR($D236)=Setup!$B$5,MONTH($D236)=11),1-Setup!$B$7,0)))),0)</f>
        <v/>
      </c>
      <c r="U236" s="34">
        <f>IF(AND(ISNUMBER($C236),ISNUMBER($D236)),IF($D236&lt;$C236,0,IF(MAX($C236,DATE(Setup!$B$5,12,1))&gt;MIN($D236,EOMONTH(DATE(Setup!$B$5,12,1),0)),0,MAX(0,NETWORKDAYS.INTL(MAX($C236,DATE(Setup!$B$5,12,1)),MIN($D236,EOMONTH(DATE(Setup!$B$5,12,1),0)),Setup!$C$6,Setup!$F$12:$F$61)-IF(AND($E236="Half day",YEAR($D236)=Setup!$B$5,MONTH($D236)=12),1-Setup!$B$7,0)))),0)</f>
        <v/>
      </c>
    </row>
    <row r="237">
      <c r="A237" s="7" t="n"/>
      <c r="B237" s="7" t="n"/>
      <c r="C237" s="28" t="n"/>
      <c r="D237" s="28" t="n"/>
      <c r="E237" s="23" t="n"/>
      <c r="F237" s="32">
        <f>IF(OR($C237="",$D237=""),"",IF(NOT(AND(ISNUMBER($C237),ISNUMBER($D237))),"Check dates",IF($D237&lt;$C237,"Check dates",SUM($J237:$U237))))</f>
        <v/>
      </c>
      <c r="G237" s="7" t="n"/>
      <c r="H237" s="33">
        <f>IF(AND($A237="",$B237="",$C237="",$D237=""),"",IF(COUNTIF(Employees!$A$5:$A$34,$A237)=0,"Pick the employee from the list",IF(COUNTIF(Setup!$A$12:$A$17,$B237)=0,"Pick the leave type",IF($F237="Check dates","Check the dates","OK"))))</f>
        <v/>
      </c>
      <c r="J237" s="34">
        <f>IF(AND(ISNUMBER($C237),ISNUMBER($D237)),IF($D237&lt;$C237,0,IF(MAX($C237,DATE(Setup!$B$5,1,1))&gt;MIN($D237,EOMONTH(DATE(Setup!$B$5,1,1),0)),0,MAX(0,NETWORKDAYS.INTL(MAX($C237,DATE(Setup!$B$5,1,1)),MIN($D237,EOMONTH(DATE(Setup!$B$5,1,1),0)),Setup!$C$6,Setup!$F$12:$F$61)-IF(AND($E237="Half day",YEAR($D237)=Setup!$B$5,MONTH($D237)=1),1-Setup!$B$7,0)))),0)</f>
        <v/>
      </c>
      <c r="K237" s="34">
        <f>IF(AND(ISNUMBER($C237),ISNUMBER($D237)),IF($D237&lt;$C237,0,IF(MAX($C237,DATE(Setup!$B$5,2,1))&gt;MIN($D237,EOMONTH(DATE(Setup!$B$5,2,1),0)),0,MAX(0,NETWORKDAYS.INTL(MAX($C237,DATE(Setup!$B$5,2,1)),MIN($D237,EOMONTH(DATE(Setup!$B$5,2,1),0)),Setup!$C$6,Setup!$F$12:$F$61)-IF(AND($E237="Half day",YEAR($D237)=Setup!$B$5,MONTH($D237)=2),1-Setup!$B$7,0)))),0)</f>
        <v/>
      </c>
      <c r="L237" s="34">
        <f>IF(AND(ISNUMBER($C237),ISNUMBER($D237)),IF($D237&lt;$C237,0,IF(MAX($C237,DATE(Setup!$B$5,3,1))&gt;MIN($D237,EOMONTH(DATE(Setup!$B$5,3,1),0)),0,MAX(0,NETWORKDAYS.INTL(MAX($C237,DATE(Setup!$B$5,3,1)),MIN($D237,EOMONTH(DATE(Setup!$B$5,3,1),0)),Setup!$C$6,Setup!$F$12:$F$61)-IF(AND($E237="Half day",YEAR($D237)=Setup!$B$5,MONTH($D237)=3),1-Setup!$B$7,0)))),0)</f>
        <v/>
      </c>
      <c r="M237" s="34">
        <f>IF(AND(ISNUMBER($C237),ISNUMBER($D237)),IF($D237&lt;$C237,0,IF(MAX($C237,DATE(Setup!$B$5,4,1))&gt;MIN($D237,EOMONTH(DATE(Setup!$B$5,4,1),0)),0,MAX(0,NETWORKDAYS.INTL(MAX($C237,DATE(Setup!$B$5,4,1)),MIN($D237,EOMONTH(DATE(Setup!$B$5,4,1),0)),Setup!$C$6,Setup!$F$12:$F$61)-IF(AND($E237="Half day",YEAR($D237)=Setup!$B$5,MONTH($D237)=4),1-Setup!$B$7,0)))),0)</f>
        <v/>
      </c>
      <c r="N237" s="34">
        <f>IF(AND(ISNUMBER($C237),ISNUMBER($D237)),IF($D237&lt;$C237,0,IF(MAX($C237,DATE(Setup!$B$5,5,1))&gt;MIN($D237,EOMONTH(DATE(Setup!$B$5,5,1),0)),0,MAX(0,NETWORKDAYS.INTL(MAX($C237,DATE(Setup!$B$5,5,1)),MIN($D237,EOMONTH(DATE(Setup!$B$5,5,1),0)),Setup!$C$6,Setup!$F$12:$F$61)-IF(AND($E237="Half day",YEAR($D237)=Setup!$B$5,MONTH($D237)=5),1-Setup!$B$7,0)))),0)</f>
        <v/>
      </c>
      <c r="O237" s="34">
        <f>IF(AND(ISNUMBER($C237),ISNUMBER($D237)),IF($D237&lt;$C237,0,IF(MAX($C237,DATE(Setup!$B$5,6,1))&gt;MIN($D237,EOMONTH(DATE(Setup!$B$5,6,1),0)),0,MAX(0,NETWORKDAYS.INTL(MAX($C237,DATE(Setup!$B$5,6,1)),MIN($D237,EOMONTH(DATE(Setup!$B$5,6,1),0)),Setup!$C$6,Setup!$F$12:$F$61)-IF(AND($E237="Half day",YEAR($D237)=Setup!$B$5,MONTH($D237)=6),1-Setup!$B$7,0)))),0)</f>
        <v/>
      </c>
      <c r="P237" s="34">
        <f>IF(AND(ISNUMBER($C237),ISNUMBER($D237)),IF($D237&lt;$C237,0,IF(MAX($C237,DATE(Setup!$B$5,7,1))&gt;MIN($D237,EOMONTH(DATE(Setup!$B$5,7,1),0)),0,MAX(0,NETWORKDAYS.INTL(MAX($C237,DATE(Setup!$B$5,7,1)),MIN($D237,EOMONTH(DATE(Setup!$B$5,7,1),0)),Setup!$C$6,Setup!$F$12:$F$61)-IF(AND($E237="Half day",YEAR($D237)=Setup!$B$5,MONTH($D237)=7),1-Setup!$B$7,0)))),0)</f>
        <v/>
      </c>
      <c r="Q237" s="34">
        <f>IF(AND(ISNUMBER($C237),ISNUMBER($D237)),IF($D237&lt;$C237,0,IF(MAX($C237,DATE(Setup!$B$5,8,1))&gt;MIN($D237,EOMONTH(DATE(Setup!$B$5,8,1),0)),0,MAX(0,NETWORKDAYS.INTL(MAX($C237,DATE(Setup!$B$5,8,1)),MIN($D237,EOMONTH(DATE(Setup!$B$5,8,1),0)),Setup!$C$6,Setup!$F$12:$F$61)-IF(AND($E237="Half day",YEAR($D237)=Setup!$B$5,MONTH($D237)=8),1-Setup!$B$7,0)))),0)</f>
        <v/>
      </c>
      <c r="R237" s="34">
        <f>IF(AND(ISNUMBER($C237),ISNUMBER($D237)),IF($D237&lt;$C237,0,IF(MAX($C237,DATE(Setup!$B$5,9,1))&gt;MIN($D237,EOMONTH(DATE(Setup!$B$5,9,1),0)),0,MAX(0,NETWORKDAYS.INTL(MAX($C237,DATE(Setup!$B$5,9,1)),MIN($D237,EOMONTH(DATE(Setup!$B$5,9,1),0)),Setup!$C$6,Setup!$F$12:$F$61)-IF(AND($E237="Half day",YEAR($D237)=Setup!$B$5,MONTH($D237)=9),1-Setup!$B$7,0)))),0)</f>
        <v/>
      </c>
      <c r="S237" s="34">
        <f>IF(AND(ISNUMBER($C237),ISNUMBER($D237)),IF($D237&lt;$C237,0,IF(MAX($C237,DATE(Setup!$B$5,10,1))&gt;MIN($D237,EOMONTH(DATE(Setup!$B$5,10,1),0)),0,MAX(0,NETWORKDAYS.INTL(MAX($C237,DATE(Setup!$B$5,10,1)),MIN($D237,EOMONTH(DATE(Setup!$B$5,10,1),0)),Setup!$C$6,Setup!$F$12:$F$61)-IF(AND($E237="Half day",YEAR($D237)=Setup!$B$5,MONTH($D237)=10),1-Setup!$B$7,0)))),0)</f>
        <v/>
      </c>
      <c r="T237" s="34">
        <f>IF(AND(ISNUMBER($C237),ISNUMBER($D237)),IF($D237&lt;$C237,0,IF(MAX($C237,DATE(Setup!$B$5,11,1))&gt;MIN($D237,EOMONTH(DATE(Setup!$B$5,11,1),0)),0,MAX(0,NETWORKDAYS.INTL(MAX($C237,DATE(Setup!$B$5,11,1)),MIN($D237,EOMONTH(DATE(Setup!$B$5,11,1),0)),Setup!$C$6,Setup!$F$12:$F$61)-IF(AND($E237="Half day",YEAR($D237)=Setup!$B$5,MONTH($D237)=11),1-Setup!$B$7,0)))),0)</f>
        <v/>
      </c>
      <c r="U237" s="34">
        <f>IF(AND(ISNUMBER($C237),ISNUMBER($D237)),IF($D237&lt;$C237,0,IF(MAX($C237,DATE(Setup!$B$5,12,1))&gt;MIN($D237,EOMONTH(DATE(Setup!$B$5,12,1),0)),0,MAX(0,NETWORKDAYS.INTL(MAX($C237,DATE(Setup!$B$5,12,1)),MIN($D237,EOMONTH(DATE(Setup!$B$5,12,1),0)),Setup!$C$6,Setup!$F$12:$F$61)-IF(AND($E237="Half day",YEAR($D237)=Setup!$B$5,MONTH($D237)=12),1-Setup!$B$7,0)))),0)</f>
        <v/>
      </c>
    </row>
    <row r="238">
      <c r="A238" s="7" t="n"/>
      <c r="B238" s="7" t="n"/>
      <c r="C238" s="28" t="n"/>
      <c r="D238" s="28" t="n"/>
      <c r="E238" s="23" t="n"/>
      <c r="F238" s="32">
        <f>IF(OR($C238="",$D238=""),"",IF(NOT(AND(ISNUMBER($C238),ISNUMBER($D238))),"Check dates",IF($D238&lt;$C238,"Check dates",SUM($J238:$U238))))</f>
        <v/>
      </c>
      <c r="G238" s="7" t="n"/>
      <c r="H238" s="33">
        <f>IF(AND($A238="",$B238="",$C238="",$D238=""),"",IF(COUNTIF(Employees!$A$5:$A$34,$A238)=0,"Pick the employee from the list",IF(COUNTIF(Setup!$A$12:$A$17,$B238)=0,"Pick the leave type",IF($F238="Check dates","Check the dates","OK"))))</f>
        <v/>
      </c>
      <c r="J238" s="34">
        <f>IF(AND(ISNUMBER($C238),ISNUMBER($D238)),IF($D238&lt;$C238,0,IF(MAX($C238,DATE(Setup!$B$5,1,1))&gt;MIN($D238,EOMONTH(DATE(Setup!$B$5,1,1),0)),0,MAX(0,NETWORKDAYS.INTL(MAX($C238,DATE(Setup!$B$5,1,1)),MIN($D238,EOMONTH(DATE(Setup!$B$5,1,1),0)),Setup!$C$6,Setup!$F$12:$F$61)-IF(AND($E238="Half day",YEAR($D238)=Setup!$B$5,MONTH($D238)=1),1-Setup!$B$7,0)))),0)</f>
        <v/>
      </c>
      <c r="K238" s="34">
        <f>IF(AND(ISNUMBER($C238),ISNUMBER($D238)),IF($D238&lt;$C238,0,IF(MAX($C238,DATE(Setup!$B$5,2,1))&gt;MIN($D238,EOMONTH(DATE(Setup!$B$5,2,1),0)),0,MAX(0,NETWORKDAYS.INTL(MAX($C238,DATE(Setup!$B$5,2,1)),MIN($D238,EOMONTH(DATE(Setup!$B$5,2,1),0)),Setup!$C$6,Setup!$F$12:$F$61)-IF(AND($E238="Half day",YEAR($D238)=Setup!$B$5,MONTH($D238)=2),1-Setup!$B$7,0)))),0)</f>
        <v/>
      </c>
      <c r="L238" s="34">
        <f>IF(AND(ISNUMBER($C238),ISNUMBER($D238)),IF($D238&lt;$C238,0,IF(MAX($C238,DATE(Setup!$B$5,3,1))&gt;MIN($D238,EOMONTH(DATE(Setup!$B$5,3,1),0)),0,MAX(0,NETWORKDAYS.INTL(MAX($C238,DATE(Setup!$B$5,3,1)),MIN($D238,EOMONTH(DATE(Setup!$B$5,3,1),0)),Setup!$C$6,Setup!$F$12:$F$61)-IF(AND($E238="Half day",YEAR($D238)=Setup!$B$5,MONTH($D238)=3),1-Setup!$B$7,0)))),0)</f>
        <v/>
      </c>
      <c r="M238" s="34">
        <f>IF(AND(ISNUMBER($C238),ISNUMBER($D238)),IF($D238&lt;$C238,0,IF(MAX($C238,DATE(Setup!$B$5,4,1))&gt;MIN($D238,EOMONTH(DATE(Setup!$B$5,4,1),0)),0,MAX(0,NETWORKDAYS.INTL(MAX($C238,DATE(Setup!$B$5,4,1)),MIN($D238,EOMONTH(DATE(Setup!$B$5,4,1),0)),Setup!$C$6,Setup!$F$12:$F$61)-IF(AND($E238="Half day",YEAR($D238)=Setup!$B$5,MONTH($D238)=4),1-Setup!$B$7,0)))),0)</f>
        <v/>
      </c>
      <c r="N238" s="34">
        <f>IF(AND(ISNUMBER($C238),ISNUMBER($D238)),IF($D238&lt;$C238,0,IF(MAX($C238,DATE(Setup!$B$5,5,1))&gt;MIN($D238,EOMONTH(DATE(Setup!$B$5,5,1),0)),0,MAX(0,NETWORKDAYS.INTL(MAX($C238,DATE(Setup!$B$5,5,1)),MIN($D238,EOMONTH(DATE(Setup!$B$5,5,1),0)),Setup!$C$6,Setup!$F$12:$F$61)-IF(AND($E238="Half day",YEAR($D238)=Setup!$B$5,MONTH($D238)=5),1-Setup!$B$7,0)))),0)</f>
        <v/>
      </c>
      <c r="O238" s="34">
        <f>IF(AND(ISNUMBER($C238),ISNUMBER($D238)),IF($D238&lt;$C238,0,IF(MAX($C238,DATE(Setup!$B$5,6,1))&gt;MIN($D238,EOMONTH(DATE(Setup!$B$5,6,1),0)),0,MAX(0,NETWORKDAYS.INTL(MAX($C238,DATE(Setup!$B$5,6,1)),MIN($D238,EOMONTH(DATE(Setup!$B$5,6,1),0)),Setup!$C$6,Setup!$F$12:$F$61)-IF(AND($E238="Half day",YEAR($D238)=Setup!$B$5,MONTH($D238)=6),1-Setup!$B$7,0)))),0)</f>
        <v/>
      </c>
      <c r="P238" s="34">
        <f>IF(AND(ISNUMBER($C238),ISNUMBER($D238)),IF($D238&lt;$C238,0,IF(MAX($C238,DATE(Setup!$B$5,7,1))&gt;MIN($D238,EOMONTH(DATE(Setup!$B$5,7,1),0)),0,MAX(0,NETWORKDAYS.INTL(MAX($C238,DATE(Setup!$B$5,7,1)),MIN($D238,EOMONTH(DATE(Setup!$B$5,7,1),0)),Setup!$C$6,Setup!$F$12:$F$61)-IF(AND($E238="Half day",YEAR($D238)=Setup!$B$5,MONTH($D238)=7),1-Setup!$B$7,0)))),0)</f>
        <v/>
      </c>
      <c r="Q238" s="34">
        <f>IF(AND(ISNUMBER($C238),ISNUMBER($D238)),IF($D238&lt;$C238,0,IF(MAX($C238,DATE(Setup!$B$5,8,1))&gt;MIN($D238,EOMONTH(DATE(Setup!$B$5,8,1),0)),0,MAX(0,NETWORKDAYS.INTL(MAX($C238,DATE(Setup!$B$5,8,1)),MIN($D238,EOMONTH(DATE(Setup!$B$5,8,1),0)),Setup!$C$6,Setup!$F$12:$F$61)-IF(AND($E238="Half day",YEAR($D238)=Setup!$B$5,MONTH($D238)=8),1-Setup!$B$7,0)))),0)</f>
        <v/>
      </c>
      <c r="R238" s="34">
        <f>IF(AND(ISNUMBER($C238),ISNUMBER($D238)),IF($D238&lt;$C238,0,IF(MAX($C238,DATE(Setup!$B$5,9,1))&gt;MIN($D238,EOMONTH(DATE(Setup!$B$5,9,1),0)),0,MAX(0,NETWORKDAYS.INTL(MAX($C238,DATE(Setup!$B$5,9,1)),MIN($D238,EOMONTH(DATE(Setup!$B$5,9,1),0)),Setup!$C$6,Setup!$F$12:$F$61)-IF(AND($E238="Half day",YEAR($D238)=Setup!$B$5,MONTH($D238)=9),1-Setup!$B$7,0)))),0)</f>
        <v/>
      </c>
      <c r="S238" s="34">
        <f>IF(AND(ISNUMBER($C238),ISNUMBER($D238)),IF($D238&lt;$C238,0,IF(MAX($C238,DATE(Setup!$B$5,10,1))&gt;MIN($D238,EOMONTH(DATE(Setup!$B$5,10,1),0)),0,MAX(0,NETWORKDAYS.INTL(MAX($C238,DATE(Setup!$B$5,10,1)),MIN($D238,EOMONTH(DATE(Setup!$B$5,10,1),0)),Setup!$C$6,Setup!$F$12:$F$61)-IF(AND($E238="Half day",YEAR($D238)=Setup!$B$5,MONTH($D238)=10),1-Setup!$B$7,0)))),0)</f>
        <v/>
      </c>
      <c r="T238" s="34">
        <f>IF(AND(ISNUMBER($C238),ISNUMBER($D238)),IF($D238&lt;$C238,0,IF(MAX($C238,DATE(Setup!$B$5,11,1))&gt;MIN($D238,EOMONTH(DATE(Setup!$B$5,11,1),0)),0,MAX(0,NETWORKDAYS.INTL(MAX($C238,DATE(Setup!$B$5,11,1)),MIN($D238,EOMONTH(DATE(Setup!$B$5,11,1),0)),Setup!$C$6,Setup!$F$12:$F$61)-IF(AND($E238="Half day",YEAR($D238)=Setup!$B$5,MONTH($D238)=11),1-Setup!$B$7,0)))),0)</f>
        <v/>
      </c>
      <c r="U238" s="34">
        <f>IF(AND(ISNUMBER($C238),ISNUMBER($D238)),IF($D238&lt;$C238,0,IF(MAX($C238,DATE(Setup!$B$5,12,1))&gt;MIN($D238,EOMONTH(DATE(Setup!$B$5,12,1),0)),0,MAX(0,NETWORKDAYS.INTL(MAX($C238,DATE(Setup!$B$5,12,1)),MIN($D238,EOMONTH(DATE(Setup!$B$5,12,1),0)),Setup!$C$6,Setup!$F$12:$F$61)-IF(AND($E238="Half day",YEAR($D238)=Setup!$B$5,MONTH($D238)=12),1-Setup!$B$7,0)))),0)</f>
        <v/>
      </c>
    </row>
    <row r="239">
      <c r="A239" s="7" t="n"/>
      <c r="B239" s="7" t="n"/>
      <c r="C239" s="28" t="n"/>
      <c r="D239" s="28" t="n"/>
      <c r="E239" s="23" t="n"/>
      <c r="F239" s="32">
        <f>IF(OR($C239="",$D239=""),"",IF(NOT(AND(ISNUMBER($C239),ISNUMBER($D239))),"Check dates",IF($D239&lt;$C239,"Check dates",SUM($J239:$U239))))</f>
        <v/>
      </c>
      <c r="G239" s="7" t="n"/>
      <c r="H239" s="33">
        <f>IF(AND($A239="",$B239="",$C239="",$D239=""),"",IF(COUNTIF(Employees!$A$5:$A$34,$A239)=0,"Pick the employee from the list",IF(COUNTIF(Setup!$A$12:$A$17,$B239)=0,"Pick the leave type",IF($F239="Check dates","Check the dates","OK"))))</f>
        <v/>
      </c>
      <c r="J239" s="34">
        <f>IF(AND(ISNUMBER($C239),ISNUMBER($D239)),IF($D239&lt;$C239,0,IF(MAX($C239,DATE(Setup!$B$5,1,1))&gt;MIN($D239,EOMONTH(DATE(Setup!$B$5,1,1),0)),0,MAX(0,NETWORKDAYS.INTL(MAX($C239,DATE(Setup!$B$5,1,1)),MIN($D239,EOMONTH(DATE(Setup!$B$5,1,1),0)),Setup!$C$6,Setup!$F$12:$F$61)-IF(AND($E239="Half day",YEAR($D239)=Setup!$B$5,MONTH($D239)=1),1-Setup!$B$7,0)))),0)</f>
        <v/>
      </c>
      <c r="K239" s="34">
        <f>IF(AND(ISNUMBER($C239),ISNUMBER($D239)),IF($D239&lt;$C239,0,IF(MAX($C239,DATE(Setup!$B$5,2,1))&gt;MIN($D239,EOMONTH(DATE(Setup!$B$5,2,1),0)),0,MAX(0,NETWORKDAYS.INTL(MAX($C239,DATE(Setup!$B$5,2,1)),MIN($D239,EOMONTH(DATE(Setup!$B$5,2,1),0)),Setup!$C$6,Setup!$F$12:$F$61)-IF(AND($E239="Half day",YEAR($D239)=Setup!$B$5,MONTH($D239)=2),1-Setup!$B$7,0)))),0)</f>
        <v/>
      </c>
      <c r="L239" s="34">
        <f>IF(AND(ISNUMBER($C239),ISNUMBER($D239)),IF($D239&lt;$C239,0,IF(MAX($C239,DATE(Setup!$B$5,3,1))&gt;MIN($D239,EOMONTH(DATE(Setup!$B$5,3,1),0)),0,MAX(0,NETWORKDAYS.INTL(MAX($C239,DATE(Setup!$B$5,3,1)),MIN($D239,EOMONTH(DATE(Setup!$B$5,3,1),0)),Setup!$C$6,Setup!$F$12:$F$61)-IF(AND($E239="Half day",YEAR($D239)=Setup!$B$5,MONTH($D239)=3),1-Setup!$B$7,0)))),0)</f>
        <v/>
      </c>
      <c r="M239" s="34">
        <f>IF(AND(ISNUMBER($C239),ISNUMBER($D239)),IF($D239&lt;$C239,0,IF(MAX($C239,DATE(Setup!$B$5,4,1))&gt;MIN($D239,EOMONTH(DATE(Setup!$B$5,4,1),0)),0,MAX(0,NETWORKDAYS.INTL(MAX($C239,DATE(Setup!$B$5,4,1)),MIN($D239,EOMONTH(DATE(Setup!$B$5,4,1),0)),Setup!$C$6,Setup!$F$12:$F$61)-IF(AND($E239="Half day",YEAR($D239)=Setup!$B$5,MONTH($D239)=4),1-Setup!$B$7,0)))),0)</f>
        <v/>
      </c>
      <c r="N239" s="34">
        <f>IF(AND(ISNUMBER($C239),ISNUMBER($D239)),IF($D239&lt;$C239,0,IF(MAX($C239,DATE(Setup!$B$5,5,1))&gt;MIN($D239,EOMONTH(DATE(Setup!$B$5,5,1),0)),0,MAX(0,NETWORKDAYS.INTL(MAX($C239,DATE(Setup!$B$5,5,1)),MIN($D239,EOMONTH(DATE(Setup!$B$5,5,1),0)),Setup!$C$6,Setup!$F$12:$F$61)-IF(AND($E239="Half day",YEAR($D239)=Setup!$B$5,MONTH($D239)=5),1-Setup!$B$7,0)))),0)</f>
        <v/>
      </c>
      <c r="O239" s="34">
        <f>IF(AND(ISNUMBER($C239),ISNUMBER($D239)),IF($D239&lt;$C239,0,IF(MAX($C239,DATE(Setup!$B$5,6,1))&gt;MIN($D239,EOMONTH(DATE(Setup!$B$5,6,1),0)),0,MAX(0,NETWORKDAYS.INTL(MAX($C239,DATE(Setup!$B$5,6,1)),MIN($D239,EOMONTH(DATE(Setup!$B$5,6,1),0)),Setup!$C$6,Setup!$F$12:$F$61)-IF(AND($E239="Half day",YEAR($D239)=Setup!$B$5,MONTH($D239)=6),1-Setup!$B$7,0)))),0)</f>
        <v/>
      </c>
      <c r="P239" s="34">
        <f>IF(AND(ISNUMBER($C239),ISNUMBER($D239)),IF($D239&lt;$C239,0,IF(MAX($C239,DATE(Setup!$B$5,7,1))&gt;MIN($D239,EOMONTH(DATE(Setup!$B$5,7,1),0)),0,MAX(0,NETWORKDAYS.INTL(MAX($C239,DATE(Setup!$B$5,7,1)),MIN($D239,EOMONTH(DATE(Setup!$B$5,7,1),0)),Setup!$C$6,Setup!$F$12:$F$61)-IF(AND($E239="Half day",YEAR($D239)=Setup!$B$5,MONTH($D239)=7),1-Setup!$B$7,0)))),0)</f>
        <v/>
      </c>
      <c r="Q239" s="34">
        <f>IF(AND(ISNUMBER($C239),ISNUMBER($D239)),IF($D239&lt;$C239,0,IF(MAX($C239,DATE(Setup!$B$5,8,1))&gt;MIN($D239,EOMONTH(DATE(Setup!$B$5,8,1),0)),0,MAX(0,NETWORKDAYS.INTL(MAX($C239,DATE(Setup!$B$5,8,1)),MIN($D239,EOMONTH(DATE(Setup!$B$5,8,1),0)),Setup!$C$6,Setup!$F$12:$F$61)-IF(AND($E239="Half day",YEAR($D239)=Setup!$B$5,MONTH($D239)=8),1-Setup!$B$7,0)))),0)</f>
        <v/>
      </c>
      <c r="R239" s="34">
        <f>IF(AND(ISNUMBER($C239),ISNUMBER($D239)),IF($D239&lt;$C239,0,IF(MAX($C239,DATE(Setup!$B$5,9,1))&gt;MIN($D239,EOMONTH(DATE(Setup!$B$5,9,1),0)),0,MAX(0,NETWORKDAYS.INTL(MAX($C239,DATE(Setup!$B$5,9,1)),MIN($D239,EOMONTH(DATE(Setup!$B$5,9,1),0)),Setup!$C$6,Setup!$F$12:$F$61)-IF(AND($E239="Half day",YEAR($D239)=Setup!$B$5,MONTH($D239)=9),1-Setup!$B$7,0)))),0)</f>
        <v/>
      </c>
      <c r="S239" s="34">
        <f>IF(AND(ISNUMBER($C239),ISNUMBER($D239)),IF($D239&lt;$C239,0,IF(MAX($C239,DATE(Setup!$B$5,10,1))&gt;MIN($D239,EOMONTH(DATE(Setup!$B$5,10,1),0)),0,MAX(0,NETWORKDAYS.INTL(MAX($C239,DATE(Setup!$B$5,10,1)),MIN($D239,EOMONTH(DATE(Setup!$B$5,10,1),0)),Setup!$C$6,Setup!$F$12:$F$61)-IF(AND($E239="Half day",YEAR($D239)=Setup!$B$5,MONTH($D239)=10),1-Setup!$B$7,0)))),0)</f>
        <v/>
      </c>
      <c r="T239" s="34">
        <f>IF(AND(ISNUMBER($C239),ISNUMBER($D239)),IF($D239&lt;$C239,0,IF(MAX($C239,DATE(Setup!$B$5,11,1))&gt;MIN($D239,EOMONTH(DATE(Setup!$B$5,11,1),0)),0,MAX(0,NETWORKDAYS.INTL(MAX($C239,DATE(Setup!$B$5,11,1)),MIN($D239,EOMONTH(DATE(Setup!$B$5,11,1),0)),Setup!$C$6,Setup!$F$12:$F$61)-IF(AND($E239="Half day",YEAR($D239)=Setup!$B$5,MONTH($D239)=11),1-Setup!$B$7,0)))),0)</f>
        <v/>
      </c>
      <c r="U239" s="34">
        <f>IF(AND(ISNUMBER($C239),ISNUMBER($D239)),IF($D239&lt;$C239,0,IF(MAX($C239,DATE(Setup!$B$5,12,1))&gt;MIN($D239,EOMONTH(DATE(Setup!$B$5,12,1),0)),0,MAX(0,NETWORKDAYS.INTL(MAX($C239,DATE(Setup!$B$5,12,1)),MIN($D239,EOMONTH(DATE(Setup!$B$5,12,1),0)),Setup!$C$6,Setup!$F$12:$F$61)-IF(AND($E239="Half day",YEAR($D239)=Setup!$B$5,MONTH($D239)=12),1-Setup!$B$7,0)))),0)</f>
        <v/>
      </c>
    </row>
    <row r="240">
      <c r="A240" s="7" t="n"/>
      <c r="B240" s="7" t="n"/>
      <c r="C240" s="28" t="n"/>
      <c r="D240" s="28" t="n"/>
      <c r="E240" s="23" t="n"/>
      <c r="F240" s="32">
        <f>IF(OR($C240="",$D240=""),"",IF(NOT(AND(ISNUMBER($C240),ISNUMBER($D240))),"Check dates",IF($D240&lt;$C240,"Check dates",SUM($J240:$U240))))</f>
        <v/>
      </c>
      <c r="G240" s="7" t="n"/>
      <c r="H240" s="33">
        <f>IF(AND($A240="",$B240="",$C240="",$D240=""),"",IF(COUNTIF(Employees!$A$5:$A$34,$A240)=0,"Pick the employee from the list",IF(COUNTIF(Setup!$A$12:$A$17,$B240)=0,"Pick the leave type",IF($F240="Check dates","Check the dates","OK"))))</f>
        <v/>
      </c>
      <c r="J240" s="34">
        <f>IF(AND(ISNUMBER($C240),ISNUMBER($D240)),IF($D240&lt;$C240,0,IF(MAX($C240,DATE(Setup!$B$5,1,1))&gt;MIN($D240,EOMONTH(DATE(Setup!$B$5,1,1),0)),0,MAX(0,NETWORKDAYS.INTL(MAX($C240,DATE(Setup!$B$5,1,1)),MIN($D240,EOMONTH(DATE(Setup!$B$5,1,1),0)),Setup!$C$6,Setup!$F$12:$F$61)-IF(AND($E240="Half day",YEAR($D240)=Setup!$B$5,MONTH($D240)=1),1-Setup!$B$7,0)))),0)</f>
        <v/>
      </c>
      <c r="K240" s="34">
        <f>IF(AND(ISNUMBER($C240),ISNUMBER($D240)),IF($D240&lt;$C240,0,IF(MAX($C240,DATE(Setup!$B$5,2,1))&gt;MIN($D240,EOMONTH(DATE(Setup!$B$5,2,1),0)),0,MAX(0,NETWORKDAYS.INTL(MAX($C240,DATE(Setup!$B$5,2,1)),MIN($D240,EOMONTH(DATE(Setup!$B$5,2,1),0)),Setup!$C$6,Setup!$F$12:$F$61)-IF(AND($E240="Half day",YEAR($D240)=Setup!$B$5,MONTH($D240)=2),1-Setup!$B$7,0)))),0)</f>
        <v/>
      </c>
      <c r="L240" s="34">
        <f>IF(AND(ISNUMBER($C240),ISNUMBER($D240)),IF($D240&lt;$C240,0,IF(MAX($C240,DATE(Setup!$B$5,3,1))&gt;MIN($D240,EOMONTH(DATE(Setup!$B$5,3,1),0)),0,MAX(0,NETWORKDAYS.INTL(MAX($C240,DATE(Setup!$B$5,3,1)),MIN($D240,EOMONTH(DATE(Setup!$B$5,3,1),0)),Setup!$C$6,Setup!$F$12:$F$61)-IF(AND($E240="Half day",YEAR($D240)=Setup!$B$5,MONTH($D240)=3),1-Setup!$B$7,0)))),0)</f>
        <v/>
      </c>
      <c r="M240" s="34">
        <f>IF(AND(ISNUMBER($C240),ISNUMBER($D240)),IF($D240&lt;$C240,0,IF(MAX($C240,DATE(Setup!$B$5,4,1))&gt;MIN($D240,EOMONTH(DATE(Setup!$B$5,4,1),0)),0,MAX(0,NETWORKDAYS.INTL(MAX($C240,DATE(Setup!$B$5,4,1)),MIN($D240,EOMONTH(DATE(Setup!$B$5,4,1),0)),Setup!$C$6,Setup!$F$12:$F$61)-IF(AND($E240="Half day",YEAR($D240)=Setup!$B$5,MONTH($D240)=4),1-Setup!$B$7,0)))),0)</f>
        <v/>
      </c>
      <c r="N240" s="34">
        <f>IF(AND(ISNUMBER($C240),ISNUMBER($D240)),IF($D240&lt;$C240,0,IF(MAX($C240,DATE(Setup!$B$5,5,1))&gt;MIN($D240,EOMONTH(DATE(Setup!$B$5,5,1),0)),0,MAX(0,NETWORKDAYS.INTL(MAX($C240,DATE(Setup!$B$5,5,1)),MIN($D240,EOMONTH(DATE(Setup!$B$5,5,1),0)),Setup!$C$6,Setup!$F$12:$F$61)-IF(AND($E240="Half day",YEAR($D240)=Setup!$B$5,MONTH($D240)=5),1-Setup!$B$7,0)))),0)</f>
        <v/>
      </c>
      <c r="O240" s="34">
        <f>IF(AND(ISNUMBER($C240),ISNUMBER($D240)),IF($D240&lt;$C240,0,IF(MAX($C240,DATE(Setup!$B$5,6,1))&gt;MIN($D240,EOMONTH(DATE(Setup!$B$5,6,1),0)),0,MAX(0,NETWORKDAYS.INTL(MAX($C240,DATE(Setup!$B$5,6,1)),MIN($D240,EOMONTH(DATE(Setup!$B$5,6,1),0)),Setup!$C$6,Setup!$F$12:$F$61)-IF(AND($E240="Half day",YEAR($D240)=Setup!$B$5,MONTH($D240)=6),1-Setup!$B$7,0)))),0)</f>
        <v/>
      </c>
      <c r="P240" s="34">
        <f>IF(AND(ISNUMBER($C240),ISNUMBER($D240)),IF($D240&lt;$C240,0,IF(MAX($C240,DATE(Setup!$B$5,7,1))&gt;MIN($D240,EOMONTH(DATE(Setup!$B$5,7,1),0)),0,MAX(0,NETWORKDAYS.INTL(MAX($C240,DATE(Setup!$B$5,7,1)),MIN($D240,EOMONTH(DATE(Setup!$B$5,7,1),0)),Setup!$C$6,Setup!$F$12:$F$61)-IF(AND($E240="Half day",YEAR($D240)=Setup!$B$5,MONTH($D240)=7),1-Setup!$B$7,0)))),0)</f>
        <v/>
      </c>
      <c r="Q240" s="34">
        <f>IF(AND(ISNUMBER($C240),ISNUMBER($D240)),IF($D240&lt;$C240,0,IF(MAX($C240,DATE(Setup!$B$5,8,1))&gt;MIN($D240,EOMONTH(DATE(Setup!$B$5,8,1),0)),0,MAX(0,NETWORKDAYS.INTL(MAX($C240,DATE(Setup!$B$5,8,1)),MIN($D240,EOMONTH(DATE(Setup!$B$5,8,1),0)),Setup!$C$6,Setup!$F$12:$F$61)-IF(AND($E240="Half day",YEAR($D240)=Setup!$B$5,MONTH($D240)=8),1-Setup!$B$7,0)))),0)</f>
        <v/>
      </c>
      <c r="R240" s="34">
        <f>IF(AND(ISNUMBER($C240),ISNUMBER($D240)),IF($D240&lt;$C240,0,IF(MAX($C240,DATE(Setup!$B$5,9,1))&gt;MIN($D240,EOMONTH(DATE(Setup!$B$5,9,1),0)),0,MAX(0,NETWORKDAYS.INTL(MAX($C240,DATE(Setup!$B$5,9,1)),MIN($D240,EOMONTH(DATE(Setup!$B$5,9,1),0)),Setup!$C$6,Setup!$F$12:$F$61)-IF(AND($E240="Half day",YEAR($D240)=Setup!$B$5,MONTH($D240)=9),1-Setup!$B$7,0)))),0)</f>
        <v/>
      </c>
      <c r="S240" s="34">
        <f>IF(AND(ISNUMBER($C240),ISNUMBER($D240)),IF($D240&lt;$C240,0,IF(MAX($C240,DATE(Setup!$B$5,10,1))&gt;MIN($D240,EOMONTH(DATE(Setup!$B$5,10,1),0)),0,MAX(0,NETWORKDAYS.INTL(MAX($C240,DATE(Setup!$B$5,10,1)),MIN($D240,EOMONTH(DATE(Setup!$B$5,10,1),0)),Setup!$C$6,Setup!$F$12:$F$61)-IF(AND($E240="Half day",YEAR($D240)=Setup!$B$5,MONTH($D240)=10),1-Setup!$B$7,0)))),0)</f>
        <v/>
      </c>
      <c r="T240" s="34">
        <f>IF(AND(ISNUMBER($C240),ISNUMBER($D240)),IF($D240&lt;$C240,0,IF(MAX($C240,DATE(Setup!$B$5,11,1))&gt;MIN($D240,EOMONTH(DATE(Setup!$B$5,11,1),0)),0,MAX(0,NETWORKDAYS.INTL(MAX($C240,DATE(Setup!$B$5,11,1)),MIN($D240,EOMONTH(DATE(Setup!$B$5,11,1),0)),Setup!$C$6,Setup!$F$12:$F$61)-IF(AND($E240="Half day",YEAR($D240)=Setup!$B$5,MONTH($D240)=11),1-Setup!$B$7,0)))),0)</f>
        <v/>
      </c>
      <c r="U240" s="34">
        <f>IF(AND(ISNUMBER($C240),ISNUMBER($D240)),IF($D240&lt;$C240,0,IF(MAX($C240,DATE(Setup!$B$5,12,1))&gt;MIN($D240,EOMONTH(DATE(Setup!$B$5,12,1),0)),0,MAX(0,NETWORKDAYS.INTL(MAX($C240,DATE(Setup!$B$5,12,1)),MIN($D240,EOMONTH(DATE(Setup!$B$5,12,1),0)),Setup!$C$6,Setup!$F$12:$F$61)-IF(AND($E240="Half day",YEAR($D240)=Setup!$B$5,MONTH($D240)=12),1-Setup!$B$7,0)))),0)</f>
        <v/>
      </c>
    </row>
    <row r="241">
      <c r="A241" s="7" t="n"/>
      <c r="B241" s="7" t="n"/>
      <c r="C241" s="28" t="n"/>
      <c r="D241" s="28" t="n"/>
      <c r="E241" s="23" t="n"/>
      <c r="F241" s="32">
        <f>IF(OR($C241="",$D241=""),"",IF(NOT(AND(ISNUMBER($C241),ISNUMBER($D241))),"Check dates",IF($D241&lt;$C241,"Check dates",SUM($J241:$U241))))</f>
        <v/>
      </c>
      <c r="G241" s="7" t="n"/>
      <c r="H241" s="33">
        <f>IF(AND($A241="",$B241="",$C241="",$D241=""),"",IF(COUNTIF(Employees!$A$5:$A$34,$A241)=0,"Pick the employee from the list",IF(COUNTIF(Setup!$A$12:$A$17,$B241)=0,"Pick the leave type",IF($F241="Check dates","Check the dates","OK"))))</f>
        <v/>
      </c>
      <c r="J241" s="34">
        <f>IF(AND(ISNUMBER($C241),ISNUMBER($D241)),IF($D241&lt;$C241,0,IF(MAX($C241,DATE(Setup!$B$5,1,1))&gt;MIN($D241,EOMONTH(DATE(Setup!$B$5,1,1),0)),0,MAX(0,NETWORKDAYS.INTL(MAX($C241,DATE(Setup!$B$5,1,1)),MIN($D241,EOMONTH(DATE(Setup!$B$5,1,1),0)),Setup!$C$6,Setup!$F$12:$F$61)-IF(AND($E241="Half day",YEAR($D241)=Setup!$B$5,MONTH($D241)=1),1-Setup!$B$7,0)))),0)</f>
        <v/>
      </c>
      <c r="K241" s="34">
        <f>IF(AND(ISNUMBER($C241),ISNUMBER($D241)),IF($D241&lt;$C241,0,IF(MAX($C241,DATE(Setup!$B$5,2,1))&gt;MIN($D241,EOMONTH(DATE(Setup!$B$5,2,1),0)),0,MAX(0,NETWORKDAYS.INTL(MAX($C241,DATE(Setup!$B$5,2,1)),MIN($D241,EOMONTH(DATE(Setup!$B$5,2,1),0)),Setup!$C$6,Setup!$F$12:$F$61)-IF(AND($E241="Half day",YEAR($D241)=Setup!$B$5,MONTH($D241)=2),1-Setup!$B$7,0)))),0)</f>
        <v/>
      </c>
      <c r="L241" s="34">
        <f>IF(AND(ISNUMBER($C241),ISNUMBER($D241)),IF($D241&lt;$C241,0,IF(MAX($C241,DATE(Setup!$B$5,3,1))&gt;MIN($D241,EOMONTH(DATE(Setup!$B$5,3,1),0)),0,MAX(0,NETWORKDAYS.INTL(MAX($C241,DATE(Setup!$B$5,3,1)),MIN($D241,EOMONTH(DATE(Setup!$B$5,3,1),0)),Setup!$C$6,Setup!$F$12:$F$61)-IF(AND($E241="Half day",YEAR($D241)=Setup!$B$5,MONTH($D241)=3),1-Setup!$B$7,0)))),0)</f>
        <v/>
      </c>
      <c r="M241" s="34">
        <f>IF(AND(ISNUMBER($C241),ISNUMBER($D241)),IF($D241&lt;$C241,0,IF(MAX($C241,DATE(Setup!$B$5,4,1))&gt;MIN($D241,EOMONTH(DATE(Setup!$B$5,4,1),0)),0,MAX(0,NETWORKDAYS.INTL(MAX($C241,DATE(Setup!$B$5,4,1)),MIN($D241,EOMONTH(DATE(Setup!$B$5,4,1),0)),Setup!$C$6,Setup!$F$12:$F$61)-IF(AND($E241="Half day",YEAR($D241)=Setup!$B$5,MONTH($D241)=4),1-Setup!$B$7,0)))),0)</f>
        <v/>
      </c>
      <c r="N241" s="34">
        <f>IF(AND(ISNUMBER($C241),ISNUMBER($D241)),IF($D241&lt;$C241,0,IF(MAX($C241,DATE(Setup!$B$5,5,1))&gt;MIN($D241,EOMONTH(DATE(Setup!$B$5,5,1),0)),0,MAX(0,NETWORKDAYS.INTL(MAX($C241,DATE(Setup!$B$5,5,1)),MIN($D241,EOMONTH(DATE(Setup!$B$5,5,1),0)),Setup!$C$6,Setup!$F$12:$F$61)-IF(AND($E241="Half day",YEAR($D241)=Setup!$B$5,MONTH($D241)=5),1-Setup!$B$7,0)))),0)</f>
        <v/>
      </c>
      <c r="O241" s="34">
        <f>IF(AND(ISNUMBER($C241),ISNUMBER($D241)),IF($D241&lt;$C241,0,IF(MAX($C241,DATE(Setup!$B$5,6,1))&gt;MIN($D241,EOMONTH(DATE(Setup!$B$5,6,1),0)),0,MAX(0,NETWORKDAYS.INTL(MAX($C241,DATE(Setup!$B$5,6,1)),MIN($D241,EOMONTH(DATE(Setup!$B$5,6,1),0)),Setup!$C$6,Setup!$F$12:$F$61)-IF(AND($E241="Half day",YEAR($D241)=Setup!$B$5,MONTH($D241)=6),1-Setup!$B$7,0)))),0)</f>
        <v/>
      </c>
      <c r="P241" s="34">
        <f>IF(AND(ISNUMBER($C241),ISNUMBER($D241)),IF($D241&lt;$C241,0,IF(MAX($C241,DATE(Setup!$B$5,7,1))&gt;MIN($D241,EOMONTH(DATE(Setup!$B$5,7,1),0)),0,MAX(0,NETWORKDAYS.INTL(MAX($C241,DATE(Setup!$B$5,7,1)),MIN($D241,EOMONTH(DATE(Setup!$B$5,7,1),0)),Setup!$C$6,Setup!$F$12:$F$61)-IF(AND($E241="Half day",YEAR($D241)=Setup!$B$5,MONTH($D241)=7),1-Setup!$B$7,0)))),0)</f>
        <v/>
      </c>
      <c r="Q241" s="34">
        <f>IF(AND(ISNUMBER($C241),ISNUMBER($D241)),IF($D241&lt;$C241,0,IF(MAX($C241,DATE(Setup!$B$5,8,1))&gt;MIN($D241,EOMONTH(DATE(Setup!$B$5,8,1),0)),0,MAX(0,NETWORKDAYS.INTL(MAX($C241,DATE(Setup!$B$5,8,1)),MIN($D241,EOMONTH(DATE(Setup!$B$5,8,1),0)),Setup!$C$6,Setup!$F$12:$F$61)-IF(AND($E241="Half day",YEAR($D241)=Setup!$B$5,MONTH($D241)=8),1-Setup!$B$7,0)))),0)</f>
        <v/>
      </c>
      <c r="R241" s="34">
        <f>IF(AND(ISNUMBER($C241),ISNUMBER($D241)),IF($D241&lt;$C241,0,IF(MAX($C241,DATE(Setup!$B$5,9,1))&gt;MIN($D241,EOMONTH(DATE(Setup!$B$5,9,1),0)),0,MAX(0,NETWORKDAYS.INTL(MAX($C241,DATE(Setup!$B$5,9,1)),MIN($D241,EOMONTH(DATE(Setup!$B$5,9,1),0)),Setup!$C$6,Setup!$F$12:$F$61)-IF(AND($E241="Half day",YEAR($D241)=Setup!$B$5,MONTH($D241)=9),1-Setup!$B$7,0)))),0)</f>
        <v/>
      </c>
      <c r="S241" s="34">
        <f>IF(AND(ISNUMBER($C241),ISNUMBER($D241)),IF($D241&lt;$C241,0,IF(MAX($C241,DATE(Setup!$B$5,10,1))&gt;MIN($D241,EOMONTH(DATE(Setup!$B$5,10,1),0)),0,MAX(0,NETWORKDAYS.INTL(MAX($C241,DATE(Setup!$B$5,10,1)),MIN($D241,EOMONTH(DATE(Setup!$B$5,10,1),0)),Setup!$C$6,Setup!$F$12:$F$61)-IF(AND($E241="Half day",YEAR($D241)=Setup!$B$5,MONTH($D241)=10),1-Setup!$B$7,0)))),0)</f>
        <v/>
      </c>
      <c r="T241" s="34">
        <f>IF(AND(ISNUMBER($C241),ISNUMBER($D241)),IF($D241&lt;$C241,0,IF(MAX($C241,DATE(Setup!$B$5,11,1))&gt;MIN($D241,EOMONTH(DATE(Setup!$B$5,11,1),0)),0,MAX(0,NETWORKDAYS.INTL(MAX($C241,DATE(Setup!$B$5,11,1)),MIN($D241,EOMONTH(DATE(Setup!$B$5,11,1),0)),Setup!$C$6,Setup!$F$12:$F$61)-IF(AND($E241="Half day",YEAR($D241)=Setup!$B$5,MONTH($D241)=11),1-Setup!$B$7,0)))),0)</f>
        <v/>
      </c>
      <c r="U241" s="34">
        <f>IF(AND(ISNUMBER($C241),ISNUMBER($D241)),IF($D241&lt;$C241,0,IF(MAX($C241,DATE(Setup!$B$5,12,1))&gt;MIN($D241,EOMONTH(DATE(Setup!$B$5,12,1),0)),0,MAX(0,NETWORKDAYS.INTL(MAX($C241,DATE(Setup!$B$5,12,1)),MIN($D241,EOMONTH(DATE(Setup!$B$5,12,1),0)),Setup!$C$6,Setup!$F$12:$F$61)-IF(AND($E241="Half day",YEAR($D241)=Setup!$B$5,MONTH($D241)=12),1-Setup!$B$7,0)))),0)</f>
        <v/>
      </c>
    </row>
    <row r="242">
      <c r="A242" s="7" t="n"/>
      <c r="B242" s="7" t="n"/>
      <c r="C242" s="28" t="n"/>
      <c r="D242" s="28" t="n"/>
      <c r="E242" s="23" t="n"/>
      <c r="F242" s="32">
        <f>IF(OR($C242="",$D242=""),"",IF(NOT(AND(ISNUMBER($C242),ISNUMBER($D242))),"Check dates",IF($D242&lt;$C242,"Check dates",SUM($J242:$U242))))</f>
        <v/>
      </c>
      <c r="G242" s="7" t="n"/>
      <c r="H242" s="33">
        <f>IF(AND($A242="",$B242="",$C242="",$D242=""),"",IF(COUNTIF(Employees!$A$5:$A$34,$A242)=0,"Pick the employee from the list",IF(COUNTIF(Setup!$A$12:$A$17,$B242)=0,"Pick the leave type",IF($F242="Check dates","Check the dates","OK"))))</f>
        <v/>
      </c>
      <c r="J242" s="34">
        <f>IF(AND(ISNUMBER($C242),ISNUMBER($D242)),IF($D242&lt;$C242,0,IF(MAX($C242,DATE(Setup!$B$5,1,1))&gt;MIN($D242,EOMONTH(DATE(Setup!$B$5,1,1),0)),0,MAX(0,NETWORKDAYS.INTL(MAX($C242,DATE(Setup!$B$5,1,1)),MIN($D242,EOMONTH(DATE(Setup!$B$5,1,1),0)),Setup!$C$6,Setup!$F$12:$F$61)-IF(AND($E242="Half day",YEAR($D242)=Setup!$B$5,MONTH($D242)=1),1-Setup!$B$7,0)))),0)</f>
        <v/>
      </c>
      <c r="K242" s="34">
        <f>IF(AND(ISNUMBER($C242),ISNUMBER($D242)),IF($D242&lt;$C242,0,IF(MAX($C242,DATE(Setup!$B$5,2,1))&gt;MIN($D242,EOMONTH(DATE(Setup!$B$5,2,1),0)),0,MAX(0,NETWORKDAYS.INTL(MAX($C242,DATE(Setup!$B$5,2,1)),MIN($D242,EOMONTH(DATE(Setup!$B$5,2,1),0)),Setup!$C$6,Setup!$F$12:$F$61)-IF(AND($E242="Half day",YEAR($D242)=Setup!$B$5,MONTH($D242)=2),1-Setup!$B$7,0)))),0)</f>
        <v/>
      </c>
      <c r="L242" s="34">
        <f>IF(AND(ISNUMBER($C242),ISNUMBER($D242)),IF($D242&lt;$C242,0,IF(MAX($C242,DATE(Setup!$B$5,3,1))&gt;MIN($D242,EOMONTH(DATE(Setup!$B$5,3,1),0)),0,MAX(0,NETWORKDAYS.INTL(MAX($C242,DATE(Setup!$B$5,3,1)),MIN($D242,EOMONTH(DATE(Setup!$B$5,3,1),0)),Setup!$C$6,Setup!$F$12:$F$61)-IF(AND($E242="Half day",YEAR($D242)=Setup!$B$5,MONTH($D242)=3),1-Setup!$B$7,0)))),0)</f>
        <v/>
      </c>
      <c r="M242" s="34">
        <f>IF(AND(ISNUMBER($C242),ISNUMBER($D242)),IF($D242&lt;$C242,0,IF(MAX($C242,DATE(Setup!$B$5,4,1))&gt;MIN($D242,EOMONTH(DATE(Setup!$B$5,4,1),0)),0,MAX(0,NETWORKDAYS.INTL(MAX($C242,DATE(Setup!$B$5,4,1)),MIN($D242,EOMONTH(DATE(Setup!$B$5,4,1),0)),Setup!$C$6,Setup!$F$12:$F$61)-IF(AND($E242="Half day",YEAR($D242)=Setup!$B$5,MONTH($D242)=4),1-Setup!$B$7,0)))),0)</f>
        <v/>
      </c>
      <c r="N242" s="34">
        <f>IF(AND(ISNUMBER($C242),ISNUMBER($D242)),IF($D242&lt;$C242,0,IF(MAX($C242,DATE(Setup!$B$5,5,1))&gt;MIN($D242,EOMONTH(DATE(Setup!$B$5,5,1),0)),0,MAX(0,NETWORKDAYS.INTL(MAX($C242,DATE(Setup!$B$5,5,1)),MIN($D242,EOMONTH(DATE(Setup!$B$5,5,1),0)),Setup!$C$6,Setup!$F$12:$F$61)-IF(AND($E242="Half day",YEAR($D242)=Setup!$B$5,MONTH($D242)=5),1-Setup!$B$7,0)))),0)</f>
        <v/>
      </c>
      <c r="O242" s="34">
        <f>IF(AND(ISNUMBER($C242),ISNUMBER($D242)),IF($D242&lt;$C242,0,IF(MAX($C242,DATE(Setup!$B$5,6,1))&gt;MIN($D242,EOMONTH(DATE(Setup!$B$5,6,1),0)),0,MAX(0,NETWORKDAYS.INTL(MAX($C242,DATE(Setup!$B$5,6,1)),MIN($D242,EOMONTH(DATE(Setup!$B$5,6,1),0)),Setup!$C$6,Setup!$F$12:$F$61)-IF(AND($E242="Half day",YEAR($D242)=Setup!$B$5,MONTH($D242)=6),1-Setup!$B$7,0)))),0)</f>
        <v/>
      </c>
      <c r="P242" s="34">
        <f>IF(AND(ISNUMBER($C242),ISNUMBER($D242)),IF($D242&lt;$C242,0,IF(MAX($C242,DATE(Setup!$B$5,7,1))&gt;MIN($D242,EOMONTH(DATE(Setup!$B$5,7,1),0)),0,MAX(0,NETWORKDAYS.INTL(MAX($C242,DATE(Setup!$B$5,7,1)),MIN($D242,EOMONTH(DATE(Setup!$B$5,7,1),0)),Setup!$C$6,Setup!$F$12:$F$61)-IF(AND($E242="Half day",YEAR($D242)=Setup!$B$5,MONTH($D242)=7),1-Setup!$B$7,0)))),0)</f>
        <v/>
      </c>
      <c r="Q242" s="34">
        <f>IF(AND(ISNUMBER($C242),ISNUMBER($D242)),IF($D242&lt;$C242,0,IF(MAX($C242,DATE(Setup!$B$5,8,1))&gt;MIN($D242,EOMONTH(DATE(Setup!$B$5,8,1),0)),0,MAX(0,NETWORKDAYS.INTL(MAX($C242,DATE(Setup!$B$5,8,1)),MIN($D242,EOMONTH(DATE(Setup!$B$5,8,1),0)),Setup!$C$6,Setup!$F$12:$F$61)-IF(AND($E242="Half day",YEAR($D242)=Setup!$B$5,MONTH($D242)=8),1-Setup!$B$7,0)))),0)</f>
        <v/>
      </c>
      <c r="R242" s="34">
        <f>IF(AND(ISNUMBER($C242),ISNUMBER($D242)),IF($D242&lt;$C242,0,IF(MAX($C242,DATE(Setup!$B$5,9,1))&gt;MIN($D242,EOMONTH(DATE(Setup!$B$5,9,1),0)),0,MAX(0,NETWORKDAYS.INTL(MAX($C242,DATE(Setup!$B$5,9,1)),MIN($D242,EOMONTH(DATE(Setup!$B$5,9,1),0)),Setup!$C$6,Setup!$F$12:$F$61)-IF(AND($E242="Half day",YEAR($D242)=Setup!$B$5,MONTH($D242)=9),1-Setup!$B$7,0)))),0)</f>
        <v/>
      </c>
      <c r="S242" s="34">
        <f>IF(AND(ISNUMBER($C242),ISNUMBER($D242)),IF($D242&lt;$C242,0,IF(MAX($C242,DATE(Setup!$B$5,10,1))&gt;MIN($D242,EOMONTH(DATE(Setup!$B$5,10,1),0)),0,MAX(0,NETWORKDAYS.INTL(MAX($C242,DATE(Setup!$B$5,10,1)),MIN($D242,EOMONTH(DATE(Setup!$B$5,10,1),0)),Setup!$C$6,Setup!$F$12:$F$61)-IF(AND($E242="Half day",YEAR($D242)=Setup!$B$5,MONTH($D242)=10),1-Setup!$B$7,0)))),0)</f>
        <v/>
      </c>
      <c r="T242" s="34">
        <f>IF(AND(ISNUMBER($C242),ISNUMBER($D242)),IF($D242&lt;$C242,0,IF(MAX($C242,DATE(Setup!$B$5,11,1))&gt;MIN($D242,EOMONTH(DATE(Setup!$B$5,11,1),0)),0,MAX(0,NETWORKDAYS.INTL(MAX($C242,DATE(Setup!$B$5,11,1)),MIN($D242,EOMONTH(DATE(Setup!$B$5,11,1),0)),Setup!$C$6,Setup!$F$12:$F$61)-IF(AND($E242="Half day",YEAR($D242)=Setup!$B$5,MONTH($D242)=11),1-Setup!$B$7,0)))),0)</f>
        <v/>
      </c>
      <c r="U242" s="34">
        <f>IF(AND(ISNUMBER($C242),ISNUMBER($D242)),IF($D242&lt;$C242,0,IF(MAX($C242,DATE(Setup!$B$5,12,1))&gt;MIN($D242,EOMONTH(DATE(Setup!$B$5,12,1),0)),0,MAX(0,NETWORKDAYS.INTL(MAX($C242,DATE(Setup!$B$5,12,1)),MIN($D242,EOMONTH(DATE(Setup!$B$5,12,1),0)),Setup!$C$6,Setup!$F$12:$F$61)-IF(AND($E242="Half day",YEAR($D242)=Setup!$B$5,MONTH($D242)=12),1-Setup!$B$7,0)))),0)</f>
        <v/>
      </c>
    </row>
    <row r="243">
      <c r="A243" s="7" t="n"/>
      <c r="B243" s="7" t="n"/>
      <c r="C243" s="28" t="n"/>
      <c r="D243" s="28" t="n"/>
      <c r="E243" s="23" t="n"/>
      <c r="F243" s="32">
        <f>IF(OR($C243="",$D243=""),"",IF(NOT(AND(ISNUMBER($C243),ISNUMBER($D243))),"Check dates",IF($D243&lt;$C243,"Check dates",SUM($J243:$U243))))</f>
        <v/>
      </c>
      <c r="G243" s="7" t="n"/>
      <c r="H243" s="33">
        <f>IF(AND($A243="",$B243="",$C243="",$D243=""),"",IF(COUNTIF(Employees!$A$5:$A$34,$A243)=0,"Pick the employee from the list",IF(COUNTIF(Setup!$A$12:$A$17,$B243)=0,"Pick the leave type",IF($F243="Check dates","Check the dates","OK"))))</f>
        <v/>
      </c>
      <c r="J243" s="34">
        <f>IF(AND(ISNUMBER($C243),ISNUMBER($D243)),IF($D243&lt;$C243,0,IF(MAX($C243,DATE(Setup!$B$5,1,1))&gt;MIN($D243,EOMONTH(DATE(Setup!$B$5,1,1),0)),0,MAX(0,NETWORKDAYS.INTL(MAX($C243,DATE(Setup!$B$5,1,1)),MIN($D243,EOMONTH(DATE(Setup!$B$5,1,1),0)),Setup!$C$6,Setup!$F$12:$F$61)-IF(AND($E243="Half day",YEAR($D243)=Setup!$B$5,MONTH($D243)=1),1-Setup!$B$7,0)))),0)</f>
        <v/>
      </c>
      <c r="K243" s="34">
        <f>IF(AND(ISNUMBER($C243),ISNUMBER($D243)),IF($D243&lt;$C243,0,IF(MAX($C243,DATE(Setup!$B$5,2,1))&gt;MIN($D243,EOMONTH(DATE(Setup!$B$5,2,1),0)),0,MAX(0,NETWORKDAYS.INTL(MAX($C243,DATE(Setup!$B$5,2,1)),MIN($D243,EOMONTH(DATE(Setup!$B$5,2,1),0)),Setup!$C$6,Setup!$F$12:$F$61)-IF(AND($E243="Half day",YEAR($D243)=Setup!$B$5,MONTH($D243)=2),1-Setup!$B$7,0)))),0)</f>
        <v/>
      </c>
      <c r="L243" s="34">
        <f>IF(AND(ISNUMBER($C243),ISNUMBER($D243)),IF($D243&lt;$C243,0,IF(MAX($C243,DATE(Setup!$B$5,3,1))&gt;MIN($D243,EOMONTH(DATE(Setup!$B$5,3,1),0)),0,MAX(0,NETWORKDAYS.INTL(MAX($C243,DATE(Setup!$B$5,3,1)),MIN($D243,EOMONTH(DATE(Setup!$B$5,3,1),0)),Setup!$C$6,Setup!$F$12:$F$61)-IF(AND($E243="Half day",YEAR($D243)=Setup!$B$5,MONTH($D243)=3),1-Setup!$B$7,0)))),0)</f>
        <v/>
      </c>
      <c r="M243" s="34">
        <f>IF(AND(ISNUMBER($C243),ISNUMBER($D243)),IF($D243&lt;$C243,0,IF(MAX($C243,DATE(Setup!$B$5,4,1))&gt;MIN($D243,EOMONTH(DATE(Setup!$B$5,4,1),0)),0,MAX(0,NETWORKDAYS.INTL(MAX($C243,DATE(Setup!$B$5,4,1)),MIN($D243,EOMONTH(DATE(Setup!$B$5,4,1),0)),Setup!$C$6,Setup!$F$12:$F$61)-IF(AND($E243="Half day",YEAR($D243)=Setup!$B$5,MONTH($D243)=4),1-Setup!$B$7,0)))),0)</f>
        <v/>
      </c>
      <c r="N243" s="34">
        <f>IF(AND(ISNUMBER($C243),ISNUMBER($D243)),IF($D243&lt;$C243,0,IF(MAX($C243,DATE(Setup!$B$5,5,1))&gt;MIN($D243,EOMONTH(DATE(Setup!$B$5,5,1),0)),0,MAX(0,NETWORKDAYS.INTL(MAX($C243,DATE(Setup!$B$5,5,1)),MIN($D243,EOMONTH(DATE(Setup!$B$5,5,1),0)),Setup!$C$6,Setup!$F$12:$F$61)-IF(AND($E243="Half day",YEAR($D243)=Setup!$B$5,MONTH($D243)=5),1-Setup!$B$7,0)))),0)</f>
        <v/>
      </c>
      <c r="O243" s="34">
        <f>IF(AND(ISNUMBER($C243),ISNUMBER($D243)),IF($D243&lt;$C243,0,IF(MAX($C243,DATE(Setup!$B$5,6,1))&gt;MIN($D243,EOMONTH(DATE(Setup!$B$5,6,1),0)),0,MAX(0,NETWORKDAYS.INTL(MAX($C243,DATE(Setup!$B$5,6,1)),MIN($D243,EOMONTH(DATE(Setup!$B$5,6,1),0)),Setup!$C$6,Setup!$F$12:$F$61)-IF(AND($E243="Half day",YEAR($D243)=Setup!$B$5,MONTH($D243)=6),1-Setup!$B$7,0)))),0)</f>
        <v/>
      </c>
      <c r="P243" s="34">
        <f>IF(AND(ISNUMBER($C243),ISNUMBER($D243)),IF($D243&lt;$C243,0,IF(MAX($C243,DATE(Setup!$B$5,7,1))&gt;MIN($D243,EOMONTH(DATE(Setup!$B$5,7,1),0)),0,MAX(0,NETWORKDAYS.INTL(MAX($C243,DATE(Setup!$B$5,7,1)),MIN($D243,EOMONTH(DATE(Setup!$B$5,7,1),0)),Setup!$C$6,Setup!$F$12:$F$61)-IF(AND($E243="Half day",YEAR($D243)=Setup!$B$5,MONTH($D243)=7),1-Setup!$B$7,0)))),0)</f>
        <v/>
      </c>
      <c r="Q243" s="34">
        <f>IF(AND(ISNUMBER($C243),ISNUMBER($D243)),IF($D243&lt;$C243,0,IF(MAX($C243,DATE(Setup!$B$5,8,1))&gt;MIN($D243,EOMONTH(DATE(Setup!$B$5,8,1),0)),0,MAX(0,NETWORKDAYS.INTL(MAX($C243,DATE(Setup!$B$5,8,1)),MIN($D243,EOMONTH(DATE(Setup!$B$5,8,1),0)),Setup!$C$6,Setup!$F$12:$F$61)-IF(AND($E243="Half day",YEAR($D243)=Setup!$B$5,MONTH($D243)=8),1-Setup!$B$7,0)))),0)</f>
        <v/>
      </c>
      <c r="R243" s="34">
        <f>IF(AND(ISNUMBER($C243),ISNUMBER($D243)),IF($D243&lt;$C243,0,IF(MAX($C243,DATE(Setup!$B$5,9,1))&gt;MIN($D243,EOMONTH(DATE(Setup!$B$5,9,1),0)),0,MAX(0,NETWORKDAYS.INTL(MAX($C243,DATE(Setup!$B$5,9,1)),MIN($D243,EOMONTH(DATE(Setup!$B$5,9,1),0)),Setup!$C$6,Setup!$F$12:$F$61)-IF(AND($E243="Half day",YEAR($D243)=Setup!$B$5,MONTH($D243)=9),1-Setup!$B$7,0)))),0)</f>
        <v/>
      </c>
      <c r="S243" s="34">
        <f>IF(AND(ISNUMBER($C243),ISNUMBER($D243)),IF($D243&lt;$C243,0,IF(MAX($C243,DATE(Setup!$B$5,10,1))&gt;MIN($D243,EOMONTH(DATE(Setup!$B$5,10,1),0)),0,MAX(0,NETWORKDAYS.INTL(MAX($C243,DATE(Setup!$B$5,10,1)),MIN($D243,EOMONTH(DATE(Setup!$B$5,10,1),0)),Setup!$C$6,Setup!$F$12:$F$61)-IF(AND($E243="Half day",YEAR($D243)=Setup!$B$5,MONTH($D243)=10),1-Setup!$B$7,0)))),0)</f>
        <v/>
      </c>
      <c r="T243" s="34">
        <f>IF(AND(ISNUMBER($C243),ISNUMBER($D243)),IF($D243&lt;$C243,0,IF(MAX($C243,DATE(Setup!$B$5,11,1))&gt;MIN($D243,EOMONTH(DATE(Setup!$B$5,11,1),0)),0,MAX(0,NETWORKDAYS.INTL(MAX($C243,DATE(Setup!$B$5,11,1)),MIN($D243,EOMONTH(DATE(Setup!$B$5,11,1),0)),Setup!$C$6,Setup!$F$12:$F$61)-IF(AND($E243="Half day",YEAR($D243)=Setup!$B$5,MONTH($D243)=11),1-Setup!$B$7,0)))),0)</f>
        <v/>
      </c>
      <c r="U243" s="34">
        <f>IF(AND(ISNUMBER($C243),ISNUMBER($D243)),IF($D243&lt;$C243,0,IF(MAX($C243,DATE(Setup!$B$5,12,1))&gt;MIN($D243,EOMONTH(DATE(Setup!$B$5,12,1),0)),0,MAX(0,NETWORKDAYS.INTL(MAX($C243,DATE(Setup!$B$5,12,1)),MIN($D243,EOMONTH(DATE(Setup!$B$5,12,1),0)),Setup!$C$6,Setup!$F$12:$F$61)-IF(AND($E243="Half day",YEAR($D243)=Setup!$B$5,MONTH($D243)=12),1-Setup!$B$7,0)))),0)</f>
        <v/>
      </c>
    </row>
    <row r="244">
      <c r="A244" s="7" t="n"/>
      <c r="B244" s="7" t="n"/>
      <c r="C244" s="28" t="n"/>
      <c r="D244" s="28" t="n"/>
      <c r="E244" s="23" t="n"/>
      <c r="F244" s="32">
        <f>IF(OR($C244="",$D244=""),"",IF(NOT(AND(ISNUMBER($C244),ISNUMBER($D244))),"Check dates",IF($D244&lt;$C244,"Check dates",SUM($J244:$U244))))</f>
        <v/>
      </c>
      <c r="G244" s="7" t="n"/>
      <c r="H244" s="33">
        <f>IF(AND($A244="",$B244="",$C244="",$D244=""),"",IF(COUNTIF(Employees!$A$5:$A$34,$A244)=0,"Pick the employee from the list",IF(COUNTIF(Setup!$A$12:$A$17,$B244)=0,"Pick the leave type",IF($F244="Check dates","Check the dates","OK"))))</f>
        <v/>
      </c>
      <c r="J244" s="34">
        <f>IF(AND(ISNUMBER($C244),ISNUMBER($D244)),IF($D244&lt;$C244,0,IF(MAX($C244,DATE(Setup!$B$5,1,1))&gt;MIN($D244,EOMONTH(DATE(Setup!$B$5,1,1),0)),0,MAX(0,NETWORKDAYS.INTL(MAX($C244,DATE(Setup!$B$5,1,1)),MIN($D244,EOMONTH(DATE(Setup!$B$5,1,1),0)),Setup!$C$6,Setup!$F$12:$F$61)-IF(AND($E244="Half day",YEAR($D244)=Setup!$B$5,MONTH($D244)=1),1-Setup!$B$7,0)))),0)</f>
        <v/>
      </c>
      <c r="K244" s="34">
        <f>IF(AND(ISNUMBER($C244),ISNUMBER($D244)),IF($D244&lt;$C244,0,IF(MAX($C244,DATE(Setup!$B$5,2,1))&gt;MIN($D244,EOMONTH(DATE(Setup!$B$5,2,1),0)),0,MAX(0,NETWORKDAYS.INTL(MAX($C244,DATE(Setup!$B$5,2,1)),MIN($D244,EOMONTH(DATE(Setup!$B$5,2,1),0)),Setup!$C$6,Setup!$F$12:$F$61)-IF(AND($E244="Half day",YEAR($D244)=Setup!$B$5,MONTH($D244)=2),1-Setup!$B$7,0)))),0)</f>
        <v/>
      </c>
      <c r="L244" s="34">
        <f>IF(AND(ISNUMBER($C244),ISNUMBER($D244)),IF($D244&lt;$C244,0,IF(MAX($C244,DATE(Setup!$B$5,3,1))&gt;MIN($D244,EOMONTH(DATE(Setup!$B$5,3,1),0)),0,MAX(0,NETWORKDAYS.INTL(MAX($C244,DATE(Setup!$B$5,3,1)),MIN($D244,EOMONTH(DATE(Setup!$B$5,3,1),0)),Setup!$C$6,Setup!$F$12:$F$61)-IF(AND($E244="Half day",YEAR($D244)=Setup!$B$5,MONTH($D244)=3),1-Setup!$B$7,0)))),0)</f>
        <v/>
      </c>
      <c r="M244" s="34">
        <f>IF(AND(ISNUMBER($C244),ISNUMBER($D244)),IF($D244&lt;$C244,0,IF(MAX($C244,DATE(Setup!$B$5,4,1))&gt;MIN($D244,EOMONTH(DATE(Setup!$B$5,4,1),0)),0,MAX(0,NETWORKDAYS.INTL(MAX($C244,DATE(Setup!$B$5,4,1)),MIN($D244,EOMONTH(DATE(Setup!$B$5,4,1),0)),Setup!$C$6,Setup!$F$12:$F$61)-IF(AND($E244="Half day",YEAR($D244)=Setup!$B$5,MONTH($D244)=4),1-Setup!$B$7,0)))),0)</f>
        <v/>
      </c>
      <c r="N244" s="34">
        <f>IF(AND(ISNUMBER($C244),ISNUMBER($D244)),IF($D244&lt;$C244,0,IF(MAX($C244,DATE(Setup!$B$5,5,1))&gt;MIN($D244,EOMONTH(DATE(Setup!$B$5,5,1),0)),0,MAX(0,NETWORKDAYS.INTL(MAX($C244,DATE(Setup!$B$5,5,1)),MIN($D244,EOMONTH(DATE(Setup!$B$5,5,1),0)),Setup!$C$6,Setup!$F$12:$F$61)-IF(AND($E244="Half day",YEAR($D244)=Setup!$B$5,MONTH($D244)=5),1-Setup!$B$7,0)))),0)</f>
        <v/>
      </c>
      <c r="O244" s="34">
        <f>IF(AND(ISNUMBER($C244),ISNUMBER($D244)),IF($D244&lt;$C244,0,IF(MAX($C244,DATE(Setup!$B$5,6,1))&gt;MIN($D244,EOMONTH(DATE(Setup!$B$5,6,1),0)),0,MAX(0,NETWORKDAYS.INTL(MAX($C244,DATE(Setup!$B$5,6,1)),MIN($D244,EOMONTH(DATE(Setup!$B$5,6,1),0)),Setup!$C$6,Setup!$F$12:$F$61)-IF(AND($E244="Half day",YEAR($D244)=Setup!$B$5,MONTH($D244)=6),1-Setup!$B$7,0)))),0)</f>
        <v/>
      </c>
      <c r="P244" s="34">
        <f>IF(AND(ISNUMBER($C244),ISNUMBER($D244)),IF($D244&lt;$C244,0,IF(MAX($C244,DATE(Setup!$B$5,7,1))&gt;MIN($D244,EOMONTH(DATE(Setup!$B$5,7,1),0)),0,MAX(0,NETWORKDAYS.INTL(MAX($C244,DATE(Setup!$B$5,7,1)),MIN($D244,EOMONTH(DATE(Setup!$B$5,7,1),0)),Setup!$C$6,Setup!$F$12:$F$61)-IF(AND($E244="Half day",YEAR($D244)=Setup!$B$5,MONTH($D244)=7),1-Setup!$B$7,0)))),0)</f>
        <v/>
      </c>
      <c r="Q244" s="34">
        <f>IF(AND(ISNUMBER($C244),ISNUMBER($D244)),IF($D244&lt;$C244,0,IF(MAX($C244,DATE(Setup!$B$5,8,1))&gt;MIN($D244,EOMONTH(DATE(Setup!$B$5,8,1),0)),0,MAX(0,NETWORKDAYS.INTL(MAX($C244,DATE(Setup!$B$5,8,1)),MIN($D244,EOMONTH(DATE(Setup!$B$5,8,1),0)),Setup!$C$6,Setup!$F$12:$F$61)-IF(AND($E244="Half day",YEAR($D244)=Setup!$B$5,MONTH($D244)=8),1-Setup!$B$7,0)))),0)</f>
        <v/>
      </c>
      <c r="R244" s="34">
        <f>IF(AND(ISNUMBER($C244),ISNUMBER($D244)),IF($D244&lt;$C244,0,IF(MAX($C244,DATE(Setup!$B$5,9,1))&gt;MIN($D244,EOMONTH(DATE(Setup!$B$5,9,1),0)),0,MAX(0,NETWORKDAYS.INTL(MAX($C244,DATE(Setup!$B$5,9,1)),MIN($D244,EOMONTH(DATE(Setup!$B$5,9,1),0)),Setup!$C$6,Setup!$F$12:$F$61)-IF(AND($E244="Half day",YEAR($D244)=Setup!$B$5,MONTH($D244)=9),1-Setup!$B$7,0)))),0)</f>
        <v/>
      </c>
      <c r="S244" s="34">
        <f>IF(AND(ISNUMBER($C244),ISNUMBER($D244)),IF($D244&lt;$C244,0,IF(MAX($C244,DATE(Setup!$B$5,10,1))&gt;MIN($D244,EOMONTH(DATE(Setup!$B$5,10,1),0)),0,MAX(0,NETWORKDAYS.INTL(MAX($C244,DATE(Setup!$B$5,10,1)),MIN($D244,EOMONTH(DATE(Setup!$B$5,10,1),0)),Setup!$C$6,Setup!$F$12:$F$61)-IF(AND($E244="Half day",YEAR($D244)=Setup!$B$5,MONTH($D244)=10),1-Setup!$B$7,0)))),0)</f>
        <v/>
      </c>
      <c r="T244" s="34">
        <f>IF(AND(ISNUMBER($C244),ISNUMBER($D244)),IF($D244&lt;$C244,0,IF(MAX($C244,DATE(Setup!$B$5,11,1))&gt;MIN($D244,EOMONTH(DATE(Setup!$B$5,11,1),0)),0,MAX(0,NETWORKDAYS.INTL(MAX($C244,DATE(Setup!$B$5,11,1)),MIN($D244,EOMONTH(DATE(Setup!$B$5,11,1),0)),Setup!$C$6,Setup!$F$12:$F$61)-IF(AND($E244="Half day",YEAR($D244)=Setup!$B$5,MONTH($D244)=11),1-Setup!$B$7,0)))),0)</f>
        <v/>
      </c>
      <c r="U244" s="34">
        <f>IF(AND(ISNUMBER($C244),ISNUMBER($D244)),IF($D244&lt;$C244,0,IF(MAX($C244,DATE(Setup!$B$5,12,1))&gt;MIN($D244,EOMONTH(DATE(Setup!$B$5,12,1),0)),0,MAX(0,NETWORKDAYS.INTL(MAX($C244,DATE(Setup!$B$5,12,1)),MIN($D244,EOMONTH(DATE(Setup!$B$5,12,1),0)),Setup!$C$6,Setup!$F$12:$F$61)-IF(AND($E244="Half day",YEAR($D244)=Setup!$B$5,MONTH($D244)=12),1-Setup!$B$7,0)))),0)</f>
        <v/>
      </c>
    </row>
    <row r="245">
      <c r="A245" s="7" t="n"/>
      <c r="B245" s="7" t="n"/>
      <c r="C245" s="28" t="n"/>
      <c r="D245" s="28" t="n"/>
      <c r="E245" s="23" t="n"/>
      <c r="F245" s="32">
        <f>IF(OR($C245="",$D245=""),"",IF(NOT(AND(ISNUMBER($C245),ISNUMBER($D245))),"Check dates",IF($D245&lt;$C245,"Check dates",SUM($J245:$U245))))</f>
        <v/>
      </c>
      <c r="G245" s="7" t="n"/>
      <c r="H245" s="33">
        <f>IF(AND($A245="",$B245="",$C245="",$D245=""),"",IF(COUNTIF(Employees!$A$5:$A$34,$A245)=0,"Pick the employee from the list",IF(COUNTIF(Setup!$A$12:$A$17,$B245)=0,"Pick the leave type",IF($F245="Check dates","Check the dates","OK"))))</f>
        <v/>
      </c>
      <c r="J245" s="34">
        <f>IF(AND(ISNUMBER($C245),ISNUMBER($D245)),IF($D245&lt;$C245,0,IF(MAX($C245,DATE(Setup!$B$5,1,1))&gt;MIN($D245,EOMONTH(DATE(Setup!$B$5,1,1),0)),0,MAX(0,NETWORKDAYS.INTL(MAX($C245,DATE(Setup!$B$5,1,1)),MIN($D245,EOMONTH(DATE(Setup!$B$5,1,1),0)),Setup!$C$6,Setup!$F$12:$F$61)-IF(AND($E245="Half day",YEAR($D245)=Setup!$B$5,MONTH($D245)=1),1-Setup!$B$7,0)))),0)</f>
        <v/>
      </c>
      <c r="K245" s="34">
        <f>IF(AND(ISNUMBER($C245),ISNUMBER($D245)),IF($D245&lt;$C245,0,IF(MAX($C245,DATE(Setup!$B$5,2,1))&gt;MIN($D245,EOMONTH(DATE(Setup!$B$5,2,1),0)),0,MAX(0,NETWORKDAYS.INTL(MAX($C245,DATE(Setup!$B$5,2,1)),MIN($D245,EOMONTH(DATE(Setup!$B$5,2,1),0)),Setup!$C$6,Setup!$F$12:$F$61)-IF(AND($E245="Half day",YEAR($D245)=Setup!$B$5,MONTH($D245)=2),1-Setup!$B$7,0)))),0)</f>
        <v/>
      </c>
      <c r="L245" s="34">
        <f>IF(AND(ISNUMBER($C245),ISNUMBER($D245)),IF($D245&lt;$C245,0,IF(MAX($C245,DATE(Setup!$B$5,3,1))&gt;MIN($D245,EOMONTH(DATE(Setup!$B$5,3,1),0)),0,MAX(0,NETWORKDAYS.INTL(MAX($C245,DATE(Setup!$B$5,3,1)),MIN($D245,EOMONTH(DATE(Setup!$B$5,3,1),0)),Setup!$C$6,Setup!$F$12:$F$61)-IF(AND($E245="Half day",YEAR($D245)=Setup!$B$5,MONTH($D245)=3),1-Setup!$B$7,0)))),0)</f>
        <v/>
      </c>
      <c r="M245" s="34">
        <f>IF(AND(ISNUMBER($C245),ISNUMBER($D245)),IF($D245&lt;$C245,0,IF(MAX($C245,DATE(Setup!$B$5,4,1))&gt;MIN($D245,EOMONTH(DATE(Setup!$B$5,4,1),0)),0,MAX(0,NETWORKDAYS.INTL(MAX($C245,DATE(Setup!$B$5,4,1)),MIN($D245,EOMONTH(DATE(Setup!$B$5,4,1),0)),Setup!$C$6,Setup!$F$12:$F$61)-IF(AND($E245="Half day",YEAR($D245)=Setup!$B$5,MONTH($D245)=4),1-Setup!$B$7,0)))),0)</f>
        <v/>
      </c>
      <c r="N245" s="34">
        <f>IF(AND(ISNUMBER($C245),ISNUMBER($D245)),IF($D245&lt;$C245,0,IF(MAX($C245,DATE(Setup!$B$5,5,1))&gt;MIN($D245,EOMONTH(DATE(Setup!$B$5,5,1),0)),0,MAX(0,NETWORKDAYS.INTL(MAX($C245,DATE(Setup!$B$5,5,1)),MIN($D245,EOMONTH(DATE(Setup!$B$5,5,1),0)),Setup!$C$6,Setup!$F$12:$F$61)-IF(AND($E245="Half day",YEAR($D245)=Setup!$B$5,MONTH($D245)=5),1-Setup!$B$7,0)))),0)</f>
        <v/>
      </c>
      <c r="O245" s="34">
        <f>IF(AND(ISNUMBER($C245),ISNUMBER($D245)),IF($D245&lt;$C245,0,IF(MAX($C245,DATE(Setup!$B$5,6,1))&gt;MIN($D245,EOMONTH(DATE(Setup!$B$5,6,1),0)),0,MAX(0,NETWORKDAYS.INTL(MAX($C245,DATE(Setup!$B$5,6,1)),MIN($D245,EOMONTH(DATE(Setup!$B$5,6,1),0)),Setup!$C$6,Setup!$F$12:$F$61)-IF(AND($E245="Half day",YEAR($D245)=Setup!$B$5,MONTH($D245)=6),1-Setup!$B$7,0)))),0)</f>
        <v/>
      </c>
      <c r="P245" s="34">
        <f>IF(AND(ISNUMBER($C245),ISNUMBER($D245)),IF($D245&lt;$C245,0,IF(MAX($C245,DATE(Setup!$B$5,7,1))&gt;MIN($D245,EOMONTH(DATE(Setup!$B$5,7,1),0)),0,MAX(0,NETWORKDAYS.INTL(MAX($C245,DATE(Setup!$B$5,7,1)),MIN($D245,EOMONTH(DATE(Setup!$B$5,7,1),0)),Setup!$C$6,Setup!$F$12:$F$61)-IF(AND($E245="Half day",YEAR($D245)=Setup!$B$5,MONTH($D245)=7),1-Setup!$B$7,0)))),0)</f>
        <v/>
      </c>
      <c r="Q245" s="34">
        <f>IF(AND(ISNUMBER($C245),ISNUMBER($D245)),IF($D245&lt;$C245,0,IF(MAX($C245,DATE(Setup!$B$5,8,1))&gt;MIN($D245,EOMONTH(DATE(Setup!$B$5,8,1),0)),0,MAX(0,NETWORKDAYS.INTL(MAX($C245,DATE(Setup!$B$5,8,1)),MIN($D245,EOMONTH(DATE(Setup!$B$5,8,1),0)),Setup!$C$6,Setup!$F$12:$F$61)-IF(AND($E245="Half day",YEAR($D245)=Setup!$B$5,MONTH($D245)=8),1-Setup!$B$7,0)))),0)</f>
        <v/>
      </c>
      <c r="R245" s="34">
        <f>IF(AND(ISNUMBER($C245),ISNUMBER($D245)),IF($D245&lt;$C245,0,IF(MAX($C245,DATE(Setup!$B$5,9,1))&gt;MIN($D245,EOMONTH(DATE(Setup!$B$5,9,1),0)),0,MAX(0,NETWORKDAYS.INTL(MAX($C245,DATE(Setup!$B$5,9,1)),MIN($D245,EOMONTH(DATE(Setup!$B$5,9,1),0)),Setup!$C$6,Setup!$F$12:$F$61)-IF(AND($E245="Half day",YEAR($D245)=Setup!$B$5,MONTH($D245)=9),1-Setup!$B$7,0)))),0)</f>
        <v/>
      </c>
      <c r="S245" s="34">
        <f>IF(AND(ISNUMBER($C245),ISNUMBER($D245)),IF($D245&lt;$C245,0,IF(MAX($C245,DATE(Setup!$B$5,10,1))&gt;MIN($D245,EOMONTH(DATE(Setup!$B$5,10,1),0)),0,MAX(0,NETWORKDAYS.INTL(MAX($C245,DATE(Setup!$B$5,10,1)),MIN($D245,EOMONTH(DATE(Setup!$B$5,10,1),0)),Setup!$C$6,Setup!$F$12:$F$61)-IF(AND($E245="Half day",YEAR($D245)=Setup!$B$5,MONTH($D245)=10),1-Setup!$B$7,0)))),0)</f>
        <v/>
      </c>
      <c r="T245" s="34">
        <f>IF(AND(ISNUMBER($C245),ISNUMBER($D245)),IF($D245&lt;$C245,0,IF(MAX($C245,DATE(Setup!$B$5,11,1))&gt;MIN($D245,EOMONTH(DATE(Setup!$B$5,11,1),0)),0,MAX(0,NETWORKDAYS.INTL(MAX($C245,DATE(Setup!$B$5,11,1)),MIN($D245,EOMONTH(DATE(Setup!$B$5,11,1),0)),Setup!$C$6,Setup!$F$12:$F$61)-IF(AND($E245="Half day",YEAR($D245)=Setup!$B$5,MONTH($D245)=11),1-Setup!$B$7,0)))),0)</f>
        <v/>
      </c>
      <c r="U245" s="34">
        <f>IF(AND(ISNUMBER($C245),ISNUMBER($D245)),IF($D245&lt;$C245,0,IF(MAX($C245,DATE(Setup!$B$5,12,1))&gt;MIN($D245,EOMONTH(DATE(Setup!$B$5,12,1),0)),0,MAX(0,NETWORKDAYS.INTL(MAX($C245,DATE(Setup!$B$5,12,1)),MIN($D245,EOMONTH(DATE(Setup!$B$5,12,1),0)),Setup!$C$6,Setup!$F$12:$F$61)-IF(AND($E245="Half day",YEAR($D245)=Setup!$B$5,MONTH($D245)=12),1-Setup!$B$7,0)))),0)</f>
        <v/>
      </c>
    </row>
    <row r="246">
      <c r="A246" s="7" t="n"/>
      <c r="B246" s="7" t="n"/>
      <c r="C246" s="28" t="n"/>
      <c r="D246" s="28" t="n"/>
      <c r="E246" s="23" t="n"/>
      <c r="F246" s="32">
        <f>IF(OR($C246="",$D246=""),"",IF(NOT(AND(ISNUMBER($C246),ISNUMBER($D246))),"Check dates",IF($D246&lt;$C246,"Check dates",SUM($J246:$U246))))</f>
        <v/>
      </c>
      <c r="G246" s="7" t="n"/>
      <c r="H246" s="33">
        <f>IF(AND($A246="",$B246="",$C246="",$D246=""),"",IF(COUNTIF(Employees!$A$5:$A$34,$A246)=0,"Pick the employee from the list",IF(COUNTIF(Setup!$A$12:$A$17,$B246)=0,"Pick the leave type",IF($F246="Check dates","Check the dates","OK"))))</f>
        <v/>
      </c>
      <c r="J246" s="34">
        <f>IF(AND(ISNUMBER($C246),ISNUMBER($D246)),IF($D246&lt;$C246,0,IF(MAX($C246,DATE(Setup!$B$5,1,1))&gt;MIN($D246,EOMONTH(DATE(Setup!$B$5,1,1),0)),0,MAX(0,NETWORKDAYS.INTL(MAX($C246,DATE(Setup!$B$5,1,1)),MIN($D246,EOMONTH(DATE(Setup!$B$5,1,1),0)),Setup!$C$6,Setup!$F$12:$F$61)-IF(AND($E246="Half day",YEAR($D246)=Setup!$B$5,MONTH($D246)=1),1-Setup!$B$7,0)))),0)</f>
        <v/>
      </c>
      <c r="K246" s="34">
        <f>IF(AND(ISNUMBER($C246),ISNUMBER($D246)),IF($D246&lt;$C246,0,IF(MAX($C246,DATE(Setup!$B$5,2,1))&gt;MIN($D246,EOMONTH(DATE(Setup!$B$5,2,1),0)),0,MAX(0,NETWORKDAYS.INTL(MAX($C246,DATE(Setup!$B$5,2,1)),MIN($D246,EOMONTH(DATE(Setup!$B$5,2,1),0)),Setup!$C$6,Setup!$F$12:$F$61)-IF(AND($E246="Half day",YEAR($D246)=Setup!$B$5,MONTH($D246)=2),1-Setup!$B$7,0)))),0)</f>
        <v/>
      </c>
      <c r="L246" s="34">
        <f>IF(AND(ISNUMBER($C246),ISNUMBER($D246)),IF($D246&lt;$C246,0,IF(MAX($C246,DATE(Setup!$B$5,3,1))&gt;MIN($D246,EOMONTH(DATE(Setup!$B$5,3,1),0)),0,MAX(0,NETWORKDAYS.INTL(MAX($C246,DATE(Setup!$B$5,3,1)),MIN($D246,EOMONTH(DATE(Setup!$B$5,3,1),0)),Setup!$C$6,Setup!$F$12:$F$61)-IF(AND($E246="Half day",YEAR($D246)=Setup!$B$5,MONTH($D246)=3),1-Setup!$B$7,0)))),0)</f>
        <v/>
      </c>
      <c r="M246" s="34">
        <f>IF(AND(ISNUMBER($C246),ISNUMBER($D246)),IF($D246&lt;$C246,0,IF(MAX($C246,DATE(Setup!$B$5,4,1))&gt;MIN($D246,EOMONTH(DATE(Setup!$B$5,4,1),0)),0,MAX(0,NETWORKDAYS.INTL(MAX($C246,DATE(Setup!$B$5,4,1)),MIN($D246,EOMONTH(DATE(Setup!$B$5,4,1),0)),Setup!$C$6,Setup!$F$12:$F$61)-IF(AND($E246="Half day",YEAR($D246)=Setup!$B$5,MONTH($D246)=4),1-Setup!$B$7,0)))),0)</f>
        <v/>
      </c>
      <c r="N246" s="34">
        <f>IF(AND(ISNUMBER($C246),ISNUMBER($D246)),IF($D246&lt;$C246,0,IF(MAX($C246,DATE(Setup!$B$5,5,1))&gt;MIN($D246,EOMONTH(DATE(Setup!$B$5,5,1),0)),0,MAX(0,NETWORKDAYS.INTL(MAX($C246,DATE(Setup!$B$5,5,1)),MIN($D246,EOMONTH(DATE(Setup!$B$5,5,1),0)),Setup!$C$6,Setup!$F$12:$F$61)-IF(AND($E246="Half day",YEAR($D246)=Setup!$B$5,MONTH($D246)=5),1-Setup!$B$7,0)))),0)</f>
        <v/>
      </c>
      <c r="O246" s="34">
        <f>IF(AND(ISNUMBER($C246),ISNUMBER($D246)),IF($D246&lt;$C246,0,IF(MAX($C246,DATE(Setup!$B$5,6,1))&gt;MIN($D246,EOMONTH(DATE(Setup!$B$5,6,1),0)),0,MAX(0,NETWORKDAYS.INTL(MAX($C246,DATE(Setup!$B$5,6,1)),MIN($D246,EOMONTH(DATE(Setup!$B$5,6,1),0)),Setup!$C$6,Setup!$F$12:$F$61)-IF(AND($E246="Half day",YEAR($D246)=Setup!$B$5,MONTH($D246)=6),1-Setup!$B$7,0)))),0)</f>
        <v/>
      </c>
      <c r="P246" s="34">
        <f>IF(AND(ISNUMBER($C246),ISNUMBER($D246)),IF($D246&lt;$C246,0,IF(MAX($C246,DATE(Setup!$B$5,7,1))&gt;MIN($D246,EOMONTH(DATE(Setup!$B$5,7,1),0)),0,MAX(0,NETWORKDAYS.INTL(MAX($C246,DATE(Setup!$B$5,7,1)),MIN($D246,EOMONTH(DATE(Setup!$B$5,7,1),0)),Setup!$C$6,Setup!$F$12:$F$61)-IF(AND($E246="Half day",YEAR($D246)=Setup!$B$5,MONTH($D246)=7),1-Setup!$B$7,0)))),0)</f>
        <v/>
      </c>
      <c r="Q246" s="34">
        <f>IF(AND(ISNUMBER($C246),ISNUMBER($D246)),IF($D246&lt;$C246,0,IF(MAX($C246,DATE(Setup!$B$5,8,1))&gt;MIN($D246,EOMONTH(DATE(Setup!$B$5,8,1),0)),0,MAX(0,NETWORKDAYS.INTL(MAX($C246,DATE(Setup!$B$5,8,1)),MIN($D246,EOMONTH(DATE(Setup!$B$5,8,1),0)),Setup!$C$6,Setup!$F$12:$F$61)-IF(AND($E246="Half day",YEAR($D246)=Setup!$B$5,MONTH($D246)=8),1-Setup!$B$7,0)))),0)</f>
        <v/>
      </c>
      <c r="R246" s="34">
        <f>IF(AND(ISNUMBER($C246),ISNUMBER($D246)),IF($D246&lt;$C246,0,IF(MAX($C246,DATE(Setup!$B$5,9,1))&gt;MIN($D246,EOMONTH(DATE(Setup!$B$5,9,1),0)),0,MAX(0,NETWORKDAYS.INTL(MAX($C246,DATE(Setup!$B$5,9,1)),MIN($D246,EOMONTH(DATE(Setup!$B$5,9,1),0)),Setup!$C$6,Setup!$F$12:$F$61)-IF(AND($E246="Half day",YEAR($D246)=Setup!$B$5,MONTH($D246)=9),1-Setup!$B$7,0)))),0)</f>
        <v/>
      </c>
      <c r="S246" s="34">
        <f>IF(AND(ISNUMBER($C246),ISNUMBER($D246)),IF($D246&lt;$C246,0,IF(MAX($C246,DATE(Setup!$B$5,10,1))&gt;MIN($D246,EOMONTH(DATE(Setup!$B$5,10,1),0)),0,MAX(0,NETWORKDAYS.INTL(MAX($C246,DATE(Setup!$B$5,10,1)),MIN($D246,EOMONTH(DATE(Setup!$B$5,10,1),0)),Setup!$C$6,Setup!$F$12:$F$61)-IF(AND($E246="Half day",YEAR($D246)=Setup!$B$5,MONTH($D246)=10),1-Setup!$B$7,0)))),0)</f>
        <v/>
      </c>
      <c r="T246" s="34">
        <f>IF(AND(ISNUMBER($C246),ISNUMBER($D246)),IF($D246&lt;$C246,0,IF(MAX($C246,DATE(Setup!$B$5,11,1))&gt;MIN($D246,EOMONTH(DATE(Setup!$B$5,11,1),0)),0,MAX(0,NETWORKDAYS.INTL(MAX($C246,DATE(Setup!$B$5,11,1)),MIN($D246,EOMONTH(DATE(Setup!$B$5,11,1),0)),Setup!$C$6,Setup!$F$12:$F$61)-IF(AND($E246="Half day",YEAR($D246)=Setup!$B$5,MONTH($D246)=11),1-Setup!$B$7,0)))),0)</f>
        <v/>
      </c>
      <c r="U246" s="34">
        <f>IF(AND(ISNUMBER($C246),ISNUMBER($D246)),IF($D246&lt;$C246,0,IF(MAX($C246,DATE(Setup!$B$5,12,1))&gt;MIN($D246,EOMONTH(DATE(Setup!$B$5,12,1),0)),0,MAX(0,NETWORKDAYS.INTL(MAX($C246,DATE(Setup!$B$5,12,1)),MIN($D246,EOMONTH(DATE(Setup!$B$5,12,1),0)),Setup!$C$6,Setup!$F$12:$F$61)-IF(AND($E246="Half day",YEAR($D246)=Setup!$B$5,MONTH($D246)=12),1-Setup!$B$7,0)))),0)</f>
        <v/>
      </c>
    </row>
    <row r="247">
      <c r="A247" s="7" t="n"/>
      <c r="B247" s="7" t="n"/>
      <c r="C247" s="28" t="n"/>
      <c r="D247" s="28" t="n"/>
      <c r="E247" s="23" t="n"/>
      <c r="F247" s="32">
        <f>IF(OR($C247="",$D247=""),"",IF(NOT(AND(ISNUMBER($C247),ISNUMBER($D247))),"Check dates",IF($D247&lt;$C247,"Check dates",SUM($J247:$U247))))</f>
        <v/>
      </c>
      <c r="G247" s="7" t="n"/>
      <c r="H247" s="33">
        <f>IF(AND($A247="",$B247="",$C247="",$D247=""),"",IF(COUNTIF(Employees!$A$5:$A$34,$A247)=0,"Pick the employee from the list",IF(COUNTIF(Setup!$A$12:$A$17,$B247)=0,"Pick the leave type",IF($F247="Check dates","Check the dates","OK"))))</f>
        <v/>
      </c>
      <c r="J247" s="34">
        <f>IF(AND(ISNUMBER($C247),ISNUMBER($D247)),IF($D247&lt;$C247,0,IF(MAX($C247,DATE(Setup!$B$5,1,1))&gt;MIN($D247,EOMONTH(DATE(Setup!$B$5,1,1),0)),0,MAX(0,NETWORKDAYS.INTL(MAX($C247,DATE(Setup!$B$5,1,1)),MIN($D247,EOMONTH(DATE(Setup!$B$5,1,1),0)),Setup!$C$6,Setup!$F$12:$F$61)-IF(AND($E247="Half day",YEAR($D247)=Setup!$B$5,MONTH($D247)=1),1-Setup!$B$7,0)))),0)</f>
        <v/>
      </c>
      <c r="K247" s="34">
        <f>IF(AND(ISNUMBER($C247),ISNUMBER($D247)),IF($D247&lt;$C247,0,IF(MAX($C247,DATE(Setup!$B$5,2,1))&gt;MIN($D247,EOMONTH(DATE(Setup!$B$5,2,1),0)),0,MAX(0,NETWORKDAYS.INTL(MAX($C247,DATE(Setup!$B$5,2,1)),MIN($D247,EOMONTH(DATE(Setup!$B$5,2,1),0)),Setup!$C$6,Setup!$F$12:$F$61)-IF(AND($E247="Half day",YEAR($D247)=Setup!$B$5,MONTH($D247)=2),1-Setup!$B$7,0)))),0)</f>
        <v/>
      </c>
      <c r="L247" s="34">
        <f>IF(AND(ISNUMBER($C247),ISNUMBER($D247)),IF($D247&lt;$C247,0,IF(MAX($C247,DATE(Setup!$B$5,3,1))&gt;MIN($D247,EOMONTH(DATE(Setup!$B$5,3,1),0)),0,MAX(0,NETWORKDAYS.INTL(MAX($C247,DATE(Setup!$B$5,3,1)),MIN($D247,EOMONTH(DATE(Setup!$B$5,3,1),0)),Setup!$C$6,Setup!$F$12:$F$61)-IF(AND($E247="Half day",YEAR($D247)=Setup!$B$5,MONTH($D247)=3),1-Setup!$B$7,0)))),0)</f>
        <v/>
      </c>
      <c r="M247" s="34">
        <f>IF(AND(ISNUMBER($C247),ISNUMBER($D247)),IF($D247&lt;$C247,0,IF(MAX($C247,DATE(Setup!$B$5,4,1))&gt;MIN($D247,EOMONTH(DATE(Setup!$B$5,4,1),0)),0,MAX(0,NETWORKDAYS.INTL(MAX($C247,DATE(Setup!$B$5,4,1)),MIN($D247,EOMONTH(DATE(Setup!$B$5,4,1),0)),Setup!$C$6,Setup!$F$12:$F$61)-IF(AND($E247="Half day",YEAR($D247)=Setup!$B$5,MONTH($D247)=4),1-Setup!$B$7,0)))),0)</f>
        <v/>
      </c>
      <c r="N247" s="34">
        <f>IF(AND(ISNUMBER($C247),ISNUMBER($D247)),IF($D247&lt;$C247,0,IF(MAX($C247,DATE(Setup!$B$5,5,1))&gt;MIN($D247,EOMONTH(DATE(Setup!$B$5,5,1),0)),0,MAX(0,NETWORKDAYS.INTL(MAX($C247,DATE(Setup!$B$5,5,1)),MIN($D247,EOMONTH(DATE(Setup!$B$5,5,1),0)),Setup!$C$6,Setup!$F$12:$F$61)-IF(AND($E247="Half day",YEAR($D247)=Setup!$B$5,MONTH($D247)=5),1-Setup!$B$7,0)))),0)</f>
        <v/>
      </c>
      <c r="O247" s="34">
        <f>IF(AND(ISNUMBER($C247),ISNUMBER($D247)),IF($D247&lt;$C247,0,IF(MAX($C247,DATE(Setup!$B$5,6,1))&gt;MIN($D247,EOMONTH(DATE(Setup!$B$5,6,1),0)),0,MAX(0,NETWORKDAYS.INTL(MAX($C247,DATE(Setup!$B$5,6,1)),MIN($D247,EOMONTH(DATE(Setup!$B$5,6,1),0)),Setup!$C$6,Setup!$F$12:$F$61)-IF(AND($E247="Half day",YEAR($D247)=Setup!$B$5,MONTH($D247)=6),1-Setup!$B$7,0)))),0)</f>
        <v/>
      </c>
      <c r="P247" s="34">
        <f>IF(AND(ISNUMBER($C247),ISNUMBER($D247)),IF($D247&lt;$C247,0,IF(MAX($C247,DATE(Setup!$B$5,7,1))&gt;MIN($D247,EOMONTH(DATE(Setup!$B$5,7,1),0)),0,MAX(0,NETWORKDAYS.INTL(MAX($C247,DATE(Setup!$B$5,7,1)),MIN($D247,EOMONTH(DATE(Setup!$B$5,7,1),0)),Setup!$C$6,Setup!$F$12:$F$61)-IF(AND($E247="Half day",YEAR($D247)=Setup!$B$5,MONTH($D247)=7),1-Setup!$B$7,0)))),0)</f>
        <v/>
      </c>
      <c r="Q247" s="34">
        <f>IF(AND(ISNUMBER($C247),ISNUMBER($D247)),IF($D247&lt;$C247,0,IF(MAX($C247,DATE(Setup!$B$5,8,1))&gt;MIN($D247,EOMONTH(DATE(Setup!$B$5,8,1),0)),0,MAX(0,NETWORKDAYS.INTL(MAX($C247,DATE(Setup!$B$5,8,1)),MIN($D247,EOMONTH(DATE(Setup!$B$5,8,1),0)),Setup!$C$6,Setup!$F$12:$F$61)-IF(AND($E247="Half day",YEAR($D247)=Setup!$B$5,MONTH($D247)=8),1-Setup!$B$7,0)))),0)</f>
        <v/>
      </c>
      <c r="R247" s="34">
        <f>IF(AND(ISNUMBER($C247),ISNUMBER($D247)),IF($D247&lt;$C247,0,IF(MAX($C247,DATE(Setup!$B$5,9,1))&gt;MIN($D247,EOMONTH(DATE(Setup!$B$5,9,1),0)),0,MAX(0,NETWORKDAYS.INTL(MAX($C247,DATE(Setup!$B$5,9,1)),MIN($D247,EOMONTH(DATE(Setup!$B$5,9,1),0)),Setup!$C$6,Setup!$F$12:$F$61)-IF(AND($E247="Half day",YEAR($D247)=Setup!$B$5,MONTH($D247)=9),1-Setup!$B$7,0)))),0)</f>
        <v/>
      </c>
      <c r="S247" s="34">
        <f>IF(AND(ISNUMBER($C247),ISNUMBER($D247)),IF($D247&lt;$C247,0,IF(MAX($C247,DATE(Setup!$B$5,10,1))&gt;MIN($D247,EOMONTH(DATE(Setup!$B$5,10,1),0)),0,MAX(0,NETWORKDAYS.INTL(MAX($C247,DATE(Setup!$B$5,10,1)),MIN($D247,EOMONTH(DATE(Setup!$B$5,10,1),0)),Setup!$C$6,Setup!$F$12:$F$61)-IF(AND($E247="Half day",YEAR($D247)=Setup!$B$5,MONTH($D247)=10),1-Setup!$B$7,0)))),0)</f>
        <v/>
      </c>
      <c r="T247" s="34">
        <f>IF(AND(ISNUMBER($C247),ISNUMBER($D247)),IF($D247&lt;$C247,0,IF(MAX($C247,DATE(Setup!$B$5,11,1))&gt;MIN($D247,EOMONTH(DATE(Setup!$B$5,11,1),0)),0,MAX(0,NETWORKDAYS.INTL(MAX($C247,DATE(Setup!$B$5,11,1)),MIN($D247,EOMONTH(DATE(Setup!$B$5,11,1),0)),Setup!$C$6,Setup!$F$12:$F$61)-IF(AND($E247="Half day",YEAR($D247)=Setup!$B$5,MONTH($D247)=11),1-Setup!$B$7,0)))),0)</f>
        <v/>
      </c>
      <c r="U247" s="34">
        <f>IF(AND(ISNUMBER($C247),ISNUMBER($D247)),IF($D247&lt;$C247,0,IF(MAX($C247,DATE(Setup!$B$5,12,1))&gt;MIN($D247,EOMONTH(DATE(Setup!$B$5,12,1),0)),0,MAX(0,NETWORKDAYS.INTL(MAX($C247,DATE(Setup!$B$5,12,1)),MIN($D247,EOMONTH(DATE(Setup!$B$5,12,1),0)),Setup!$C$6,Setup!$F$12:$F$61)-IF(AND($E247="Half day",YEAR($D247)=Setup!$B$5,MONTH($D247)=12),1-Setup!$B$7,0)))),0)</f>
        <v/>
      </c>
    </row>
    <row r="248">
      <c r="A248" s="7" t="n"/>
      <c r="B248" s="7" t="n"/>
      <c r="C248" s="28" t="n"/>
      <c r="D248" s="28" t="n"/>
      <c r="E248" s="23" t="n"/>
      <c r="F248" s="32">
        <f>IF(OR($C248="",$D248=""),"",IF(NOT(AND(ISNUMBER($C248),ISNUMBER($D248))),"Check dates",IF($D248&lt;$C248,"Check dates",SUM($J248:$U248))))</f>
        <v/>
      </c>
      <c r="G248" s="7" t="n"/>
      <c r="H248" s="33">
        <f>IF(AND($A248="",$B248="",$C248="",$D248=""),"",IF(COUNTIF(Employees!$A$5:$A$34,$A248)=0,"Pick the employee from the list",IF(COUNTIF(Setup!$A$12:$A$17,$B248)=0,"Pick the leave type",IF($F248="Check dates","Check the dates","OK"))))</f>
        <v/>
      </c>
      <c r="J248" s="34">
        <f>IF(AND(ISNUMBER($C248),ISNUMBER($D248)),IF($D248&lt;$C248,0,IF(MAX($C248,DATE(Setup!$B$5,1,1))&gt;MIN($D248,EOMONTH(DATE(Setup!$B$5,1,1),0)),0,MAX(0,NETWORKDAYS.INTL(MAX($C248,DATE(Setup!$B$5,1,1)),MIN($D248,EOMONTH(DATE(Setup!$B$5,1,1),0)),Setup!$C$6,Setup!$F$12:$F$61)-IF(AND($E248="Half day",YEAR($D248)=Setup!$B$5,MONTH($D248)=1),1-Setup!$B$7,0)))),0)</f>
        <v/>
      </c>
      <c r="K248" s="34">
        <f>IF(AND(ISNUMBER($C248),ISNUMBER($D248)),IF($D248&lt;$C248,0,IF(MAX($C248,DATE(Setup!$B$5,2,1))&gt;MIN($D248,EOMONTH(DATE(Setup!$B$5,2,1),0)),0,MAX(0,NETWORKDAYS.INTL(MAX($C248,DATE(Setup!$B$5,2,1)),MIN($D248,EOMONTH(DATE(Setup!$B$5,2,1),0)),Setup!$C$6,Setup!$F$12:$F$61)-IF(AND($E248="Half day",YEAR($D248)=Setup!$B$5,MONTH($D248)=2),1-Setup!$B$7,0)))),0)</f>
        <v/>
      </c>
      <c r="L248" s="34">
        <f>IF(AND(ISNUMBER($C248),ISNUMBER($D248)),IF($D248&lt;$C248,0,IF(MAX($C248,DATE(Setup!$B$5,3,1))&gt;MIN($D248,EOMONTH(DATE(Setup!$B$5,3,1),0)),0,MAX(0,NETWORKDAYS.INTL(MAX($C248,DATE(Setup!$B$5,3,1)),MIN($D248,EOMONTH(DATE(Setup!$B$5,3,1),0)),Setup!$C$6,Setup!$F$12:$F$61)-IF(AND($E248="Half day",YEAR($D248)=Setup!$B$5,MONTH($D248)=3),1-Setup!$B$7,0)))),0)</f>
        <v/>
      </c>
      <c r="M248" s="34">
        <f>IF(AND(ISNUMBER($C248),ISNUMBER($D248)),IF($D248&lt;$C248,0,IF(MAX($C248,DATE(Setup!$B$5,4,1))&gt;MIN($D248,EOMONTH(DATE(Setup!$B$5,4,1),0)),0,MAX(0,NETWORKDAYS.INTL(MAX($C248,DATE(Setup!$B$5,4,1)),MIN($D248,EOMONTH(DATE(Setup!$B$5,4,1),0)),Setup!$C$6,Setup!$F$12:$F$61)-IF(AND($E248="Half day",YEAR($D248)=Setup!$B$5,MONTH($D248)=4),1-Setup!$B$7,0)))),0)</f>
        <v/>
      </c>
      <c r="N248" s="34">
        <f>IF(AND(ISNUMBER($C248),ISNUMBER($D248)),IF($D248&lt;$C248,0,IF(MAX($C248,DATE(Setup!$B$5,5,1))&gt;MIN($D248,EOMONTH(DATE(Setup!$B$5,5,1),0)),0,MAX(0,NETWORKDAYS.INTL(MAX($C248,DATE(Setup!$B$5,5,1)),MIN($D248,EOMONTH(DATE(Setup!$B$5,5,1),0)),Setup!$C$6,Setup!$F$12:$F$61)-IF(AND($E248="Half day",YEAR($D248)=Setup!$B$5,MONTH($D248)=5),1-Setup!$B$7,0)))),0)</f>
        <v/>
      </c>
      <c r="O248" s="34">
        <f>IF(AND(ISNUMBER($C248),ISNUMBER($D248)),IF($D248&lt;$C248,0,IF(MAX($C248,DATE(Setup!$B$5,6,1))&gt;MIN($D248,EOMONTH(DATE(Setup!$B$5,6,1),0)),0,MAX(0,NETWORKDAYS.INTL(MAX($C248,DATE(Setup!$B$5,6,1)),MIN($D248,EOMONTH(DATE(Setup!$B$5,6,1),0)),Setup!$C$6,Setup!$F$12:$F$61)-IF(AND($E248="Half day",YEAR($D248)=Setup!$B$5,MONTH($D248)=6),1-Setup!$B$7,0)))),0)</f>
        <v/>
      </c>
      <c r="P248" s="34">
        <f>IF(AND(ISNUMBER($C248),ISNUMBER($D248)),IF($D248&lt;$C248,0,IF(MAX($C248,DATE(Setup!$B$5,7,1))&gt;MIN($D248,EOMONTH(DATE(Setup!$B$5,7,1),0)),0,MAX(0,NETWORKDAYS.INTL(MAX($C248,DATE(Setup!$B$5,7,1)),MIN($D248,EOMONTH(DATE(Setup!$B$5,7,1),0)),Setup!$C$6,Setup!$F$12:$F$61)-IF(AND($E248="Half day",YEAR($D248)=Setup!$B$5,MONTH($D248)=7),1-Setup!$B$7,0)))),0)</f>
        <v/>
      </c>
      <c r="Q248" s="34">
        <f>IF(AND(ISNUMBER($C248),ISNUMBER($D248)),IF($D248&lt;$C248,0,IF(MAX($C248,DATE(Setup!$B$5,8,1))&gt;MIN($D248,EOMONTH(DATE(Setup!$B$5,8,1),0)),0,MAX(0,NETWORKDAYS.INTL(MAX($C248,DATE(Setup!$B$5,8,1)),MIN($D248,EOMONTH(DATE(Setup!$B$5,8,1),0)),Setup!$C$6,Setup!$F$12:$F$61)-IF(AND($E248="Half day",YEAR($D248)=Setup!$B$5,MONTH($D248)=8),1-Setup!$B$7,0)))),0)</f>
        <v/>
      </c>
      <c r="R248" s="34">
        <f>IF(AND(ISNUMBER($C248),ISNUMBER($D248)),IF($D248&lt;$C248,0,IF(MAX($C248,DATE(Setup!$B$5,9,1))&gt;MIN($D248,EOMONTH(DATE(Setup!$B$5,9,1),0)),0,MAX(0,NETWORKDAYS.INTL(MAX($C248,DATE(Setup!$B$5,9,1)),MIN($D248,EOMONTH(DATE(Setup!$B$5,9,1),0)),Setup!$C$6,Setup!$F$12:$F$61)-IF(AND($E248="Half day",YEAR($D248)=Setup!$B$5,MONTH($D248)=9),1-Setup!$B$7,0)))),0)</f>
        <v/>
      </c>
      <c r="S248" s="34">
        <f>IF(AND(ISNUMBER($C248),ISNUMBER($D248)),IF($D248&lt;$C248,0,IF(MAX($C248,DATE(Setup!$B$5,10,1))&gt;MIN($D248,EOMONTH(DATE(Setup!$B$5,10,1),0)),0,MAX(0,NETWORKDAYS.INTL(MAX($C248,DATE(Setup!$B$5,10,1)),MIN($D248,EOMONTH(DATE(Setup!$B$5,10,1),0)),Setup!$C$6,Setup!$F$12:$F$61)-IF(AND($E248="Half day",YEAR($D248)=Setup!$B$5,MONTH($D248)=10),1-Setup!$B$7,0)))),0)</f>
        <v/>
      </c>
      <c r="T248" s="34">
        <f>IF(AND(ISNUMBER($C248),ISNUMBER($D248)),IF($D248&lt;$C248,0,IF(MAX($C248,DATE(Setup!$B$5,11,1))&gt;MIN($D248,EOMONTH(DATE(Setup!$B$5,11,1),0)),0,MAX(0,NETWORKDAYS.INTL(MAX($C248,DATE(Setup!$B$5,11,1)),MIN($D248,EOMONTH(DATE(Setup!$B$5,11,1),0)),Setup!$C$6,Setup!$F$12:$F$61)-IF(AND($E248="Half day",YEAR($D248)=Setup!$B$5,MONTH($D248)=11),1-Setup!$B$7,0)))),0)</f>
        <v/>
      </c>
      <c r="U248" s="34">
        <f>IF(AND(ISNUMBER($C248),ISNUMBER($D248)),IF($D248&lt;$C248,0,IF(MAX($C248,DATE(Setup!$B$5,12,1))&gt;MIN($D248,EOMONTH(DATE(Setup!$B$5,12,1),0)),0,MAX(0,NETWORKDAYS.INTL(MAX($C248,DATE(Setup!$B$5,12,1)),MIN($D248,EOMONTH(DATE(Setup!$B$5,12,1),0)),Setup!$C$6,Setup!$F$12:$F$61)-IF(AND($E248="Half day",YEAR($D248)=Setup!$B$5,MONTH($D248)=12),1-Setup!$B$7,0)))),0)</f>
        <v/>
      </c>
    </row>
    <row r="249">
      <c r="A249" s="7" t="n"/>
      <c r="B249" s="7" t="n"/>
      <c r="C249" s="28" t="n"/>
      <c r="D249" s="28" t="n"/>
      <c r="E249" s="23" t="n"/>
      <c r="F249" s="32">
        <f>IF(OR($C249="",$D249=""),"",IF(NOT(AND(ISNUMBER($C249),ISNUMBER($D249))),"Check dates",IF($D249&lt;$C249,"Check dates",SUM($J249:$U249))))</f>
        <v/>
      </c>
      <c r="G249" s="7" t="n"/>
      <c r="H249" s="33">
        <f>IF(AND($A249="",$B249="",$C249="",$D249=""),"",IF(COUNTIF(Employees!$A$5:$A$34,$A249)=0,"Pick the employee from the list",IF(COUNTIF(Setup!$A$12:$A$17,$B249)=0,"Pick the leave type",IF($F249="Check dates","Check the dates","OK"))))</f>
        <v/>
      </c>
      <c r="J249" s="34">
        <f>IF(AND(ISNUMBER($C249),ISNUMBER($D249)),IF($D249&lt;$C249,0,IF(MAX($C249,DATE(Setup!$B$5,1,1))&gt;MIN($D249,EOMONTH(DATE(Setup!$B$5,1,1),0)),0,MAX(0,NETWORKDAYS.INTL(MAX($C249,DATE(Setup!$B$5,1,1)),MIN($D249,EOMONTH(DATE(Setup!$B$5,1,1),0)),Setup!$C$6,Setup!$F$12:$F$61)-IF(AND($E249="Half day",YEAR($D249)=Setup!$B$5,MONTH($D249)=1),1-Setup!$B$7,0)))),0)</f>
        <v/>
      </c>
      <c r="K249" s="34">
        <f>IF(AND(ISNUMBER($C249),ISNUMBER($D249)),IF($D249&lt;$C249,0,IF(MAX($C249,DATE(Setup!$B$5,2,1))&gt;MIN($D249,EOMONTH(DATE(Setup!$B$5,2,1),0)),0,MAX(0,NETWORKDAYS.INTL(MAX($C249,DATE(Setup!$B$5,2,1)),MIN($D249,EOMONTH(DATE(Setup!$B$5,2,1),0)),Setup!$C$6,Setup!$F$12:$F$61)-IF(AND($E249="Half day",YEAR($D249)=Setup!$B$5,MONTH($D249)=2),1-Setup!$B$7,0)))),0)</f>
        <v/>
      </c>
      <c r="L249" s="34">
        <f>IF(AND(ISNUMBER($C249),ISNUMBER($D249)),IF($D249&lt;$C249,0,IF(MAX($C249,DATE(Setup!$B$5,3,1))&gt;MIN($D249,EOMONTH(DATE(Setup!$B$5,3,1),0)),0,MAX(0,NETWORKDAYS.INTL(MAX($C249,DATE(Setup!$B$5,3,1)),MIN($D249,EOMONTH(DATE(Setup!$B$5,3,1),0)),Setup!$C$6,Setup!$F$12:$F$61)-IF(AND($E249="Half day",YEAR($D249)=Setup!$B$5,MONTH($D249)=3),1-Setup!$B$7,0)))),0)</f>
        <v/>
      </c>
      <c r="M249" s="34">
        <f>IF(AND(ISNUMBER($C249),ISNUMBER($D249)),IF($D249&lt;$C249,0,IF(MAX($C249,DATE(Setup!$B$5,4,1))&gt;MIN($D249,EOMONTH(DATE(Setup!$B$5,4,1),0)),0,MAX(0,NETWORKDAYS.INTL(MAX($C249,DATE(Setup!$B$5,4,1)),MIN($D249,EOMONTH(DATE(Setup!$B$5,4,1),0)),Setup!$C$6,Setup!$F$12:$F$61)-IF(AND($E249="Half day",YEAR($D249)=Setup!$B$5,MONTH($D249)=4),1-Setup!$B$7,0)))),0)</f>
        <v/>
      </c>
      <c r="N249" s="34">
        <f>IF(AND(ISNUMBER($C249),ISNUMBER($D249)),IF($D249&lt;$C249,0,IF(MAX($C249,DATE(Setup!$B$5,5,1))&gt;MIN($D249,EOMONTH(DATE(Setup!$B$5,5,1),0)),0,MAX(0,NETWORKDAYS.INTL(MAX($C249,DATE(Setup!$B$5,5,1)),MIN($D249,EOMONTH(DATE(Setup!$B$5,5,1),0)),Setup!$C$6,Setup!$F$12:$F$61)-IF(AND($E249="Half day",YEAR($D249)=Setup!$B$5,MONTH($D249)=5),1-Setup!$B$7,0)))),0)</f>
        <v/>
      </c>
      <c r="O249" s="34">
        <f>IF(AND(ISNUMBER($C249),ISNUMBER($D249)),IF($D249&lt;$C249,0,IF(MAX($C249,DATE(Setup!$B$5,6,1))&gt;MIN($D249,EOMONTH(DATE(Setup!$B$5,6,1),0)),0,MAX(0,NETWORKDAYS.INTL(MAX($C249,DATE(Setup!$B$5,6,1)),MIN($D249,EOMONTH(DATE(Setup!$B$5,6,1),0)),Setup!$C$6,Setup!$F$12:$F$61)-IF(AND($E249="Half day",YEAR($D249)=Setup!$B$5,MONTH($D249)=6),1-Setup!$B$7,0)))),0)</f>
        <v/>
      </c>
      <c r="P249" s="34">
        <f>IF(AND(ISNUMBER($C249),ISNUMBER($D249)),IF($D249&lt;$C249,0,IF(MAX($C249,DATE(Setup!$B$5,7,1))&gt;MIN($D249,EOMONTH(DATE(Setup!$B$5,7,1),0)),0,MAX(0,NETWORKDAYS.INTL(MAX($C249,DATE(Setup!$B$5,7,1)),MIN($D249,EOMONTH(DATE(Setup!$B$5,7,1),0)),Setup!$C$6,Setup!$F$12:$F$61)-IF(AND($E249="Half day",YEAR($D249)=Setup!$B$5,MONTH($D249)=7),1-Setup!$B$7,0)))),0)</f>
        <v/>
      </c>
      <c r="Q249" s="34">
        <f>IF(AND(ISNUMBER($C249),ISNUMBER($D249)),IF($D249&lt;$C249,0,IF(MAX($C249,DATE(Setup!$B$5,8,1))&gt;MIN($D249,EOMONTH(DATE(Setup!$B$5,8,1),0)),0,MAX(0,NETWORKDAYS.INTL(MAX($C249,DATE(Setup!$B$5,8,1)),MIN($D249,EOMONTH(DATE(Setup!$B$5,8,1),0)),Setup!$C$6,Setup!$F$12:$F$61)-IF(AND($E249="Half day",YEAR($D249)=Setup!$B$5,MONTH($D249)=8),1-Setup!$B$7,0)))),0)</f>
        <v/>
      </c>
      <c r="R249" s="34">
        <f>IF(AND(ISNUMBER($C249),ISNUMBER($D249)),IF($D249&lt;$C249,0,IF(MAX($C249,DATE(Setup!$B$5,9,1))&gt;MIN($D249,EOMONTH(DATE(Setup!$B$5,9,1),0)),0,MAX(0,NETWORKDAYS.INTL(MAX($C249,DATE(Setup!$B$5,9,1)),MIN($D249,EOMONTH(DATE(Setup!$B$5,9,1),0)),Setup!$C$6,Setup!$F$12:$F$61)-IF(AND($E249="Half day",YEAR($D249)=Setup!$B$5,MONTH($D249)=9),1-Setup!$B$7,0)))),0)</f>
        <v/>
      </c>
      <c r="S249" s="34">
        <f>IF(AND(ISNUMBER($C249),ISNUMBER($D249)),IF($D249&lt;$C249,0,IF(MAX($C249,DATE(Setup!$B$5,10,1))&gt;MIN($D249,EOMONTH(DATE(Setup!$B$5,10,1),0)),0,MAX(0,NETWORKDAYS.INTL(MAX($C249,DATE(Setup!$B$5,10,1)),MIN($D249,EOMONTH(DATE(Setup!$B$5,10,1),0)),Setup!$C$6,Setup!$F$12:$F$61)-IF(AND($E249="Half day",YEAR($D249)=Setup!$B$5,MONTH($D249)=10),1-Setup!$B$7,0)))),0)</f>
        <v/>
      </c>
      <c r="T249" s="34">
        <f>IF(AND(ISNUMBER($C249),ISNUMBER($D249)),IF($D249&lt;$C249,0,IF(MAX($C249,DATE(Setup!$B$5,11,1))&gt;MIN($D249,EOMONTH(DATE(Setup!$B$5,11,1),0)),0,MAX(0,NETWORKDAYS.INTL(MAX($C249,DATE(Setup!$B$5,11,1)),MIN($D249,EOMONTH(DATE(Setup!$B$5,11,1),0)),Setup!$C$6,Setup!$F$12:$F$61)-IF(AND($E249="Half day",YEAR($D249)=Setup!$B$5,MONTH($D249)=11),1-Setup!$B$7,0)))),0)</f>
        <v/>
      </c>
      <c r="U249" s="34">
        <f>IF(AND(ISNUMBER($C249),ISNUMBER($D249)),IF($D249&lt;$C249,0,IF(MAX($C249,DATE(Setup!$B$5,12,1))&gt;MIN($D249,EOMONTH(DATE(Setup!$B$5,12,1),0)),0,MAX(0,NETWORKDAYS.INTL(MAX($C249,DATE(Setup!$B$5,12,1)),MIN($D249,EOMONTH(DATE(Setup!$B$5,12,1),0)),Setup!$C$6,Setup!$F$12:$F$61)-IF(AND($E249="Half day",YEAR($D249)=Setup!$B$5,MONTH($D249)=12),1-Setup!$B$7,0)))),0)</f>
        <v/>
      </c>
    </row>
    <row r="250">
      <c r="A250" s="7" t="n"/>
      <c r="B250" s="7" t="n"/>
      <c r="C250" s="28" t="n"/>
      <c r="D250" s="28" t="n"/>
      <c r="E250" s="23" t="n"/>
      <c r="F250" s="32">
        <f>IF(OR($C250="",$D250=""),"",IF(NOT(AND(ISNUMBER($C250),ISNUMBER($D250))),"Check dates",IF($D250&lt;$C250,"Check dates",SUM($J250:$U250))))</f>
        <v/>
      </c>
      <c r="G250" s="7" t="n"/>
      <c r="H250" s="33">
        <f>IF(AND($A250="",$B250="",$C250="",$D250=""),"",IF(COUNTIF(Employees!$A$5:$A$34,$A250)=0,"Pick the employee from the list",IF(COUNTIF(Setup!$A$12:$A$17,$B250)=0,"Pick the leave type",IF($F250="Check dates","Check the dates","OK"))))</f>
        <v/>
      </c>
      <c r="J250" s="34">
        <f>IF(AND(ISNUMBER($C250),ISNUMBER($D250)),IF($D250&lt;$C250,0,IF(MAX($C250,DATE(Setup!$B$5,1,1))&gt;MIN($D250,EOMONTH(DATE(Setup!$B$5,1,1),0)),0,MAX(0,NETWORKDAYS.INTL(MAX($C250,DATE(Setup!$B$5,1,1)),MIN($D250,EOMONTH(DATE(Setup!$B$5,1,1),0)),Setup!$C$6,Setup!$F$12:$F$61)-IF(AND($E250="Half day",YEAR($D250)=Setup!$B$5,MONTH($D250)=1),1-Setup!$B$7,0)))),0)</f>
        <v/>
      </c>
      <c r="K250" s="34">
        <f>IF(AND(ISNUMBER($C250),ISNUMBER($D250)),IF($D250&lt;$C250,0,IF(MAX($C250,DATE(Setup!$B$5,2,1))&gt;MIN($D250,EOMONTH(DATE(Setup!$B$5,2,1),0)),0,MAX(0,NETWORKDAYS.INTL(MAX($C250,DATE(Setup!$B$5,2,1)),MIN($D250,EOMONTH(DATE(Setup!$B$5,2,1),0)),Setup!$C$6,Setup!$F$12:$F$61)-IF(AND($E250="Half day",YEAR($D250)=Setup!$B$5,MONTH($D250)=2),1-Setup!$B$7,0)))),0)</f>
        <v/>
      </c>
      <c r="L250" s="34">
        <f>IF(AND(ISNUMBER($C250),ISNUMBER($D250)),IF($D250&lt;$C250,0,IF(MAX($C250,DATE(Setup!$B$5,3,1))&gt;MIN($D250,EOMONTH(DATE(Setup!$B$5,3,1),0)),0,MAX(0,NETWORKDAYS.INTL(MAX($C250,DATE(Setup!$B$5,3,1)),MIN($D250,EOMONTH(DATE(Setup!$B$5,3,1),0)),Setup!$C$6,Setup!$F$12:$F$61)-IF(AND($E250="Half day",YEAR($D250)=Setup!$B$5,MONTH($D250)=3),1-Setup!$B$7,0)))),0)</f>
        <v/>
      </c>
      <c r="M250" s="34">
        <f>IF(AND(ISNUMBER($C250),ISNUMBER($D250)),IF($D250&lt;$C250,0,IF(MAX($C250,DATE(Setup!$B$5,4,1))&gt;MIN($D250,EOMONTH(DATE(Setup!$B$5,4,1),0)),0,MAX(0,NETWORKDAYS.INTL(MAX($C250,DATE(Setup!$B$5,4,1)),MIN($D250,EOMONTH(DATE(Setup!$B$5,4,1),0)),Setup!$C$6,Setup!$F$12:$F$61)-IF(AND($E250="Half day",YEAR($D250)=Setup!$B$5,MONTH($D250)=4),1-Setup!$B$7,0)))),0)</f>
        <v/>
      </c>
      <c r="N250" s="34">
        <f>IF(AND(ISNUMBER($C250),ISNUMBER($D250)),IF($D250&lt;$C250,0,IF(MAX($C250,DATE(Setup!$B$5,5,1))&gt;MIN($D250,EOMONTH(DATE(Setup!$B$5,5,1),0)),0,MAX(0,NETWORKDAYS.INTL(MAX($C250,DATE(Setup!$B$5,5,1)),MIN($D250,EOMONTH(DATE(Setup!$B$5,5,1),0)),Setup!$C$6,Setup!$F$12:$F$61)-IF(AND($E250="Half day",YEAR($D250)=Setup!$B$5,MONTH($D250)=5),1-Setup!$B$7,0)))),0)</f>
        <v/>
      </c>
      <c r="O250" s="34">
        <f>IF(AND(ISNUMBER($C250),ISNUMBER($D250)),IF($D250&lt;$C250,0,IF(MAX($C250,DATE(Setup!$B$5,6,1))&gt;MIN($D250,EOMONTH(DATE(Setup!$B$5,6,1),0)),0,MAX(0,NETWORKDAYS.INTL(MAX($C250,DATE(Setup!$B$5,6,1)),MIN($D250,EOMONTH(DATE(Setup!$B$5,6,1),0)),Setup!$C$6,Setup!$F$12:$F$61)-IF(AND($E250="Half day",YEAR($D250)=Setup!$B$5,MONTH($D250)=6),1-Setup!$B$7,0)))),0)</f>
        <v/>
      </c>
      <c r="P250" s="34">
        <f>IF(AND(ISNUMBER($C250),ISNUMBER($D250)),IF($D250&lt;$C250,0,IF(MAX($C250,DATE(Setup!$B$5,7,1))&gt;MIN($D250,EOMONTH(DATE(Setup!$B$5,7,1),0)),0,MAX(0,NETWORKDAYS.INTL(MAX($C250,DATE(Setup!$B$5,7,1)),MIN($D250,EOMONTH(DATE(Setup!$B$5,7,1),0)),Setup!$C$6,Setup!$F$12:$F$61)-IF(AND($E250="Half day",YEAR($D250)=Setup!$B$5,MONTH($D250)=7),1-Setup!$B$7,0)))),0)</f>
        <v/>
      </c>
      <c r="Q250" s="34">
        <f>IF(AND(ISNUMBER($C250),ISNUMBER($D250)),IF($D250&lt;$C250,0,IF(MAX($C250,DATE(Setup!$B$5,8,1))&gt;MIN($D250,EOMONTH(DATE(Setup!$B$5,8,1),0)),0,MAX(0,NETWORKDAYS.INTL(MAX($C250,DATE(Setup!$B$5,8,1)),MIN($D250,EOMONTH(DATE(Setup!$B$5,8,1),0)),Setup!$C$6,Setup!$F$12:$F$61)-IF(AND($E250="Half day",YEAR($D250)=Setup!$B$5,MONTH($D250)=8),1-Setup!$B$7,0)))),0)</f>
        <v/>
      </c>
      <c r="R250" s="34">
        <f>IF(AND(ISNUMBER($C250),ISNUMBER($D250)),IF($D250&lt;$C250,0,IF(MAX($C250,DATE(Setup!$B$5,9,1))&gt;MIN($D250,EOMONTH(DATE(Setup!$B$5,9,1),0)),0,MAX(0,NETWORKDAYS.INTL(MAX($C250,DATE(Setup!$B$5,9,1)),MIN($D250,EOMONTH(DATE(Setup!$B$5,9,1),0)),Setup!$C$6,Setup!$F$12:$F$61)-IF(AND($E250="Half day",YEAR($D250)=Setup!$B$5,MONTH($D250)=9),1-Setup!$B$7,0)))),0)</f>
        <v/>
      </c>
      <c r="S250" s="34">
        <f>IF(AND(ISNUMBER($C250),ISNUMBER($D250)),IF($D250&lt;$C250,0,IF(MAX($C250,DATE(Setup!$B$5,10,1))&gt;MIN($D250,EOMONTH(DATE(Setup!$B$5,10,1),0)),0,MAX(0,NETWORKDAYS.INTL(MAX($C250,DATE(Setup!$B$5,10,1)),MIN($D250,EOMONTH(DATE(Setup!$B$5,10,1),0)),Setup!$C$6,Setup!$F$12:$F$61)-IF(AND($E250="Half day",YEAR($D250)=Setup!$B$5,MONTH($D250)=10),1-Setup!$B$7,0)))),0)</f>
        <v/>
      </c>
      <c r="T250" s="34">
        <f>IF(AND(ISNUMBER($C250),ISNUMBER($D250)),IF($D250&lt;$C250,0,IF(MAX($C250,DATE(Setup!$B$5,11,1))&gt;MIN($D250,EOMONTH(DATE(Setup!$B$5,11,1),0)),0,MAX(0,NETWORKDAYS.INTL(MAX($C250,DATE(Setup!$B$5,11,1)),MIN($D250,EOMONTH(DATE(Setup!$B$5,11,1),0)),Setup!$C$6,Setup!$F$12:$F$61)-IF(AND($E250="Half day",YEAR($D250)=Setup!$B$5,MONTH($D250)=11),1-Setup!$B$7,0)))),0)</f>
        <v/>
      </c>
      <c r="U250" s="34">
        <f>IF(AND(ISNUMBER($C250),ISNUMBER($D250)),IF($D250&lt;$C250,0,IF(MAX($C250,DATE(Setup!$B$5,12,1))&gt;MIN($D250,EOMONTH(DATE(Setup!$B$5,12,1),0)),0,MAX(0,NETWORKDAYS.INTL(MAX($C250,DATE(Setup!$B$5,12,1)),MIN($D250,EOMONTH(DATE(Setup!$B$5,12,1),0)),Setup!$C$6,Setup!$F$12:$F$61)-IF(AND($E250="Half day",YEAR($D250)=Setup!$B$5,MONTH($D250)=12),1-Setup!$B$7,0)))),0)</f>
        <v/>
      </c>
    </row>
    <row r="251">
      <c r="A251" s="7" t="n"/>
      <c r="B251" s="7" t="n"/>
      <c r="C251" s="28" t="n"/>
      <c r="D251" s="28" t="n"/>
      <c r="E251" s="23" t="n"/>
      <c r="F251" s="32">
        <f>IF(OR($C251="",$D251=""),"",IF(NOT(AND(ISNUMBER($C251),ISNUMBER($D251))),"Check dates",IF($D251&lt;$C251,"Check dates",SUM($J251:$U251))))</f>
        <v/>
      </c>
      <c r="G251" s="7" t="n"/>
      <c r="H251" s="33">
        <f>IF(AND($A251="",$B251="",$C251="",$D251=""),"",IF(COUNTIF(Employees!$A$5:$A$34,$A251)=0,"Pick the employee from the list",IF(COUNTIF(Setup!$A$12:$A$17,$B251)=0,"Pick the leave type",IF($F251="Check dates","Check the dates","OK"))))</f>
        <v/>
      </c>
      <c r="J251" s="34">
        <f>IF(AND(ISNUMBER($C251),ISNUMBER($D251)),IF($D251&lt;$C251,0,IF(MAX($C251,DATE(Setup!$B$5,1,1))&gt;MIN($D251,EOMONTH(DATE(Setup!$B$5,1,1),0)),0,MAX(0,NETWORKDAYS.INTL(MAX($C251,DATE(Setup!$B$5,1,1)),MIN($D251,EOMONTH(DATE(Setup!$B$5,1,1),0)),Setup!$C$6,Setup!$F$12:$F$61)-IF(AND($E251="Half day",YEAR($D251)=Setup!$B$5,MONTH($D251)=1),1-Setup!$B$7,0)))),0)</f>
        <v/>
      </c>
      <c r="K251" s="34">
        <f>IF(AND(ISNUMBER($C251),ISNUMBER($D251)),IF($D251&lt;$C251,0,IF(MAX($C251,DATE(Setup!$B$5,2,1))&gt;MIN($D251,EOMONTH(DATE(Setup!$B$5,2,1),0)),0,MAX(0,NETWORKDAYS.INTL(MAX($C251,DATE(Setup!$B$5,2,1)),MIN($D251,EOMONTH(DATE(Setup!$B$5,2,1),0)),Setup!$C$6,Setup!$F$12:$F$61)-IF(AND($E251="Half day",YEAR($D251)=Setup!$B$5,MONTH($D251)=2),1-Setup!$B$7,0)))),0)</f>
        <v/>
      </c>
      <c r="L251" s="34">
        <f>IF(AND(ISNUMBER($C251),ISNUMBER($D251)),IF($D251&lt;$C251,0,IF(MAX($C251,DATE(Setup!$B$5,3,1))&gt;MIN($D251,EOMONTH(DATE(Setup!$B$5,3,1),0)),0,MAX(0,NETWORKDAYS.INTL(MAX($C251,DATE(Setup!$B$5,3,1)),MIN($D251,EOMONTH(DATE(Setup!$B$5,3,1),0)),Setup!$C$6,Setup!$F$12:$F$61)-IF(AND($E251="Half day",YEAR($D251)=Setup!$B$5,MONTH($D251)=3),1-Setup!$B$7,0)))),0)</f>
        <v/>
      </c>
      <c r="M251" s="34">
        <f>IF(AND(ISNUMBER($C251),ISNUMBER($D251)),IF($D251&lt;$C251,0,IF(MAX($C251,DATE(Setup!$B$5,4,1))&gt;MIN($D251,EOMONTH(DATE(Setup!$B$5,4,1),0)),0,MAX(0,NETWORKDAYS.INTL(MAX($C251,DATE(Setup!$B$5,4,1)),MIN($D251,EOMONTH(DATE(Setup!$B$5,4,1),0)),Setup!$C$6,Setup!$F$12:$F$61)-IF(AND($E251="Half day",YEAR($D251)=Setup!$B$5,MONTH($D251)=4),1-Setup!$B$7,0)))),0)</f>
        <v/>
      </c>
      <c r="N251" s="34">
        <f>IF(AND(ISNUMBER($C251),ISNUMBER($D251)),IF($D251&lt;$C251,0,IF(MAX($C251,DATE(Setup!$B$5,5,1))&gt;MIN($D251,EOMONTH(DATE(Setup!$B$5,5,1),0)),0,MAX(0,NETWORKDAYS.INTL(MAX($C251,DATE(Setup!$B$5,5,1)),MIN($D251,EOMONTH(DATE(Setup!$B$5,5,1),0)),Setup!$C$6,Setup!$F$12:$F$61)-IF(AND($E251="Half day",YEAR($D251)=Setup!$B$5,MONTH($D251)=5),1-Setup!$B$7,0)))),0)</f>
        <v/>
      </c>
      <c r="O251" s="34">
        <f>IF(AND(ISNUMBER($C251),ISNUMBER($D251)),IF($D251&lt;$C251,0,IF(MAX($C251,DATE(Setup!$B$5,6,1))&gt;MIN($D251,EOMONTH(DATE(Setup!$B$5,6,1),0)),0,MAX(0,NETWORKDAYS.INTL(MAX($C251,DATE(Setup!$B$5,6,1)),MIN($D251,EOMONTH(DATE(Setup!$B$5,6,1),0)),Setup!$C$6,Setup!$F$12:$F$61)-IF(AND($E251="Half day",YEAR($D251)=Setup!$B$5,MONTH($D251)=6),1-Setup!$B$7,0)))),0)</f>
        <v/>
      </c>
      <c r="P251" s="34">
        <f>IF(AND(ISNUMBER($C251),ISNUMBER($D251)),IF($D251&lt;$C251,0,IF(MAX($C251,DATE(Setup!$B$5,7,1))&gt;MIN($D251,EOMONTH(DATE(Setup!$B$5,7,1),0)),0,MAX(0,NETWORKDAYS.INTL(MAX($C251,DATE(Setup!$B$5,7,1)),MIN($D251,EOMONTH(DATE(Setup!$B$5,7,1),0)),Setup!$C$6,Setup!$F$12:$F$61)-IF(AND($E251="Half day",YEAR($D251)=Setup!$B$5,MONTH($D251)=7),1-Setup!$B$7,0)))),0)</f>
        <v/>
      </c>
      <c r="Q251" s="34">
        <f>IF(AND(ISNUMBER($C251),ISNUMBER($D251)),IF($D251&lt;$C251,0,IF(MAX($C251,DATE(Setup!$B$5,8,1))&gt;MIN($D251,EOMONTH(DATE(Setup!$B$5,8,1),0)),0,MAX(0,NETWORKDAYS.INTL(MAX($C251,DATE(Setup!$B$5,8,1)),MIN($D251,EOMONTH(DATE(Setup!$B$5,8,1),0)),Setup!$C$6,Setup!$F$12:$F$61)-IF(AND($E251="Half day",YEAR($D251)=Setup!$B$5,MONTH($D251)=8),1-Setup!$B$7,0)))),0)</f>
        <v/>
      </c>
      <c r="R251" s="34">
        <f>IF(AND(ISNUMBER($C251),ISNUMBER($D251)),IF($D251&lt;$C251,0,IF(MAX($C251,DATE(Setup!$B$5,9,1))&gt;MIN($D251,EOMONTH(DATE(Setup!$B$5,9,1),0)),0,MAX(0,NETWORKDAYS.INTL(MAX($C251,DATE(Setup!$B$5,9,1)),MIN($D251,EOMONTH(DATE(Setup!$B$5,9,1),0)),Setup!$C$6,Setup!$F$12:$F$61)-IF(AND($E251="Half day",YEAR($D251)=Setup!$B$5,MONTH($D251)=9),1-Setup!$B$7,0)))),0)</f>
        <v/>
      </c>
      <c r="S251" s="34">
        <f>IF(AND(ISNUMBER($C251),ISNUMBER($D251)),IF($D251&lt;$C251,0,IF(MAX($C251,DATE(Setup!$B$5,10,1))&gt;MIN($D251,EOMONTH(DATE(Setup!$B$5,10,1),0)),0,MAX(0,NETWORKDAYS.INTL(MAX($C251,DATE(Setup!$B$5,10,1)),MIN($D251,EOMONTH(DATE(Setup!$B$5,10,1),0)),Setup!$C$6,Setup!$F$12:$F$61)-IF(AND($E251="Half day",YEAR($D251)=Setup!$B$5,MONTH($D251)=10),1-Setup!$B$7,0)))),0)</f>
        <v/>
      </c>
      <c r="T251" s="34">
        <f>IF(AND(ISNUMBER($C251),ISNUMBER($D251)),IF($D251&lt;$C251,0,IF(MAX($C251,DATE(Setup!$B$5,11,1))&gt;MIN($D251,EOMONTH(DATE(Setup!$B$5,11,1),0)),0,MAX(0,NETWORKDAYS.INTL(MAX($C251,DATE(Setup!$B$5,11,1)),MIN($D251,EOMONTH(DATE(Setup!$B$5,11,1),0)),Setup!$C$6,Setup!$F$12:$F$61)-IF(AND($E251="Half day",YEAR($D251)=Setup!$B$5,MONTH($D251)=11),1-Setup!$B$7,0)))),0)</f>
        <v/>
      </c>
      <c r="U251" s="34">
        <f>IF(AND(ISNUMBER($C251),ISNUMBER($D251)),IF($D251&lt;$C251,0,IF(MAX($C251,DATE(Setup!$B$5,12,1))&gt;MIN($D251,EOMONTH(DATE(Setup!$B$5,12,1),0)),0,MAX(0,NETWORKDAYS.INTL(MAX($C251,DATE(Setup!$B$5,12,1)),MIN($D251,EOMONTH(DATE(Setup!$B$5,12,1),0)),Setup!$C$6,Setup!$F$12:$F$61)-IF(AND($E251="Half day",YEAR($D251)=Setup!$B$5,MONTH($D251)=12),1-Setup!$B$7,0)))),0)</f>
        <v/>
      </c>
    </row>
    <row r="252">
      <c r="A252" s="7" t="n"/>
      <c r="B252" s="7" t="n"/>
      <c r="C252" s="28" t="n"/>
      <c r="D252" s="28" t="n"/>
      <c r="E252" s="23" t="n"/>
      <c r="F252" s="32">
        <f>IF(OR($C252="",$D252=""),"",IF(NOT(AND(ISNUMBER($C252),ISNUMBER($D252))),"Check dates",IF($D252&lt;$C252,"Check dates",SUM($J252:$U252))))</f>
        <v/>
      </c>
      <c r="G252" s="7" t="n"/>
      <c r="H252" s="33">
        <f>IF(AND($A252="",$B252="",$C252="",$D252=""),"",IF(COUNTIF(Employees!$A$5:$A$34,$A252)=0,"Pick the employee from the list",IF(COUNTIF(Setup!$A$12:$A$17,$B252)=0,"Pick the leave type",IF($F252="Check dates","Check the dates","OK"))))</f>
        <v/>
      </c>
      <c r="J252" s="34">
        <f>IF(AND(ISNUMBER($C252),ISNUMBER($D252)),IF($D252&lt;$C252,0,IF(MAX($C252,DATE(Setup!$B$5,1,1))&gt;MIN($D252,EOMONTH(DATE(Setup!$B$5,1,1),0)),0,MAX(0,NETWORKDAYS.INTL(MAX($C252,DATE(Setup!$B$5,1,1)),MIN($D252,EOMONTH(DATE(Setup!$B$5,1,1),0)),Setup!$C$6,Setup!$F$12:$F$61)-IF(AND($E252="Half day",YEAR($D252)=Setup!$B$5,MONTH($D252)=1),1-Setup!$B$7,0)))),0)</f>
        <v/>
      </c>
      <c r="K252" s="34">
        <f>IF(AND(ISNUMBER($C252),ISNUMBER($D252)),IF($D252&lt;$C252,0,IF(MAX($C252,DATE(Setup!$B$5,2,1))&gt;MIN($D252,EOMONTH(DATE(Setup!$B$5,2,1),0)),0,MAX(0,NETWORKDAYS.INTL(MAX($C252,DATE(Setup!$B$5,2,1)),MIN($D252,EOMONTH(DATE(Setup!$B$5,2,1),0)),Setup!$C$6,Setup!$F$12:$F$61)-IF(AND($E252="Half day",YEAR($D252)=Setup!$B$5,MONTH($D252)=2),1-Setup!$B$7,0)))),0)</f>
        <v/>
      </c>
      <c r="L252" s="34">
        <f>IF(AND(ISNUMBER($C252),ISNUMBER($D252)),IF($D252&lt;$C252,0,IF(MAX($C252,DATE(Setup!$B$5,3,1))&gt;MIN($D252,EOMONTH(DATE(Setup!$B$5,3,1),0)),0,MAX(0,NETWORKDAYS.INTL(MAX($C252,DATE(Setup!$B$5,3,1)),MIN($D252,EOMONTH(DATE(Setup!$B$5,3,1),0)),Setup!$C$6,Setup!$F$12:$F$61)-IF(AND($E252="Half day",YEAR($D252)=Setup!$B$5,MONTH($D252)=3),1-Setup!$B$7,0)))),0)</f>
        <v/>
      </c>
      <c r="M252" s="34">
        <f>IF(AND(ISNUMBER($C252),ISNUMBER($D252)),IF($D252&lt;$C252,0,IF(MAX($C252,DATE(Setup!$B$5,4,1))&gt;MIN($D252,EOMONTH(DATE(Setup!$B$5,4,1),0)),0,MAX(0,NETWORKDAYS.INTL(MAX($C252,DATE(Setup!$B$5,4,1)),MIN($D252,EOMONTH(DATE(Setup!$B$5,4,1),0)),Setup!$C$6,Setup!$F$12:$F$61)-IF(AND($E252="Half day",YEAR($D252)=Setup!$B$5,MONTH($D252)=4),1-Setup!$B$7,0)))),0)</f>
        <v/>
      </c>
      <c r="N252" s="34">
        <f>IF(AND(ISNUMBER($C252),ISNUMBER($D252)),IF($D252&lt;$C252,0,IF(MAX($C252,DATE(Setup!$B$5,5,1))&gt;MIN($D252,EOMONTH(DATE(Setup!$B$5,5,1),0)),0,MAX(0,NETWORKDAYS.INTL(MAX($C252,DATE(Setup!$B$5,5,1)),MIN($D252,EOMONTH(DATE(Setup!$B$5,5,1),0)),Setup!$C$6,Setup!$F$12:$F$61)-IF(AND($E252="Half day",YEAR($D252)=Setup!$B$5,MONTH($D252)=5),1-Setup!$B$7,0)))),0)</f>
        <v/>
      </c>
      <c r="O252" s="34">
        <f>IF(AND(ISNUMBER($C252),ISNUMBER($D252)),IF($D252&lt;$C252,0,IF(MAX($C252,DATE(Setup!$B$5,6,1))&gt;MIN($D252,EOMONTH(DATE(Setup!$B$5,6,1),0)),0,MAX(0,NETWORKDAYS.INTL(MAX($C252,DATE(Setup!$B$5,6,1)),MIN($D252,EOMONTH(DATE(Setup!$B$5,6,1),0)),Setup!$C$6,Setup!$F$12:$F$61)-IF(AND($E252="Half day",YEAR($D252)=Setup!$B$5,MONTH($D252)=6),1-Setup!$B$7,0)))),0)</f>
        <v/>
      </c>
      <c r="P252" s="34">
        <f>IF(AND(ISNUMBER($C252),ISNUMBER($D252)),IF($D252&lt;$C252,0,IF(MAX($C252,DATE(Setup!$B$5,7,1))&gt;MIN($D252,EOMONTH(DATE(Setup!$B$5,7,1),0)),0,MAX(0,NETWORKDAYS.INTL(MAX($C252,DATE(Setup!$B$5,7,1)),MIN($D252,EOMONTH(DATE(Setup!$B$5,7,1),0)),Setup!$C$6,Setup!$F$12:$F$61)-IF(AND($E252="Half day",YEAR($D252)=Setup!$B$5,MONTH($D252)=7),1-Setup!$B$7,0)))),0)</f>
        <v/>
      </c>
      <c r="Q252" s="34">
        <f>IF(AND(ISNUMBER($C252),ISNUMBER($D252)),IF($D252&lt;$C252,0,IF(MAX($C252,DATE(Setup!$B$5,8,1))&gt;MIN($D252,EOMONTH(DATE(Setup!$B$5,8,1),0)),0,MAX(0,NETWORKDAYS.INTL(MAX($C252,DATE(Setup!$B$5,8,1)),MIN($D252,EOMONTH(DATE(Setup!$B$5,8,1),0)),Setup!$C$6,Setup!$F$12:$F$61)-IF(AND($E252="Half day",YEAR($D252)=Setup!$B$5,MONTH($D252)=8),1-Setup!$B$7,0)))),0)</f>
        <v/>
      </c>
      <c r="R252" s="34">
        <f>IF(AND(ISNUMBER($C252),ISNUMBER($D252)),IF($D252&lt;$C252,0,IF(MAX($C252,DATE(Setup!$B$5,9,1))&gt;MIN($D252,EOMONTH(DATE(Setup!$B$5,9,1),0)),0,MAX(0,NETWORKDAYS.INTL(MAX($C252,DATE(Setup!$B$5,9,1)),MIN($D252,EOMONTH(DATE(Setup!$B$5,9,1),0)),Setup!$C$6,Setup!$F$12:$F$61)-IF(AND($E252="Half day",YEAR($D252)=Setup!$B$5,MONTH($D252)=9),1-Setup!$B$7,0)))),0)</f>
        <v/>
      </c>
      <c r="S252" s="34">
        <f>IF(AND(ISNUMBER($C252),ISNUMBER($D252)),IF($D252&lt;$C252,0,IF(MAX($C252,DATE(Setup!$B$5,10,1))&gt;MIN($D252,EOMONTH(DATE(Setup!$B$5,10,1),0)),0,MAX(0,NETWORKDAYS.INTL(MAX($C252,DATE(Setup!$B$5,10,1)),MIN($D252,EOMONTH(DATE(Setup!$B$5,10,1),0)),Setup!$C$6,Setup!$F$12:$F$61)-IF(AND($E252="Half day",YEAR($D252)=Setup!$B$5,MONTH($D252)=10),1-Setup!$B$7,0)))),0)</f>
        <v/>
      </c>
      <c r="T252" s="34">
        <f>IF(AND(ISNUMBER($C252),ISNUMBER($D252)),IF($D252&lt;$C252,0,IF(MAX($C252,DATE(Setup!$B$5,11,1))&gt;MIN($D252,EOMONTH(DATE(Setup!$B$5,11,1),0)),0,MAX(0,NETWORKDAYS.INTL(MAX($C252,DATE(Setup!$B$5,11,1)),MIN($D252,EOMONTH(DATE(Setup!$B$5,11,1),0)),Setup!$C$6,Setup!$F$12:$F$61)-IF(AND($E252="Half day",YEAR($D252)=Setup!$B$5,MONTH($D252)=11),1-Setup!$B$7,0)))),0)</f>
        <v/>
      </c>
      <c r="U252" s="34">
        <f>IF(AND(ISNUMBER($C252),ISNUMBER($D252)),IF($D252&lt;$C252,0,IF(MAX($C252,DATE(Setup!$B$5,12,1))&gt;MIN($D252,EOMONTH(DATE(Setup!$B$5,12,1),0)),0,MAX(0,NETWORKDAYS.INTL(MAX($C252,DATE(Setup!$B$5,12,1)),MIN($D252,EOMONTH(DATE(Setup!$B$5,12,1),0)),Setup!$C$6,Setup!$F$12:$F$61)-IF(AND($E252="Half day",YEAR($D252)=Setup!$B$5,MONTH($D252)=12),1-Setup!$B$7,0)))),0)</f>
        <v/>
      </c>
    </row>
    <row r="253">
      <c r="A253" s="7" t="n"/>
      <c r="B253" s="7" t="n"/>
      <c r="C253" s="28" t="n"/>
      <c r="D253" s="28" t="n"/>
      <c r="E253" s="23" t="n"/>
      <c r="F253" s="32">
        <f>IF(OR($C253="",$D253=""),"",IF(NOT(AND(ISNUMBER($C253),ISNUMBER($D253))),"Check dates",IF($D253&lt;$C253,"Check dates",SUM($J253:$U253))))</f>
        <v/>
      </c>
      <c r="G253" s="7" t="n"/>
      <c r="H253" s="33">
        <f>IF(AND($A253="",$B253="",$C253="",$D253=""),"",IF(COUNTIF(Employees!$A$5:$A$34,$A253)=0,"Pick the employee from the list",IF(COUNTIF(Setup!$A$12:$A$17,$B253)=0,"Pick the leave type",IF($F253="Check dates","Check the dates","OK"))))</f>
        <v/>
      </c>
      <c r="J253" s="34">
        <f>IF(AND(ISNUMBER($C253),ISNUMBER($D253)),IF($D253&lt;$C253,0,IF(MAX($C253,DATE(Setup!$B$5,1,1))&gt;MIN($D253,EOMONTH(DATE(Setup!$B$5,1,1),0)),0,MAX(0,NETWORKDAYS.INTL(MAX($C253,DATE(Setup!$B$5,1,1)),MIN($D253,EOMONTH(DATE(Setup!$B$5,1,1),0)),Setup!$C$6,Setup!$F$12:$F$61)-IF(AND($E253="Half day",YEAR($D253)=Setup!$B$5,MONTH($D253)=1),1-Setup!$B$7,0)))),0)</f>
        <v/>
      </c>
      <c r="K253" s="34">
        <f>IF(AND(ISNUMBER($C253),ISNUMBER($D253)),IF($D253&lt;$C253,0,IF(MAX($C253,DATE(Setup!$B$5,2,1))&gt;MIN($D253,EOMONTH(DATE(Setup!$B$5,2,1),0)),0,MAX(0,NETWORKDAYS.INTL(MAX($C253,DATE(Setup!$B$5,2,1)),MIN($D253,EOMONTH(DATE(Setup!$B$5,2,1),0)),Setup!$C$6,Setup!$F$12:$F$61)-IF(AND($E253="Half day",YEAR($D253)=Setup!$B$5,MONTH($D253)=2),1-Setup!$B$7,0)))),0)</f>
        <v/>
      </c>
      <c r="L253" s="34">
        <f>IF(AND(ISNUMBER($C253),ISNUMBER($D253)),IF($D253&lt;$C253,0,IF(MAX($C253,DATE(Setup!$B$5,3,1))&gt;MIN($D253,EOMONTH(DATE(Setup!$B$5,3,1),0)),0,MAX(0,NETWORKDAYS.INTL(MAX($C253,DATE(Setup!$B$5,3,1)),MIN($D253,EOMONTH(DATE(Setup!$B$5,3,1),0)),Setup!$C$6,Setup!$F$12:$F$61)-IF(AND($E253="Half day",YEAR($D253)=Setup!$B$5,MONTH($D253)=3),1-Setup!$B$7,0)))),0)</f>
        <v/>
      </c>
      <c r="M253" s="34">
        <f>IF(AND(ISNUMBER($C253),ISNUMBER($D253)),IF($D253&lt;$C253,0,IF(MAX($C253,DATE(Setup!$B$5,4,1))&gt;MIN($D253,EOMONTH(DATE(Setup!$B$5,4,1),0)),0,MAX(0,NETWORKDAYS.INTL(MAX($C253,DATE(Setup!$B$5,4,1)),MIN($D253,EOMONTH(DATE(Setup!$B$5,4,1),0)),Setup!$C$6,Setup!$F$12:$F$61)-IF(AND($E253="Half day",YEAR($D253)=Setup!$B$5,MONTH($D253)=4),1-Setup!$B$7,0)))),0)</f>
        <v/>
      </c>
      <c r="N253" s="34">
        <f>IF(AND(ISNUMBER($C253),ISNUMBER($D253)),IF($D253&lt;$C253,0,IF(MAX($C253,DATE(Setup!$B$5,5,1))&gt;MIN($D253,EOMONTH(DATE(Setup!$B$5,5,1),0)),0,MAX(0,NETWORKDAYS.INTL(MAX($C253,DATE(Setup!$B$5,5,1)),MIN($D253,EOMONTH(DATE(Setup!$B$5,5,1),0)),Setup!$C$6,Setup!$F$12:$F$61)-IF(AND($E253="Half day",YEAR($D253)=Setup!$B$5,MONTH($D253)=5),1-Setup!$B$7,0)))),0)</f>
        <v/>
      </c>
      <c r="O253" s="34">
        <f>IF(AND(ISNUMBER($C253),ISNUMBER($D253)),IF($D253&lt;$C253,0,IF(MAX($C253,DATE(Setup!$B$5,6,1))&gt;MIN($D253,EOMONTH(DATE(Setup!$B$5,6,1),0)),0,MAX(0,NETWORKDAYS.INTL(MAX($C253,DATE(Setup!$B$5,6,1)),MIN($D253,EOMONTH(DATE(Setup!$B$5,6,1),0)),Setup!$C$6,Setup!$F$12:$F$61)-IF(AND($E253="Half day",YEAR($D253)=Setup!$B$5,MONTH($D253)=6),1-Setup!$B$7,0)))),0)</f>
        <v/>
      </c>
      <c r="P253" s="34">
        <f>IF(AND(ISNUMBER($C253),ISNUMBER($D253)),IF($D253&lt;$C253,0,IF(MAX($C253,DATE(Setup!$B$5,7,1))&gt;MIN($D253,EOMONTH(DATE(Setup!$B$5,7,1),0)),0,MAX(0,NETWORKDAYS.INTL(MAX($C253,DATE(Setup!$B$5,7,1)),MIN($D253,EOMONTH(DATE(Setup!$B$5,7,1),0)),Setup!$C$6,Setup!$F$12:$F$61)-IF(AND($E253="Half day",YEAR($D253)=Setup!$B$5,MONTH($D253)=7),1-Setup!$B$7,0)))),0)</f>
        <v/>
      </c>
      <c r="Q253" s="34">
        <f>IF(AND(ISNUMBER($C253),ISNUMBER($D253)),IF($D253&lt;$C253,0,IF(MAX($C253,DATE(Setup!$B$5,8,1))&gt;MIN($D253,EOMONTH(DATE(Setup!$B$5,8,1),0)),0,MAX(0,NETWORKDAYS.INTL(MAX($C253,DATE(Setup!$B$5,8,1)),MIN($D253,EOMONTH(DATE(Setup!$B$5,8,1),0)),Setup!$C$6,Setup!$F$12:$F$61)-IF(AND($E253="Half day",YEAR($D253)=Setup!$B$5,MONTH($D253)=8),1-Setup!$B$7,0)))),0)</f>
        <v/>
      </c>
      <c r="R253" s="34">
        <f>IF(AND(ISNUMBER($C253),ISNUMBER($D253)),IF($D253&lt;$C253,0,IF(MAX($C253,DATE(Setup!$B$5,9,1))&gt;MIN($D253,EOMONTH(DATE(Setup!$B$5,9,1),0)),0,MAX(0,NETWORKDAYS.INTL(MAX($C253,DATE(Setup!$B$5,9,1)),MIN($D253,EOMONTH(DATE(Setup!$B$5,9,1),0)),Setup!$C$6,Setup!$F$12:$F$61)-IF(AND($E253="Half day",YEAR($D253)=Setup!$B$5,MONTH($D253)=9),1-Setup!$B$7,0)))),0)</f>
        <v/>
      </c>
      <c r="S253" s="34">
        <f>IF(AND(ISNUMBER($C253),ISNUMBER($D253)),IF($D253&lt;$C253,0,IF(MAX($C253,DATE(Setup!$B$5,10,1))&gt;MIN($D253,EOMONTH(DATE(Setup!$B$5,10,1),0)),0,MAX(0,NETWORKDAYS.INTL(MAX($C253,DATE(Setup!$B$5,10,1)),MIN($D253,EOMONTH(DATE(Setup!$B$5,10,1),0)),Setup!$C$6,Setup!$F$12:$F$61)-IF(AND($E253="Half day",YEAR($D253)=Setup!$B$5,MONTH($D253)=10),1-Setup!$B$7,0)))),0)</f>
        <v/>
      </c>
      <c r="T253" s="34">
        <f>IF(AND(ISNUMBER($C253),ISNUMBER($D253)),IF($D253&lt;$C253,0,IF(MAX($C253,DATE(Setup!$B$5,11,1))&gt;MIN($D253,EOMONTH(DATE(Setup!$B$5,11,1),0)),0,MAX(0,NETWORKDAYS.INTL(MAX($C253,DATE(Setup!$B$5,11,1)),MIN($D253,EOMONTH(DATE(Setup!$B$5,11,1),0)),Setup!$C$6,Setup!$F$12:$F$61)-IF(AND($E253="Half day",YEAR($D253)=Setup!$B$5,MONTH($D253)=11),1-Setup!$B$7,0)))),0)</f>
        <v/>
      </c>
      <c r="U253" s="34">
        <f>IF(AND(ISNUMBER($C253),ISNUMBER($D253)),IF($D253&lt;$C253,0,IF(MAX($C253,DATE(Setup!$B$5,12,1))&gt;MIN($D253,EOMONTH(DATE(Setup!$B$5,12,1),0)),0,MAX(0,NETWORKDAYS.INTL(MAX($C253,DATE(Setup!$B$5,12,1)),MIN($D253,EOMONTH(DATE(Setup!$B$5,12,1),0)),Setup!$C$6,Setup!$F$12:$F$61)-IF(AND($E253="Half day",YEAR($D253)=Setup!$B$5,MONTH($D253)=12),1-Setup!$B$7,0)))),0)</f>
        <v/>
      </c>
    </row>
    <row r="254">
      <c r="A254" s="7" t="n"/>
      <c r="B254" s="7" t="n"/>
      <c r="C254" s="28" t="n"/>
      <c r="D254" s="28" t="n"/>
      <c r="E254" s="23" t="n"/>
      <c r="F254" s="32">
        <f>IF(OR($C254="",$D254=""),"",IF(NOT(AND(ISNUMBER($C254),ISNUMBER($D254))),"Check dates",IF($D254&lt;$C254,"Check dates",SUM($J254:$U254))))</f>
        <v/>
      </c>
      <c r="G254" s="7" t="n"/>
      <c r="H254" s="33">
        <f>IF(AND($A254="",$B254="",$C254="",$D254=""),"",IF(COUNTIF(Employees!$A$5:$A$34,$A254)=0,"Pick the employee from the list",IF(COUNTIF(Setup!$A$12:$A$17,$B254)=0,"Pick the leave type",IF($F254="Check dates","Check the dates","OK"))))</f>
        <v/>
      </c>
      <c r="J254" s="34">
        <f>IF(AND(ISNUMBER($C254),ISNUMBER($D254)),IF($D254&lt;$C254,0,IF(MAX($C254,DATE(Setup!$B$5,1,1))&gt;MIN($D254,EOMONTH(DATE(Setup!$B$5,1,1),0)),0,MAX(0,NETWORKDAYS.INTL(MAX($C254,DATE(Setup!$B$5,1,1)),MIN($D254,EOMONTH(DATE(Setup!$B$5,1,1),0)),Setup!$C$6,Setup!$F$12:$F$61)-IF(AND($E254="Half day",YEAR($D254)=Setup!$B$5,MONTH($D254)=1),1-Setup!$B$7,0)))),0)</f>
        <v/>
      </c>
      <c r="K254" s="34">
        <f>IF(AND(ISNUMBER($C254),ISNUMBER($D254)),IF($D254&lt;$C254,0,IF(MAX($C254,DATE(Setup!$B$5,2,1))&gt;MIN($D254,EOMONTH(DATE(Setup!$B$5,2,1),0)),0,MAX(0,NETWORKDAYS.INTL(MAX($C254,DATE(Setup!$B$5,2,1)),MIN($D254,EOMONTH(DATE(Setup!$B$5,2,1),0)),Setup!$C$6,Setup!$F$12:$F$61)-IF(AND($E254="Half day",YEAR($D254)=Setup!$B$5,MONTH($D254)=2),1-Setup!$B$7,0)))),0)</f>
        <v/>
      </c>
      <c r="L254" s="34">
        <f>IF(AND(ISNUMBER($C254),ISNUMBER($D254)),IF($D254&lt;$C254,0,IF(MAX($C254,DATE(Setup!$B$5,3,1))&gt;MIN($D254,EOMONTH(DATE(Setup!$B$5,3,1),0)),0,MAX(0,NETWORKDAYS.INTL(MAX($C254,DATE(Setup!$B$5,3,1)),MIN($D254,EOMONTH(DATE(Setup!$B$5,3,1),0)),Setup!$C$6,Setup!$F$12:$F$61)-IF(AND($E254="Half day",YEAR($D254)=Setup!$B$5,MONTH($D254)=3),1-Setup!$B$7,0)))),0)</f>
        <v/>
      </c>
      <c r="M254" s="34">
        <f>IF(AND(ISNUMBER($C254),ISNUMBER($D254)),IF($D254&lt;$C254,0,IF(MAX($C254,DATE(Setup!$B$5,4,1))&gt;MIN($D254,EOMONTH(DATE(Setup!$B$5,4,1),0)),0,MAX(0,NETWORKDAYS.INTL(MAX($C254,DATE(Setup!$B$5,4,1)),MIN($D254,EOMONTH(DATE(Setup!$B$5,4,1),0)),Setup!$C$6,Setup!$F$12:$F$61)-IF(AND($E254="Half day",YEAR($D254)=Setup!$B$5,MONTH($D254)=4),1-Setup!$B$7,0)))),0)</f>
        <v/>
      </c>
      <c r="N254" s="34">
        <f>IF(AND(ISNUMBER($C254),ISNUMBER($D254)),IF($D254&lt;$C254,0,IF(MAX($C254,DATE(Setup!$B$5,5,1))&gt;MIN($D254,EOMONTH(DATE(Setup!$B$5,5,1),0)),0,MAX(0,NETWORKDAYS.INTL(MAX($C254,DATE(Setup!$B$5,5,1)),MIN($D254,EOMONTH(DATE(Setup!$B$5,5,1),0)),Setup!$C$6,Setup!$F$12:$F$61)-IF(AND($E254="Half day",YEAR($D254)=Setup!$B$5,MONTH($D254)=5),1-Setup!$B$7,0)))),0)</f>
        <v/>
      </c>
      <c r="O254" s="34">
        <f>IF(AND(ISNUMBER($C254),ISNUMBER($D254)),IF($D254&lt;$C254,0,IF(MAX($C254,DATE(Setup!$B$5,6,1))&gt;MIN($D254,EOMONTH(DATE(Setup!$B$5,6,1),0)),0,MAX(0,NETWORKDAYS.INTL(MAX($C254,DATE(Setup!$B$5,6,1)),MIN($D254,EOMONTH(DATE(Setup!$B$5,6,1),0)),Setup!$C$6,Setup!$F$12:$F$61)-IF(AND($E254="Half day",YEAR($D254)=Setup!$B$5,MONTH($D254)=6),1-Setup!$B$7,0)))),0)</f>
        <v/>
      </c>
      <c r="P254" s="34">
        <f>IF(AND(ISNUMBER($C254),ISNUMBER($D254)),IF($D254&lt;$C254,0,IF(MAX($C254,DATE(Setup!$B$5,7,1))&gt;MIN($D254,EOMONTH(DATE(Setup!$B$5,7,1),0)),0,MAX(0,NETWORKDAYS.INTL(MAX($C254,DATE(Setup!$B$5,7,1)),MIN($D254,EOMONTH(DATE(Setup!$B$5,7,1),0)),Setup!$C$6,Setup!$F$12:$F$61)-IF(AND($E254="Half day",YEAR($D254)=Setup!$B$5,MONTH($D254)=7),1-Setup!$B$7,0)))),0)</f>
        <v/>
      </c>
      <c r="Q254" s="34">
        <f>IF(AND(ISNUMBER($C254),ISNUMBER($D254)),IF($D254&lt;$C254,0,IF(MAX($C254,DATE(Setup!$B$5,8,1))&gt;MIN($D254,EOMONTH(DATE(Setup!$B$5,8,1),0)),0,MAX(0,NETWORKDAYS.INTL(MAX($C254,DATE(Setup!$B$5,8,1)),MIN($D254,EOMONTH(DATE(Setup!$B$5,8,1),0)),Setup!$C$6,Setup!$F$12:$F$61)-IF(AND($E254="Half day",YEAR($D254)=Setup!$B$5,MONTH($D254)=8),1-Setup!$B$7,0)))),0)</f>
        <v/>
      </c>
      <c r="R254" s="34">
        <f>IF(AND(ISNUMBER($C254),ISNUMBER($D254)),IF($D254&lt;$C254,0,IF(MAX($C254,DATE(Setup!$B$5,9,1))&gt;MIN($D254,EOMONTH(DATE(Setup!$B$5,9,1),0)),0,MAX(0,NETWORKDAYS.INTL(MAX($C254,DATE(Setup!$B$5,9,1)),MIN($D254,EOMONTH(DATE(Setup!$B$5,9,1),0)),Setup!$C$6,Setup!$F$12:$F$61)-IF(AND($E254="Half day",YEAR($D254)=Setup!$B$5,MONTH($D254)=9),1-Setup!$B$7,0)))),0)</f>
        <v/>
      </c>
      <c r="S254" s="34">
        <f>IF(AND(ISNUMBER($C254),ISNUMBER($D254)),IF($D254&lt;$C254,0,IF(MAX($C254,DATE(Setup!$B$5,10,1))&gt;MIN($D254,EOMONTH(DATE(Setup!$B$5,10,1),0)),0,MAX(0,NETWORKDAYS.INTL(MAX($C254,DATE(Setup!$B$5,10,1)),MIN($D254,EOMONTH(DATE(Setup!$B$5,10,1),0)),Setup!$C$6,Setup!$F$12:$F$61)-IF(AND($E254="Half day",YEAR($D254)=Setup!$B$5,MONTH($D254)=10),1-Setup!$B$7,0)))),0)</f>
        <v/>
      </c>
      <c r="T254" s="34">
        <f>IF(AND(ISNUMBER($C254),ISNUMBER($D254)),IF($D254&lt;$C254,0,IF(MAX($C254,DATE(Setup!$B$5,11,1))&gt;MIN($D254,EOMONTH(DATE(Setup!$B$5,11,1),0)),0,MAX(0,NETWORKDAYS.INTL(MAX($C254,DATE(Setup!$B$5,11,1)),MIN($D254,EOMONTH(DATE(Setup!$B$5,11,1),0)),Setup!$C$6,Setup!$F$12:$F$61)-IF(AND($E254="Half day",YEAR($D254)=Setup!$B$5,MONTH($D254)=11),1-Setup!$B$7,0)))),0)</f>
        <v/>
      </c>
      <c r="U254" s="34">
        <f>IF(AND(ISNUMBER($C254),ISNUMBER($D254)),IF($D254&lt;$C254,0,IF(MAX($C254,DATE(Setup!$B$5,12,1))&gt;MIN($D254,EOMONTH(DATE(Setup!$B$5,12,1),0)),0,MAX(0,NETWORKDAYS.INTL(MAX($C254,DATE(Setup!$B$5,12,1)),MIN($D254,EOMONTH(DATE(Setup!$B$5,12,1),0)),Setup!$C$6,Setup!$F$12:$F$61)-IF(AND($E254="Half day",YEAR($D254)=Setup!$B$5,MONTH($D254)=12),1-Setup!$B$7,0)))),0)</f>
        <v/>
      </c>
    </row>
    <row r="255">
      <c r="A255" s="7" t="n"/>
      <c r="B255" s="7" t="n"/>
      <c r="C255" s="28" t="n"/>
      <c r="D255" s="28" t="n"/>
      <c r="E255" s="23" t="n"/>
      <c r="F255" s="32">
        <f>IF(OR($C255="",$D255=""),"",IF(NOT(AND(ISNUMBER($C255),ISNUMBER($D255))),"Check dates",IF($D255&lt;$C255,"Check dates",SUM($J255:$U255))))</f>
        <v/>
      </c>
      <c r="G255" s="7" t="n"/>
      <c r="H255" s="33">
        <f>IF(AND($A255="",$B255="",$C255="",$D255=""),"",IF(COUNTIF(Employees!$A$5:$A$34,$A255)=0,"Pick the employee from the list",IF(COUNTIF(Setup!$A$12:$A$17,$B255)=0,"Pick the leave type",IF($F255="Check dates","Check the dates","OK"))))</f>
        <v/>
      </c>
      <c r="J255" s="34">
        <f>IF(AND(ISNUMBER($C255),ISNUMBER($D255)),IF($D255&lt;$C255,0,IF(MAX($C255,DATE(Setup!$B$5,1,1))&gt;MIN($D255,EOMONTH(DATE(Setup!$B$5,1,1),0)),0,MAX(0,NETWORKDAYS.INTL(MAX($C255,DATE(Setup!$B$5,1,1)),MIN($D255,EOMONTH(DATE(Setup!$B$5,1,1),0)),Setup!$C$6,Setup!$F$12:$F$61)-IF(AND($E255="Half day",YEAR($D255)=Setup!$B$5,MONTH($D255)=1),1-Setup!$B$7,0)))),0)</f>
        <v/>
      </c>
      <c r="K255" s="34">
        <f>IF(AND(ISNUMBER($C255),ISNUMBER($D255)),IF($D255&lt;$C255,0,IF(MAX($C255,DATE(Setup!$B$5,2,1))&gt;MIN($D255,EOMONTH(DATE(Setup!$B$5,2,1),0)),0,MAX(0,NETWORKDAYS.INTL(MAX($C255,DATE(Setup!$B$5,2,1)),MIN($D255,EOMONTH(DATE(Setup!$B$5,2,1),0)),Setup!$C$6,Setup!$F$12:$F$61)-IF(AND($E255="Half day",YEAR($D255)=Setup!$B$5,MONTH($D255)=2),1-Setup!$B$7,0)))),0)</f>
        <v/>
      </c>
      <c r="L255" s="34">
        <f>IF(AND(ISNUMBER($C255),ISNUMBER($D255)),IF($D255&lt;$C255,0,IF(MAX($C255,DATE(Setup!$B$5,3,1))&gt;MIN($D255,EOMONTH(DATE(Setup!$B$5,3,1),0)),0,MAX(0,NETWORKDAYS.INTL(MAX($C255,DATE(Setup!$B$5,3,1)),MIN($D255,EOMONTH(DATE(Setup!$B$5,3,1),0)),Setup!$C$6,Setup!$F$12:$F$61)-IF(AND($E255="Half day",YEAR($D255)=Setup!$B$5,MONTH($D255)=3),1-Setup!$B$7,0)))),0)</f>
        <v/>
      </c>
      <c r="M255" s="34">
        <f>IF(AND(ISNUMBER($C255),ISNUMBER($D255)),IF($D255&lt;$C255,0,IF(MAX($C255,DATE(Setup!$B$5,4,1))&gt;MIN($D255,EOMONTH(DATE(Setup!$B$5,4,1),0)),0,MAX(0,NETWORKDAYS.INTL(MAX($C255,DATE(Setup!$B$5,4,1)),MIN($D255,EOMONTH(DATE(Setup!$B$5,4,1),0)),Setup!$C$6,Setup!$F$12:$F$61)-IF(AND($E255="Half day",YEAR($D255)=Setup!$B$5,MONTH($D255)=4),1-Setup!$B$7,0)))),0)</f>
        <v/>
      </c>
      <c r="N255" s="34">
        <f>IF(AND(ISNUMBER($C255),ISNUMBER($D255)),IF($D255&lt;$C255,0,IF(MAX($C255,DATE(Setup!$B$5,5,1))&gt;MIN($D255,EOMONTH(DATE(Setup!$B$5,5,1),0)),0,MAX(0,NETWORKDAYS.INTL(MAX($C255,DATE(Setup!$B$5,5,1)),MIN($D255,EOMONTH(DATE(Setup!$B$5,5,1),0)),Setup!$C$6,Setup!$F$12:$F$61)-IF(AND($E255="Half day",YEAR($D255)=Setup!$B$5,MONTH($D255)=5),1-Setup!$B$7,0)))),0)</f>
        <v/>
      </c>
      <c r="O255" s="34">
        <f>IF(AND(ISNUMBER($C255),ISNUMBER($D255)),IF($D255&lt;$C255,0,IF(MAX($C255,DATE(Setup!$B$5,6,1))&gt;MIN($D255,EOMONTH(DATE(Setup!$B$5,6,1),0)),0,MAX(0,NETWORKDAYS.INTL(MAX($C255,DATE(Setup!$B$5,6,1)),MIN($D255,EOMONTH(DATE(Setup!$B$5,6,1),0)),Setup!$C$6,Setup!$F$12:$F$61)-IF(AND($E255="Half day",YEAR($D255)=Setup!$B$5,MONTH($D255)=6),1-Setup!$B$7,0)))),0)</f>
        <v/>
      </c>
      <c r="P255" s="34">
        <f>IF(AND(ISNUMBER($C255),ISNUMBER($D255)),IF($D255&lt;$C255,0,IF(MAX($C255,DATE(Setup!$B$5,7,1))&gt;MIN($D255,EOMONTH(DATE(Setup!$B$5,7,1),0)),0,MAX(0,NETWORKDAYS.INTL(MAX($C255,DATE(Setup!$B$5,7,1)),MIN($D255,EOMONTH(DATE(Setup!$B$5,7,1),0)),Setup!$C$6,Setup!$F$12:$F$61)-IF(AND($E255="Half day",YEAR($D255)=Setup!$B$5,MONTH($D255)=7),1-Setup!$B$7,0)))),0)</f>
        <v/>
      </c>
      <c r="Q255" s="34">
        <f>IF(AND(ISNUMBER($C255),ISNUMBER($D255)),IF($D255&lt;$C255,0,IF(MAX($C255,DATE(Setup!$B$5,8,1))&gt;MIN($D255,EOMONTH(DATE(Setup!$B$5,8,1),0)),0,MAX(0,NETWORKDAYS.INTL(MAX($C255,DATE(Setup!$B$5,8,1)),MIN($D255,EOMONTH(DATE(Setup!$B$5,8,1),0)),Setup!$C$6,Setup!$F$12:$F$61)-IF(AND($E255="Half day",YEAR($D255)=Setup!$B$5,MONTH($D255)=8),1-Setup!$B$7,0)))),0)</f>
        <v/>
      </c>
      <c r="R255" s="34">
        <f>IF(AND(ISNUMBER($C255),ISNUMBER($D255)),IF($D255&lt;$C255,0,IF(MAX($C255,DATE(Setup!$B$5,9,1))&gt;MIN($D255,EOMONTH(DATE(Setup!$B$5,9,1),0)),0,MAX(0,NETWORKDAYS.INTL(MAX($C255,DATE(Setup!$B$5,9,1)),MIN($D255,EOMONTH(DATE(Setup!$B$5,9,1),0)),Setup!$C$6,Setup!$F$12:$F$61)-IF(AND($E255="Half day",YEAR($D255)=Setup!$B$5,MONTH($D255)=9),1-Setup!$B$7,0)))),0)</f>
        <v/>
      </c>
      <c r="S255" s="34">
        <f>IF(AND(ISNUMBER($C255),ISNUMBER($D255)),IF($D255&lt;$C255,0,IF(MAX($C255,DATE(Setup!$B$5,10,1))&gt;MIN($D255,EOMONTH(DATE(Setup!$B$5,10,1),0)),0,MAX(0,NETWORKDAYS.INTL(MAX($C255,DATE(Setup!$B$5,10,1)),MIN($D255,EOMONTH(DATE(Setup!$B$5,10,1),0)),Setup!$C$6,Setup!$F$12:$F$61)-IF(AND($E255="Half day",YEAR($D255)=Setup!$B$5,MONTH($D255)=10),1-Setup!$B$7,0)))),0)</f>
        <v/>
      </c>
      <c r="T255" s="34">
        <f>IF(AND(ISNUMBER($C255),ISNUMBER($D255)),IF($D255&lt;$C255,0,IF(MAX($C255,DATE(Setup!$B$5,11,1))&gt;MIN($D255,EOMONTH(DATE(Setup!$B$5,11,1),0)),0,MAX(0,NETWORKDAYS.INTL(MAX($C255,DATE(Setup!$B$5,11,1)),MIN($D255,EOMONTH(DATE(Setup!$B$5,11,1),0)),Setup!$C$6,Setup!$F$12:$F$61)-IF(AND($E255="Half day",YEAR($D255)=Setup!$B$5,MONTH($D255)=11),1-Setup!$B$7,0)))),0)</f>
        <v/>
      </c>
      <c r="U255" s="34">
        <f>IF(AND(ISNUMBER($C255),ISNUMBER($D255)),IF($D255&lt;$C255,0,IF(MAX($C255,DATE(Setup!$B$5,12,1))&gt;MIN($D255,EOMONTH(DATE(Setup!$B$5,12,1),0)),0,MAX(0,NETWORKDAYS.INTL(MAX($C255,DATE(Setup!$B$5,12,1)),MIN($D255,EOMONTH(DATE(Setup!$B$5,12,1),0)),Setup!$C$6,Setup!$F$12:$F$61)-IF(AND($E255="Half day",YEAR($D255)=Setup!$B$5,MONTH($D255)=12),1-Setup!$B$7,0)))),0)</f>
        <v/>
      </c>
    </row>
    <row r="256">
      <c r="A256" s="7" t="n"/>
      <c r="B256" s="7" t="n"/>
      <c r="C256" s="28" t="n"/>
      <c r="D256" s="28" t="n"/>
      <c r="E256" s="23" t="n"/>
      <c r="F256" s="32">
        <f>IF(OR($C256="",$D256=""),"",IF(NOT(AND(ISNUMBER($C256),ISNUMBER($D256))),"Check dates",IF($D256&lt;$C256,"Check dates",SUM($J256:$U256))))</f>
        <v/>
      </c>
      <c r="G256" s="7" t="n"/>
      <c r="H256" s="33">
        <f>IF(AND($A256="",$B256="",$C256="",$D256=""),"",IF(COUNTIF(Employees!$A$5:$A$34,$A256)=0,"Pick the employee from the list",IF(COUNTIF(Setup!$A$12:$A$17,$B256)=0,"Pick the leave type",IF($F256="Check dates","Check the dates","OK"))))</f>
        <v/>
      </c>
      <c r="J256" s="34">
        <f>IF(AND(ISNUMBER($C256),ISNUMBER($D256)),IF($D256&lt;$C256,0,IF(MAX($C256,DATE(Setup!$B$5,1,1))&gt;MIN($D256,EOMONTH(DATE(Setup!$B$5,1,1),0)),0,MAX(0,NETWORKDAYS.INTL(MAX($C256,DATE(Setup!$B$5,1,1)),MIN($D256,EOMONTH(DATE(Setup!$B$5,1,1),0)),Setup!$C$6,Setup!$F$12:$F$61)-IF(AND($E256="Half day",YEAR($D256)=Setup!$B$5,MONTH($D256)=1),1-Setup!$B$7,0)))),0)</f>
        <v/>
      </c>
      <c r="K256" s="34">
        <f>IF(AND(ISNUMBER($C256),ISNUMBER($D256)),IF($D256&lt;$C256,0,IF(MAX($C256,DATE(Setup!$B$5,2,1))&gt;MIN($D256,EOMONTH(DATE(Setup!$B$5,2,1),0)),0,MAX(0,NETWORKDAYS.INTL(MAX($C256,DATE(Setup!$B$5,2,1)),MIN($D256,EOMONTH(DATE(Setup!$B$5,2,1),0)),Setup!$C$6,Setup!$F$12:$F$61)-IF(AND($E256="Half day",YEAR($D256)=Setup!$B$5,MONTH($D256)=2),1-Setup!$B$7,0)))),0)</f>
        <v/>
      </c>
      <c r="L256" s="34">
        <f>IF(AND(ISNUMBER($C256),ISNUMBER($D256)),IF($D256&lt;$C256,0,IF(MAX($C256,DATE(Setup!$B$5,3,1))&gt;MIN($D256,EOMONTH(DATE(Setup!$B$5,3,1),0)),0,MAX(0,NETWORKDAYS.INTL(MAX($C256,DATE(Setup!$B$5,3,1)),MIN($D256,EOMONTH(DATE(Setup!$B$5,3,1),0)),Setup!$C$6,Setup!$F$12:$F$61)-IF(AND($E256="Half day",YEAR($D256)=Setup!$B$5,MONTH($D256)=3),1-Setup!$B$7,0)))),0)</f>
        <v/>
      </c>
      <c r="M256" s="34">
        <f>IF(AND(ISNUMBER($C256),ISNUMBER($D256)),IF($D256&lt;$C256,0,IF(MAX($C256,DATE(Setup!$B$5,4,1))&gt;MIN($D256,EOMONTH(DATE(Setup!$B$5,4,1),0)),0,MAX(0,NETWORKDAYS.INTL(MAX($C256,DATE(Setup!$B$5,4,1)),MIN($D256,EOMONTH(DATE(Setup!$B$5,4,1),0)),Setup!$C$6,Setup!$F$12:$F$61)-IF(AND($E256="Half day",YEAR($D256)=Setup!$B$5,MONTH($D256)=4),1-Setup!$B$7,0)))),0)</f>
        <v/>
      </c>
      <c r="N256" s="34">
        <f>IF(AND(ISNUMBER($C256),ISNUMBER($D256)),IF($D256&lt;$C256,0,IF(MAX($C256,DATE(Setup!$B$5,5,1))&gt;MIN($D256,EOMONTH(DATE(Setup!$B$5,5,1),0)),0,MAX(0,NETWORKDAYS.INTL(MAX($C256,DATE(Setup!$B$5,5,1)),MIN($D256,EOMONTH(DATE(Setup!$B$5,5,1),0)),Setup!$C$6,Setup!$F$12:$F$61)-IF(AND($E256="Half day",YEAR($D256)=Setup!$B$5,MONTH($D256)=5),1-Setup!$B$7,0)))),0)</f>
        <v/>
      </c>
      <c r="O256" s="34">
        <f>IF(AND(ISNUMBER($C256),ISNUMBER($D256)),IF($D256&lt;$C256,0,IF(MAX($C256,DATE(Setup!$B$5,6,1))&gt;MIN($D256,EOMONTH(DATE(Setup!$B$5,6,1),0)),0,MAX(0,NETWORKDAYS.INTL(MAX($C256,DATE(Setup!$B$5,6,1)),MIN($D256,EOMONTH(DATE(Setup!$B$5,6,1),0)),Setup!$C$6,Setup!$F$12:$F$61)-IF(AND($E256="Half day",YEAR($D256)=Setup!$B$5,MONTH($D256)=6),1-Setup!$B$7,0)))),0)</f>
        <v/>
      </c>
      <c r="P256" s="34">
        <f>IF(AND(ISNUMBER($C256),ISNUMBER($D256)),IF($D256&lt;$C256,0,IF(MAX($C256,DATE(Setup!$B$5,7,1))&gt;MIN($D256,EOMONTH(DATE(Setup!$B$5,7,1),0)),0,MAX(0,NETWORKDAYS.INTL(MAX($C256,DATE(Setup!$B$5,7,1)),MIN($D256,EOMONTH(DATE(Setup!$B$5,7,1),0)),Setup!$C$6,Setup!$F$12:$F$61)-IF(AND($E256="Half day",YEAR($D256)=Setup!$B$5,MONTH($D256)=7),1-Setup!$B$7,0)))),0)</f>
        <v/>
      </c>
      <c r="Q256" s="34">
        <f>IF(AND(ISNUMBER($C256),ISNUMBER($D256)),IF($D256&lt;$C256,0,IF(MAX($C256,DATE(Setup!$B$5,8,1))&gt;MIN($D256,EOMONTH(DATE(Setup!$B$5,8,1),0)),0,MAX(0,NETWORKDAYS.INTL(MAX($C256,DATE(Setup!$B$5,8,1)),MIN($D256,EOMONTH(DATE(Setup!$B$5,8,1),0)),Setup!$C$6,Setup!$F$12:$F$61)-IF(AND($E256="Half day",YEAR($D256)=Setup!$B$5,MONTH($D256)=8),1-Setup!$B$7,0)))),0)</f>
        <v/>
      </c>
      <c r="R256" s="34">
        <f>IF(AND(ISNUMBER($C256),ISNUMBER($D256)),IF($D256&lt;$C256,0,IF(MAX($C256,DATE(Setup!$B$5,9,1))&gt;MIN($D256,EOMONTH(DATE(Setup!$B$5,9,1),0)),0,MAX(0,NETWORKDAYS.INTL(MAX($C256,DATE(Setup!$B$5,9,1)),MIN($D256,EOMONTH(DATE(Setup!$B$5,9,1),0)),Setup!$C$6,Setup!$F$12:$F$61)-IF(AND($E256="Half day",YEAR($D256)=Setup!$B$5,MONTH($D256)=9),1-Setup!$B$7,0)))),0)</f>
        <v/>
      </c>
      <c r="S256" s="34">
        <f>IF(AND(ISNUMBER($C256),ISNUMBER($D256)),IF($D256&lt;$C256,0,IF(MAX($C256,DATE(Setup!$B$5,10,1))&gt;MIN($D256,EOMONTH(DATE(Setup!$B$5,10,1),0)),0,MAX(0,NETWORKDAYS.INTL(MAX($C256,DATE(Setup!$B$5,10,1)),MIN($D256,EOMONTH(DATE(Setup!$B$5,10,1),0)),Setup!$C$6,Setup!$F$12:$F$61)-IF(AND($E256="Half day",YEAR($D256)=Setup!$B$5,MONTH($D256)=10),1-Setup!$B$7,0)))),0)</f>
        <v/>
      </c>
      <c r="T256" s="34">
        <f>IF(AND(ISNUMBER($C256),ISNUMBER($D256)),IF($D256&lt;$C256,0,IF(MAX($C256,DATE(Setup!$B$5,11,1))&gt;MIN($D256,EOMONTH(DATE(Setup!$B$5,11,1),0)),0,MAX(0,NETWORKDAYS.INTL(MAX($C256,DATE(Setup!$B$5,11,1)),MIN($D256,EOMONTH(DATE(Setup!$B$5,11,1),0)),Setup!$C$6,Setup!$F$12:$F$61)-IF(AND($E256="Half day",YEAR($D256)=Setup!$B$5,MONTH($D256)=11),1-Setup!$B$7,0)))),0)</f>
        <v/>
      </c>
      <c r="U256" s="34">
        <f>IF(AND(ISNUMBER($C256),ISNUMBER($D256)),IF($D256&lt;$C256,0,IF(MAX($C256,DATE(Setup!$B$5,12,1))&gt;MIN($D256,EOMONTH(DATE(Setup!$B$5,12,1),0)),0,MAX(0,NETWORKDAYS.INTL(MAX($C256,DATE(Setup!$B$5,12,1)),MIN($D256,EOMONTH(DATE(Setup!$B$5,12,1),0)),Setup!$C$6,Setup!$F$12:$F$61)-IF(AND($E256="Half day",YEAR($D256)=Setup!$B$5,MONTH($D256)=12),1-Setup!$B$7,0)))),0)</f>
        <v/>
      </c>
    </row>
    <row r="257">
      <c r="A257" s="7" t="n"/>
      <c r="B257" s="7" t="n"/>
      <c r="C257" s="28" t="n"/>
      <c r="D257" s="28" t="n"/>
      <c r="E257" s="23" t="n"/>
      <c r="F257" s="32">
        <f>IF(OR($C257="",$D257=""),"",IF(NOT(AND(ISNUMBER($C257),ISNUMBER($D257))),"Check dates",IF($D257&lt;$C257,"Check dates",SUM($J257:$U257))))</f>
        <v/>
      </c>
      <c r="G257" s="7" t="n"/>
      <c r="H257" s="33">
        <f>IF(AND($A257="",$B257="",$C257="",$D257=""),"",IF(COUNTIF(Employees!$A$5:$A$34,$A257)=0,"Pick the employee from the list",IF(COUNTIF(Setup!$A$12:$A$17,$B257)=0,"Pick the leave type",IF($F257="Check dates","Check the dates","OK"))))</f>
        <v/>
      </c>
      <c r="J257" s="34">
        <f>IF(AND(ISNUMBER($C257),ISNUMBER($D257)),IF($D257&lt;$C257,0,IF(MAX($C257,DATE(Setup!$B$5,1,1))&gt;MIN($D257,EOMONTH(DATE(Setup!$B$5,1,1),0)),0,MAX(0,NETWORKDAYS.INTL(MAX($C257,DATE(Setup!$B$5,1,1)),MIN($D257,EOMONTH(DATE(Setup!$B$5,1,1),0)),Setup!$C$6,Setup!$F$12:$F$61)-IF(AND($E257="Half day",YEAR($D257)=Setup!$B$5,MONTH($D257)=1),1-Setup!$B$7,0)))),0)</f>
        <v/>
      </c>
      <c r="K257" s="34">
        <f>IF(AND(ISNUMBER($C257),ISNUMBER($D257)),IF($D257&lt;$C257,0,IF(MAX($C257,DATE(Setup!$B$5,2,1))&gt;MIN($D257,EOMONTH(DATE(Setup!$B$5,2,1),0)),0,MAX(0,NETWORKDAYS.INTL(MAX($C257,DATE(Setup!$B$5,2,1)),MIN($D257,EOMONTH(DATE(Setup!$B$5,2,1),0)),Setup!$C$6,Setup!$F$12:$F$61)-IF(AND($E257="Half day",YEAR($D257)=Setup!$B$5,MONTH($D257)=2),1-Setup!$B$7,0)))),0)</f>
        <v/>
      </c>
      <c r="L257" s="34">
        <f>IF(AND(ISNUMBER($C257),ISNUMBER($D257)),IF($D257&lt;$C257,0,IF(MAX($C257,DATE(Setup!$B$5,3,1))&gt;MIN($D257,EOMONTH(DATE(Setup!$B$5,3,1),0)),0,MAX(0,NETWORKDAYS.INTL(MAX($C257,DATE(Setup!$B$5,3,1)),MIN($D257,EOMONTH(DATE(Setup!$B$5,3,1),0)),Setup!$C$6,Setup!$F$12:$F$61)-IF(AND($E257="Half day",YEAR($D257)=Setup!$B$5,MONTH($D257)=3),1-Setup!$B$7,0)))),0)</f>
        <v/>
      </c>
      <c r="M257" s="34">
        <f>IF(AND(ISNUMBER($C257),ISNUMBER($D257)),IF($D257&lt;$C257,0,IF(MAX($C257,DATE(Setup!$B$5,4,1))&gt;MIN($D257,EOMONTH(DATE(Setup!$B$5,4,1),0)),0,MAX(0,NETWORKDAYS.INTL(MAX($C257,DATE(Setup!$B$5,4,1)),MIN($D257,EOMONTH(DATE(Setup!$B$5,4,1),0)),Setup!$C$6,Setup!$F$12:$F$61)-IF(AND($E257="Half day",YEAR($D257)=Setup!$B$5,MONTH($D257)=4),1-Setup!$B$7,0)))),0)</f>
        <v/>
      </c>
      <c r="N257" s="34">
        <f>IF(AND(ISNUMBER($C257),ISNUMBER($D257)),IF($D257&lt;$C257,0,IF(MAX($C257,DATE(Setup!$B$5,5,1))&gt;MIN($D257,EOMONTH(DATE(Setup!$B$5,5,1),0)),0,MAX(0,NETWORKDAYS.INTL(MAX($C257,DATE(Setup!$B$5,5,1)),MIN($D257,EOMONTH(DATE(Setup!$B$5,5,1),0)),Setup!$C$6,Setup!$F$12:$F$61)-IF(AND($E257="Half day",YEAR($D257)=Setup!$B$5,MONTH($D257)=5),1-Setup!$B$7,0)))),0)</f>
        <v/>
      </c>
      <c r="O257" s="34">
        <f>IF(AND(ISNUMBER($C257),ISNUMBER($D257)),IF($D257&lt;$C257,0,IF(MAX($C257,DATE(Setup!$B$5,6,1))&gt;MIN($D257,EOMONTH(DATE(Setup!$B$5,6,1),0)),0,MAX(0,NETWORKDAYS.INTL(MAX($C257,DATE(Setup!$B$5,6,1)),MIN($D257,EOMONTH(DATE(Setup!$B$5,6,1),0)),Setup!$C$6,Setup!$F$12:$F$61)-IF(AND($E257="Half day",YEAR($D257)=Setup!$B$5,MONTH($D257)=6),1-Setup!$B$7,0)))),0)</f>
        <v/>
      </c>
      <c r="P257" s="34">
        <f>IF(AND(ISNUMBER($C257),ISNUMBER($D257)),IF($D257&lt;$C257,0,IF(MAX($C257,DATE(Setup!$B$5,7,1))&gt;MIN($D257,EOMONTH(DATE(Setup!$B$5,7,1),0)),0,MAX(0,NETWORKDAYS.INTL(MAX($C257,DATE(Setup!$B$5,7,1)),MIN($D257,EOMONTH(DATE(Setup!$B$5,7,1),0)),Setup!$C$6,Setup!$F$12:$F$61)-IF(AND($E257="Half day",YEAR($D257)=Setup!$B$5,MONTH($D257)=7),1-Setup!$B$7,0)))),0)</f>
        <v/>
      </c>
      <c r="Q257" s="34">
        <f>IF(AND(ISNUMBER($C257),ISNUMBER($D257)),IF($D257&lt;$C257,0,IF(MAX($C257,DATE(Setup!$B$5,8,1))&gt;MIN($D257,EOMONTH(DATE(Setup!$B$5,8,1),0)),0,MAX(0,NETWORKDAYS.INTL(MAX($C257,DATE(Setup!$B$5,8,1)),MIN($D257,EOMONTH(DATE(Setup!$B$5,8,1),0)),Setup!$C$6,Setup!$F$12:$F$61)-IF(AND($E257="Half day",YEAR($D257)=Setup!$B$5,MONTH($D257)=8),1-Setup!$B$7,0)))),0)</f>
        <v/>
      </c>
      <c r="R257" s="34">
        <f>IF(AND(ISNUMBER($C257),ISNUMBER($D257)),IF($D257&lt;$C257,0,IF(MAX($C257,DATE(Setup!$B$5,9,1))&gt;MIN($D257,EOMONTH(DATE(Setup!$B$5,9,1),0)),0,MAX(0,NETWORKDAYS.INTL(MAX($C257,DATE(Setup!$B$5,9,1)),MIN($D257,EOMONTH(DATE(Setup!$B$5,9,1),0)),Setup!$C$6,Setup!$F$12:$F$61)-IF(AND($E257="Half day",YEAR($D257)=Setup!$B$5,MONTH($D257)=9),1-Setup!$B$7,0)))),0)</f>
        <v/>
      </c>
      <c r="S257" s="34">
        <f>IF(AND(ISNUMBER($C257),ISNUMBER($D257)),IF($D257&lt;$C257,0,IF(MAX($C257,DATE(Setup!$B$5,10,1))&gt;MIN($D257,EOMONTH(DATE(Setup!$B$5,10,1),0)),0,MAX(0,NETWORKDAYS.INTL(MAX($C257,DATE(Setup!$B$5,10,1)),MIN($D257,EOMONTH(DATE(Setup!$B$5,10,1),0)),Setup!$C$6,Setup!$F$12:$F$61)-IF(AND($E257="Half day",YEAR($D257)=Setup!$B$5,MONTH($D257)=10),1-Setup!$B$7,0)))),0)</f>
        <v/>
      </c>
      <c r="T257" s="34">
        <f>IF(AND(ISNUMBER($C257),ISNUMBER($D257)),IF($D257&lt;$C257,0,IF(MAX($C257,DATE(Setup!$B$5,11,1))&gt;MIN($D257,EOMONTH(DATE(Setup!$B$5,11,1),0)),0,MAX(0,NETWORKDAYS.INTL(MAX($C257,DATE(Setup!$B$5,11,1)),MIN($D257,EOMONTH(DATE(Setup!$B$5,11,1),0)),Setup!$C$6,Setup!$F$12:$F$61)-IF(AND($E257="Half day",YEAR($D257)=Setup!$B$5,MONTH($D257)=11),1-Setup!$B$7,0)))),0)</f>
        <v/>
      </c>
      <c r="U257" s="34">
        <f>IF(AND(ISNUMBER($C257),ISNUMBER($D257)),IF($D257&lt;$C257,0,IF(MAX($C257,DATE(Setup!$B$5,12,1))&gt;MIN($D257,EOMONTH(DATE(Setup!$B$5,12,1),0)),0,MAX(0,NETWORKDAYS.INTL(MAX($C257,DATE(Setup!$B$5,12,1)),MIN($D257,EOMONTH(DATE(Setup!$B$5,12,1),0)),Setup!$C$6,Setup!$F$12:$F$61)-IF(AND($E257="Half day",YEAR($D257)=Setup!$B$5,MONTH($D257)=12),1-Setup!$B$7,0)))),0)</f>
        <v/>
      </c>
    </row>
    <row r="258">
      <c r="A258" s="7" t="n"/>
      <c r="B258" s="7" t="n"/>
      <c r="C258" s="28" t="n"/>
      <c r="D258" s="28" t="n"/>
      <c r="E258" s="23" t="n"/>
      <c r="F258" s="32">
        <f>IF(OR($C258="",$D258=""),"",IF(NOT(AND(ISNUMBER($C258),ISNUMBER($D258))),"Check dates",IF($D258&lt;$C258,"Check dates",SUM($J258:$U258))))</f>
        <v/>
      </c>
      <c r="G258" s="7" t="n"/>
      <c r="H258" s="33">
        <f>IF(AND($A258="",$B258="",$C258="",$D258=""),"",IF(COUNTIF(Employees!$A$5:$A$34,$A258)=0,"Pick the employee from the list",IF(COUNTIF(Setup!$A$12:$A$17,$B258)=0,"Pick the leave type",IF($F258="Check dates","Check the dates","OK"))))</f>
        <v/>
      </c>
      <c r="J258" s="34">
        <f>IF(AND(ISNUMBER($C258),ISNUMBER($D258)),IF($D258&lt;$C258,0,IF(MAX($C258,DATE(Setup!$B$5,1,1))&gt;MIN($D258,EOMONTH(DATE(Setup!$B$5,1,1),0)),0,MAX(0,NETWORKDAYS.INTL(MAX($C258,DATE(Setup!$B$5,1,1)),MIN($D258,EOMONTH(DATE(Setup!$B$5,1,1),0)),Setup!$C$6,Setup!$F$12:$F$61)-IF(AND($E258="Half day",YEAR($D258)=Setup!$B$5,MONTH($D258)=1),1-Setup!$B$7,0)))),0)</f>
        <v/>
      </c>
      <c r="K258" s="34">
        <f>IF(AND(ISNUMBER($C258),ISNUMBER($D258)),IF($D258&lt;$C258,0,IF(MAX($C258,DATE(Setup!$B$5,2,1))&gt;MIN($D258,EOMONTH(DATE(Setup!$B$5,2,1),0)),0,MAX(0,NETWORKDAYS.INTL(MAX($C258,DATE(Setup!$B$5,2,1)),MIN($D258,EOMONTH(DATE(Setup!$B$5,2,1),0)),Setup!$C$6,Setup!$F$12:$F$61)-IF(AND($E258="Half day",YEAR($D258)=Setup!$B$5,MONTH($D258)=2),1-Setup!$B$7,0)))),0)</f>
        <v/>
      </c>
      <c r="L258" s="34">
        <f>IF(AND(ISNUMBER($C258),ISNUMBER($D258)),IF($D258&lt;$C258,0,IF(MAX($C258,DATE(Setup!$B$5,3,1))&gt;MIN($D258,EOMONTH(DATE(Setup!$B$5,3,1),0)),0,MAX(0,NETWORKDAYS.INTL(MAX($C258,DATE(Setup!$B$5,3,1)),MIN($D258,EOMONTH(DATE(Setup!$B$5,3,1),0)),Setup!$C$6,Setup!$F$12:$F$61)-IF(AND($E258="Half day",YEAR($D258)=Setup!$B$5,MONTH($D258)=3),1-Setup!$B$7,0)))),0)</f>
        <v/>
      </c>
      <c r="M258" s="34">
        <f>IF(AND(ISNUMBER($C258),ISNUMBER($D258)),IF($D258&lt;$C258,0,IF(MAX($C258,DATE(Setup!$B$5,4,1))&gt;MIN($D258,EOMONTH(DATE(Setup!$B$5,4,1),0)),0,MAX(0,NETWORKDAYS.INTL(MAX($C258,DATE(Setup!$B$5,4,1)),MIN($D258,EOMONTH(DATE(Setup!$B$5,4,1),0)),Setup!$C$6,Setup!$F$12:$F$61)-IF(AND($E258="Half day",YEAR($D258)=Setup!$B$5,MONTH($D258)=4),1-Setup!$B$7,0)))),0)</f>
        <v/>
      </c>
      <c r="N258" s="34">
        <f>IF(AND(ISNUMBER($C258),ISNUMBER($D258)),IF($D258&lt;$C258,0,IF(MAX($C258,DATE(Setup!$B$5,5,1))&gt;MIN($D258,EOMONTH(DATE(Setup!$B$5,5,1),0)),0,MAX(0,NETWORKDAYS.INTL(MAX($C258,DATE(Setup!$B$5,5,1)),MIN($D258,EOMONTH(DATE(Setup!$B$5,5,1),0)),Setup!$C$6,Setup!$F$12:$F$61)-IF(AND($E258="Half day",YEAR($D258)=Setup!$B$5,MONTH($D258)=5),1-Setup!$B$7,0)))),0)</f>
        <v/>
      </c>
      <c r="O258" s="34">
        <f>IF(AND(ISNUMBER($C258),ISNUMBER($D258)),IF($D258&lt;$C258,0,IF(MAX($C258,DATE(Setup!$B$5,6,1))&gt;MIN($D258,EOMONTH(DATE(Setup!$B$5,6,1),0)),0,MAX(0,NETWORKDAYS.INTL(MAX($C258,DATE(Setup!$B$5,6,1)),MIN($D258,EOMONTH(DATE(Setup!$B$5,6,1),0)),Setup!$C$6,Setup!$F$12:$F$61)-IF(AND($E258="Half day",YEAR($D258)=Setup!$B$5,MONTH($D258)=6),1-Setup!$B$7,0)))),0)</f>
        <v/>
      </c>
      <c r="P258" s="34">
        <f>IF(AND(ISNUMBER($C258),ISNUMBER($D258)),IF($D258&lt;$C258,0,IF(MAX($C258,DATE(Setup!$B$5,7,1))&gt;MIN($D258,EOMONTH(DATE(Setup!$B$5,7,1),0)),0,MAX(0,NETWORKDAYS.INTL(MAX($C258,DATE(Setup!$B$5,7,1)),MIN($D258,EOMONTH(DATE(Setup!$B$5,7,1),0)),Setup!$C$6,Setup!$F$12:$F$61)-IF(AND($E258="Half day",YEAR($D258)=Setup!$B$5,MONTH($D258)=7),1-Setup!$B$7,0)))),0)</f>
        <v/>
      </c>
      <c r="Q258" s="34">
        <f>IF(AND(ISNUMBER($C258),ISNUMBER($D258)),IF($D258&lt;$C258,0,IF(MAX($C258,DATE(Setup!$B$5,8,1))&gt;MIN($D258,EOMONTH(DATE(Setup!$B$5,8,1),0)),0,MAX(0,NETWORKDAYS.INTL(MAX($C258,DATE(Setup!$B$5,8,1)),MIN($D258,EOMONTH(DATE(Setup!$B$5,8,1),0)),Setup!$C$6,Setup!$F$12:$F$61)-IF(AND($E258="Half day",YEAR($D258)=Setup!$B$5,MONTH($D258)=8),1-Setup!$B$7,0)))),0)</f>
        <v/>
      </c>
      <c r="R258" s="34">
        <f>IF(AND(ISNUMBER($C258),ISNUMBER($D258)),IF($D258&lt;$C258,0,IF(MAX($C258,DATE(Setup!$B$5,9,1))&gt;MIN($D258,EOMONTH(DATE(Setup!$B$5,9,1),0)),0,MAX(0,NETWORKDAYS.INTL(MAX($C258,DATE(Setup!$B$5,9,1)),MIN($D258,EOMONTH(DATE(Setup!$B$5,9,1),0)),Setup!$C$6,Setup!$F$12:$F$61)-IF(AND($E258="Half day",YEAR($D258)=Setup!$B$5,MONTH($D258)=9),1-Setup!$B$7,0)))),0)</f>
        <v/>
      </c>
      <c r="S258" s="34">
        <f>IF(AND(ISNUMBER($C258),ISNUMBER($D258)),IF($D258&lt;$C258,0,IF(MAX($C258,DATE(Setup!$B$5,10,1))&gt;MIN($D258,EOMONTH(DATE(Setup!$B$5,10,1),0)),0,MAX(0,NETWORKDAYS.INTL(MAX($C258,DATE(Setup!$B$5,10,1)),MIN($D258,EOMONTH(DATE(Setup!$B$5,10,1),0)),Setup!$C$6,Setup!$F$12:$F$61)-IF(AND($E258="Half day",YEAR($D258)=Setup!$B$5,MONTH($D258)=10),1-Setup!$B$7,0)))),0)</f>
        <v/>
      </c>
      <c r="T258" s="34">
        <f>IF(AND(ISNUMBER($C258),ISNUMBER($D258)),IF($D258&lt;$C258,0,IF(MAX($C258,DATE(Setup!$B$5,11,1))&gt;MIN($D258,EOMONTH(DATE(Setup!$B$5,11,1),0)),0,MAX(0,NETWORKDAYS.INTL(MAX($C258,DATE(Setup!$B$5,11,1)),MIN($D258,EOMONTH(DATE(Setup!$B$5,11,1),0)),Setup!$C$6,Setup!$F$12:$F$61)-IF(AND($E258="Half day",YEAR($D258)=Setup!$B$5,MONTH($D258)=11),1-Setup!$B$7,0)))),0)</f>
        <v/>
      </c>
      <c r="U258" s="34">
        <f>IF(AND(ISNUMBER($C258),ISNUMBER($D258)),IF($D258&lt;$C258,0,IF(MAX($C258,DATE(Setup!$B$5,12,1))&gt;MIN($D258,EOMONTH(DATE(Setup!$B$5,12,1),0)),0,MAX(0,NETWORKDAYS.INTL(MAX($C258,DATE(Setup!$B$5,12,1)),MIN($D258,EOMONTH(DATE(Setup!$B$5,12,1),0)),Setup!$C$6,Setup!$F$12:$F$61)-IF(AND($E258="Half day",YEAR($D258)=Setup!$B$5,MONTH($D258)=12),1-Setup!$B$7,0)))),0)</f>
        <v/>
      </c>
    </row>
    <row r="259">
      <c r="A259" s="7" t="n"/>
      <c r="B259" s="7" t="n"/>
      <c r="C259" s="28" t="n"/>
      <c r="D259" s="28" t="n"/>
      <c r="E259" s="23" t="n"/>
      <c r="F259" s="32">
        <f>IF(OR($C259="",$D259=""),"",IF(NOT(AND(ISNUMBER($C259),ISNUMBER($D259))),"Check dates",IF($D259&lt;$C259,"Check dates",SUM($J259:$U259))))</f>
        <v/>
      </c>
      <c r="G259" s="7" t="n"/>
      <c r="H259" s="33">
        <f>IF(AND($A259="",$B259="",$C259="",$D259=""),"",IF(COUNTIF(Employees!$A$5:$A$34,$A259)=0,"Pick the employee from the list",IF(COUNTIF(Setup!$A$12:$A$17,$B259)=0,"Pick the leave type",IF($F259="Check dates","Check the dates","OK"))))</f>
        <v/>
      </c>
      <c r="J259" s="34">
        <f>IF(AND(ISNUMBER($C259),ISNUMBER($D259)),IF($D259&lt;$C259,0,IF(MAX($C259,DATE(Setup!$B$5,1,1))&gt;MIN($D259,EOMONTH(DATE(Setup!$B$5,1,1),0)),0,MAX(0,NETWORKDAYS.INTL(MAX($C259,DATE(Setup!$B$5,1,1)),MIN($D259,EOMONTH(DATE(Setup!$B$5,1,1),0)),Setup!$C$6,Setup!$F$12:$F$61)-IF(AND($E259="Half day",YEAR($D259)=Setup!$B$5,MONTH($D259)=1),1-Setup!$B$7,0)))),0)</f>
        <v/>
      </c>
      <c r="K259" s="34">
        <f>IF(AND(ISNUMBER($C259),ISNUMBER($D259)),IF($D259&lt;$C259,0,IF(MAX($C259,DATE(Setup!$B$5,2,1))&gt;MIN($D259,EOMONTH(DATE(Setup!$B$5,2,1),0)),0,MAX(0,NETWORKDAYS.INTL(MAX($C259,DATE(Setup!$B$5,2,1)),MIN($D259,EOMONTH(DATE(Setup!$B$5,2,1),0)),Setup!$C$6,Setup!$F$12:$F$61)-IF(AND($E259="Half day",YEAR($D259)=Setup!$B$5,MONTH($D259)=2),1-Setup!$B$7,0)))),0)</f>
        <v/>
      </c>
      <c r="L259" s="34">
        <f>IF(AND(ISNUMBER($C259),ISNUMBER($D259)),IF($D259&lt;$C259,0,IF(MAX($C259,DATE(Setup!$B$5,3,1))&gt;MIN($D259,EOMONTH(DATE(Setup!$B$5,3,1),0)),0,MAX(0,NETWORKDAYS.INTL(MAX($C259,DATE(Setup!$B$5,3,1)),MIN($D259,EOMONTH(DATE(Setup!$B$5,3,1),0)),Setup!$C$6,Setup!$F$12:$F$61)-IF(AND($E259="Half day",YEAR($D259)=Setup!$B$5,MONTH($D259)=3),1-Setup!$B$7,0)))),0)</f>
        <v/>
      </c>
      <c r="M259" s="34">
        <f>IF(AND(ISNUMBER($C259),ISNUMBER($D259)),IF($D259&lt;$C259,0,IF(MAX($C259,DATE(Setup!$B$5,4,1))&gt;MIN($D259,EOMONTH(DATE(Setup!$B$5,4,1),0)),0,MAX(0,NETWORKDAYS.INTL(MAX($C259,DATE(Setup!$B$5,4,1)),MIN($D259,EOMONTH(DATE(Setup!$B$5,4,1),0)),Setup!$C$6,Setup!$F$12:$F$61)-IF(AND($E259="Half day",YEAR($D259)=Setup!$B$5,MONTH($D259)=4),1-Setup!$B$7,0)))),0)</f>
        <v/>
      </c>
      <c r="N259" s="34">
        <f>IF(AND(ISNUMBER($C259),ISNUMBER($D259)),IF($D259&lt;$C259,0,IF(MAX($C259,DATE(Setup!$B$5,5,1))&gt;MIN($D259,EOMONTH(DATE(Setup!$B$5,5,1),0)),0,MAX(0,NETWORKDAYS.INTL(MAX($C259,DATE(Setup!$B$5,5,1)),MIN($D259,EOMONTH(DATE(Setup!$B$5,5,1),0)),Setup!$C$6,Setup!$F$12:$F$61)-IF(AND($E259="Half day",YEAR($D259)=Setup!$B$5,MONTH($D259)=5),1-Setup!$B$7,0)))),0)</f>
        <v/>
      </c>
      <c r="O259" s="34">
        <f>IF(AND(ISNUMBER($C259),ISNUMBER($D259)),IF($D259&lt;$C259,0,IF(MAX($C259,DATE(Setup!$B$5,6,1))&gt;MIN($D259,EOMONTH(DATE(Setup!$B$5,6,1),0)),0,MAX(0,NETWORKDAYS.INTL(MAX($C259,DATE(Setup!$B$5,6,1)),MIN($D259,EOMONTH(DATE(Setup!$B$5,6,1),0)),Setup!$C$6,Setup!$F$12:$F$61)-IF(AND($E259="Half day",YEAR($D259)=Setup!$B$5,MONTH($D259)=6),1-Setup!$B$7,0)))),0)</f>
        <v/>
      </c>
      <c r="P259" s="34">
        <f>IF(AND(ISNUMBER($C259),ISNUMBER($D259)),IF($D259&lt;$C259,0,IF(MAX($C259,DATE(Setup!$B$5,7,1))&gt;MIN($D259,EOMONTH(DATE(Setup!$B$5,7,1),0)),0,MAX(0,NETWORKDAYS.INTL(MAX($C259,DATE(Setup!$B$5,7,1)),MIN($D259,EOMONTH(DATE(Setup!$B$5,7,1),0)),Setup!$C$6,Setup!$F$12:$F$61)-IF(AND($E259="Half day",YEAR($D259)=Setup!$B$5,MONTH($D259)=7),1-Setup!$B$7,0)))),0)</f>
        <v/>
      </c>
      <c r="Q259" s="34">
        <f>IF(AND(ISNUMBER($C259),ISNUMBER($D259)),IF($D259&lt;$C259,0,IF(MAX($C259,DATE(Setup!$B$5,8,1))&gt;MIN($D259,EOMONTH(DATE(Setup!$B$5,8,1),0)),0,MAX(0,NETWORKDAYS.INTL(MAX($C259,DATE(Setup!$B$5,8,1)),MIN($D259,EOMONTH(DATE(Setup!$B$5,8,1),0)),Setup!$C$6,Setup!$F$12:$F$61)-IF(AND($E259="Half day",YEAR($D259)=Setup!$B$5,MONTH($D259)=8),1-Setup!$B$7,0)))),0)</f>
        <v/>
      </c>
      <c r="R259" s="34">
        <f>IF(AND(ISNUMBER($C259),ISNUMBER($D259)),IF($D259&lt;$C259,0,IF(MAX($C259,DATE(Setup!$B$5,9,1))&gt;MIN($D259,EOMONTH(DATE(Setup!$B$5,9,1),0)),0,MAX(0,NETWORKDAYS.INTL(MAX($C259,DATE(Setup!$B$5,9,1)),MIN($D259,EOMONTH(DATE(Setup!$B$5,9,1),0)),Setup!$C$6,Setup!$F$12:$F$61)-IF(AND($E259="Half day",YEAR($D259)=Setup!$B$5,MONTH($D259)=9),1-Setup!$B$7,0)))),0)</f>
        <v/>
      </c>
      <c r="S259" s="34">
        <f>IF(AND(ISNUMBER($C259),ISNUMBER($D259)),IF($D259&lt;$C259,0,IF(MAX($C259,DATE(Setup!$B$5,10,1))&gt;MIN($D259,EOMONTH(DATE(Setup!$B$5,10,1),0)),0,MAX(0,NETWORKDAYS.INTL(MAX($C259,DATE(Setup!$B$5,10,1)),MIN($D259,EOMONTH(DATE(Setup!$B$5,10,1),0)),Setup!$C$6,Setup!$F$12:$F$61)-IF(AND($E259="Half day",YEAR($D259)=Setup!$B$5,MONTH($D259)=10),1-Setup!$B$7,0)))),0)</f>
        <v/>
      </c>
      <c r="T259" s="34">
        <f>IF(AND(ISNUMBER($C259),ISNUMBER($D259)),IF($D259&lt;$C259,0,IF(MAX($C259,DATE(Setup!$B$5,11,1))&gt;MIN($D259,EOMONTH(DATE(Setup!$B$5,11,1),0)),0,MAX(0,NETWORKDAYS.INTL(MAX($C259,DATE(Setup!$B$5,11,1)),MIN($D259,EOMONTH(DATE(Setup!$B$5,11,1),0)),Setup!$C$6,Setup!$F$12:$F$61)-IF(AND($E259="Half day",YEAR($D259)=Setup!$B$5,MONTH($D259)=11),1-Setup!$B$7,0)))),0)</f>
        <v/>
      </c>
      <c r="U259" s="34">
        <f>IF(AND(ISNUMBER($C259),ISNUMBER($D259)),IF($D259&lt;$C259,0,IF(MAX($C259,DATE(Setup!$B$5,12,1))&gt;MIN($D259,EOMONTH(DATE(Setup!$B$5,12,1),0)),0,MAX(0,NETWORKDAYS.INTL(MAX($C259,DATE(Setup!$B$5,12,1)),MIN($D259,EOMONTH(DATE(Setup!$B$5,12,1),0)),Setup!$C$6,Setup!$F$12:$F$61)-IF(AND($E259="Half day",YEAR($D259)=Setup!$B$5,MONTH($D259)=12),1-Setup!$B$7,0)))),0)</f>
        <v/>
      </c>
    </row>
    <row r="260">
      <c r="A260" s="7" t="n"/>
      <c r="B260" s="7" t="n"/>
      <c r="C260" s="28" t="n"/>
      <c r="D260" s="28" t="n"/>
      <c r="E260" s="23" t="n"/>
      <c r="F260" s="32">
        <f>IF(OR($C260="",$D260=""),"",IF(NOT(AND(ISNUMBER($C260),ISNUMBER($D260))),"Check dates",IF($D260&lt;$C260,"Check dates",SUM($J260:$U260))))</f>
        <v/>
      </c>
      <c r="G260" s="7" t="n"/>
      <c r="H260" s="33">
        <f>IF(AND($A260="",$B260="",$C260="",$D260=""),"",IF(COUNTIF(Employees!$A$5:$A$34,$A260)=0,"Pick the employee from the list",IF(COUNTIF(Setup!$A$12:$A$17,$B260)=0,"Pick the leave type",IF($F260="Check dates","Check the dates","OK"))))</f>
        <v/>
      </c>
      <c r="J260" s="34">
        <f>IF(AND(ISNUMBER($C260),ISNUMBER($D260)),IF($D260&lt;$C260,0,IF(MAX($C260,DATE(Setup!$B$5,1,1))&gt;MIN($D260,EOMONTH(DATE(Setup!$B$5,1,1),0)),0,MAX(0,NETWORKDAYS.INTL(MAX($C260,DATE(Setup!$B$5,1,1)),MIN($D260,EOMONTH(DATE(Setup!$B$5,1,1),0)),Setup!$C$6,Setup!$F$12:$F$61)-IF(AND($E260="Half day",YEAR($D260)=Setup!$B$5,MONTH($D260)=1),1-Setup!$B$7,0)))),0)</f>
        <v/>
      </c>
      <c r="K260" s="34">
        <f>IF(AND(ISNUMBER($C260),ISNUMBER($D260)),IF($D260&lt;$C260,0,IF(MAX($C260,DATE(Setup!$B$5,2,1))&gt;MIN($D260,EOMONTH(DATE(Setup!$B$5,2,1),0)),0,MAX(0,NETWORKDAYS.INTL(MAX($C260,DATE(Setup!$B$5,2,1)),MIN($D260,EOMONTH(DATE(Setup!$B$5,2,1),0)),Setup!$C$6,Setup!$F$12:$F$61)-IF(AND($E260="Half day",YEAR($D260)=Setup!$B$5,MONTH($D260)=2),1-Setup!$B$7,0)))),0)</f>
        <v/>
      </c>
      <c r="L260" s="34">
        <f>IF(AND(ISNUMBER($C260),ISNUMBER($D260)),IF($D260&lt;$C260,0,IF(MAX($C260,DATE(Setup!$B$5,3,1))&gt;MIN($D260,EOMONTH(DATE(Setup!$B$5,3,1),0)),0,MAX(0,NETWORKDAYS.INTL(MAX($C260,DATE(Setup!$B$5,3,1)),MIN($D260,EOMONTH(DATE(Setup!$B$5,3,1),0)),Setup!$C$6,Setup!$F$12:$F$61)-IF(AND($E260="Half day",YEAR($D260)=Setup!$B$5,MONTH($D260)=3),1-Setup!$B$7,0)))),0)</f>
        <v/>
      </c>
      <c r="M260" s="34">
        <f>IF(AND(ISNUMBER($C260),ISNUMBER($D260)),IF($D260&lt;$C260,0,IF(MAX($C260,DATE(Setup!$B$5,4,1))&gt;MIN($D260,EOMONTH(DATE(Setup!$B$5,4,1),0)),0,MAX(0,NETWORKDAYS.INTL(MAX($C260,DATE(Setup!$B$5,4,1)),MIN($D260,EOMONTH(DATE(Setup!$B$5,4,1),0)),Setup!$C$6,Setup!$F$12:$F$61)-IF(AND($E260="Half day",YEAR($D260)=Setup!$B$5,MONTH($D260)=4),1-Setup!$B$7,0)))),0)</f>
        <v/>
      </c>
      <c r="N260" s="34">
        <f>IF(AND(ISNUMBER($C260),ISNUMBER($D260)),IF($D260&lt;$C260,0,IF(MAX($C260,DATE(Setup!$B$5,5,1))&gt;MIN($D260,EOMONTH(DATE(Setup!$B$5,5,1),0)),0,MAX(0,NETWORKDAYS.INTL(MAX($C260,DATE(Setup!$B$5,5,1)),MIN($D260,EOMONTH(DATE(Setup!$B$5,5,1),0)),Setup!$C$6,Setup!$F$12:$F$61)-IF(AND($E260="Half day",YEAR($D260)=Setup!$B$5,MONTH($D260)=5),1-Setup!$B$7,0)))),0)</f>
        <v/>
      </c>
      <c r="O260" s="34">
        <f>IF(AND(ISNUMBER($C260),ISNUMBER($D260)),IF($D260&lt;$C260,0,IF(MAX($C260,DATE(Setup!$B$5,6,1))&gt;MIN($D260,EOMONTH(DATE(Setup!$B$5,6,1),0)),0,MAX(0,NETWORKDAYS.INTL(MAX($C260,DATE(Setup!$B$5,6,1)),MIN($D260,EOMONTH(DATE(Setup!$B$5,6,1),0)),Setup!$C$6,Setup!$F$12:$F$61)-IF(AND($E260="Half day",YEAR($D260)=Setup!$B$5,MONTH($D260)=6),1-Setup!$B$7,0)))),0)</f>
        <v/>
      </c>
      <c r="P260" s="34">
        <f>IF(AND(ISNUMBER($C260),ISNUMBER($D260)),IF($D260&lt;$C260,0,IF(MAX($C260,DATE(Setup!$B$5,7,1))&gt;MIN($D260,EOMONTH(DATE(Setup!$B$5,7,1),0)),0,MAX(0,NETWORKDAYS.INTL(MAX($C260,DATE(Setup!$B$5,7,1)),MIN($D260,EOMONTH(DATE(Setup!$B$5,7,1),0)),Setup!$C$6,Setup!$F$12:$F$61)-IF(AND($E260="Half day",YEAR($D260)=Setup!$B$5,MONTH($D260)=7),1-Setup!$B$7,0)))),0)</f>
        <v/>
      </c>
      <c r="Q260" s="34">
        <f>IF(AND(ISNUMBER($C260),ISNUMBER($D260)),IF($D260&lt;$C260,0,IF(MAX($C260,DATE(Setup!$B$5,8,1))&gt;MIN($D260,EOMONTH(DATE(Setup!$B$5,8,1),0)),0,MAX(0,NETWORKDAYS.INTL(MAX($C260,DATE(Setup!$B$5,8,1)),MIN($D260,EOMONTH(DATE(Setup!$B$5,8,1),0)),Setup!$C$6,Setup!$F$12:$F$61)-IF(AND($E260="Half day",YEAR($D260)=Setup!$B$5,MONTH($D260)=8),1-Setup!$B$7,0)))),0)</f>
        <v/>
      </c>
      <c r="R260" s="34">
        <f>IF(AND(ISNUMBER($C260),ISNUMBER($D260)),IF($D260&lt;$C260,0,IF(MAX($C260,DATE(Setup!$B$5,9,1))&gt;MIN($D260,EOMONTH(DATE(Setup!$B$5,9,1),0)),0,MAX(0,NETWORKDAYS.INTL(MAX($C260,DATE(Setup!$B$5,9,1)),MIN($D260,EOMONTH(DATE(Setup!$B$5,9,1),0)),Setup!$C$6,Setup!$F$12:$F$61)-IF(AND($E260="Half day",YEAR($D260)=Setup!$B$5,MONTH($D260)=9),1-Setup!$B$7,0)))),0)</f>
        <v/>
      </c>
      <c r="S260" s="34">
        <f>IF(AND(ISNUMBER($C260),ISNUMBER($D260)),IF($D260&lt;$C260,0,IF(MAX($C260,DATE(Setup!$B$5,10,1))&gt;MIN($D260,EOMONTH(DATE(Setup!$B$5,10,1),0)),0,MAX(0,NETWORKDAYS.INTL(MAX($C260,DATE(Setup!$B$5,10,1)),MIN($D260,EOMONTH(DATE(Setup!$B$5,10,1),0)),Setup!$C$6,Setup!$F$12:$F$61)-IF(AND($E260="Half day",YEAR($D260)=Setup!$B$5,MONTH($D260)=10),1-Setup!$B$7,0)))),0)</f>
        <v/>
      </c>
      <c r="T260" s="34">
        <f>IF(AND(ISNUMBER($C260),ISNUMBER($D260)),IF($D260&lt;$C260,0,IF(MAX($C260,DATE(Setup!$B$5,11,1))&gt;MIN($D260,EOMONTH(DATE(Setup!$B$5,11,1),0)),0,MAX(0,NETWORKDAYS.INTL(MAX($C260,DATE(Setup!$B$5,11,1)),MIN($D260,EOMONTH(DATE(Setup!$B$5,11,1),0)),Setup!$C$6,Setup!$F$12:$F$61)-IF(AND($E260="Half day",YEAR($D260)=Setup!$B$5,MONTH($D260)=11),1-Setup!$B$7,0)))),0)</f>
        <v/>
      </c>
      <c r="U260" s="34">
        <f>IF(AND(ISNUMBER($C260),ISNUMBER($D260)),IF($D260&lt;$C260,0,IF(MAX($C260,DATE(Setup!$B$5,12,1))&gt;MIN($D260,EOMONTH(DATE(Setup!$B$5,12,1),0)),0,MAX(0,NETWORKDAYS.INTL(MAX($C260,DATE(Setup!$B$5,12,1)),MIN($D260,EOMONTH(DATE(Setup!$B$5,12,1),0)),Setup!$C$6,Setup!$F$12:$F$61)-IF(AND($E260="Half day",YEAR($D260)=Setup!$B$5,MONTH($D260)=12),1-Setup!$B$7,0)))),0)</f>
        <v/>
      </c>
    </row>
    <row r="261">
      <c r="A261" s="7" t="n"/>
      <c r="B261" s="7" t="n"/>
      <c r="C261" s="28" t="n"/>
      <c r="D261" s="28" t="n"/>
      <c r="E261" s="23" t="n"/>
      <c r="F261" s="32">
        <f>IF(OR($C261="",$D261=""),"",IF(NOT(AND(ISNUMBER($C261),ISNUMBER($D261))),"Check dates",IF($D261&lt;$C261,"Check dates",SUM($J261:$U261))))</f>
        <v/>
      </c>
      <c r="G261" s="7" t="n"/>
      <c r="H261" s="33">
        <f>IF(AND($A261="",$B261="",$C261="",$D261=""),"",IF(COUNTIF(Employees!$A$5:$A$34,$A261)=0,"Pick the employee from the list",IF(COUNTIF(Setup!$A$12:$A$17,$B261)=0,"Pick the leave type",IF($F261="Check dates","Check the dates","OK"))))</f>
        <v/>
      </c>
      <c r="J261" s="34">
        <f>IF(AND(ISNUMBER($C261),ISNUMBER($D261)),IF($D261&lt;$C261,0,IF(MAX($C261,DATE(Setup!$B$5,1,1))&gt;MIN($D261,EOMONTH(DATE(Setup!$B$5,1,1),0)),0,MAX(0,NETWORKDAYS.INTL(MAX($C261,DATE(Setup!$B$5,1,1)),MIN($D261,EOMONTH(DATE(Setup!$B$5,1,1),0)),Setup!$C$6,Setup!$F$12:$F$61)-IF(AND($E261="Half day",YEAR($D261)=Setup!$B$5,MONTH($D261)=1),1-Setup!$B$7,0)))),0)</f>
        <v/>
      </c>
      <c r="K261" s="34">
        <f>IF(AND(ISNUMBER($C261),ISNUMBER($D261)),IF($D261&lt;$C261,0,IF(MAX($C261,DATE(Setup!$B$5,2,1))&gt;MIN($D261,EOMONTH(DATE(Setup!$B$5,2,1),0)),0,MAX(0,NETWORKDAYS.INTL(MAX($C261,DATE(Setup!$B$5,2,1)),MIN($D261,EOMONTH(DATE(Setup!$B$5,2,1),0)),Setup!$C$6,Setup!$F$12:$F$61)-IF(AND($E261="Half day",YEAR($D261)=Setup!$B$5,MONTH($D261)=2),1-Setup!$B$7,0)))),0)</f>
        <v/>
      </c>
      <c r="L261" s="34">
        <f>IF(AND(ISNUMBER($C261),ISNUMBER($D261)),IF($D261&lt;$C261,0,IF(MAX($C261,DATE(Setup!$B$5,3,1))&gt;MIN($D261,EOMONTH(DATE(Setup!$B$5,3,1),0)),0,MAX(0,NETWORKDAYS.INTL(MAX($C261,DATE(Setup!$B$5,3,1)),MIN($D261,EOMONTH(DATE(Setup!$B$5,3,1),0)),Setup!$C$6,Setup!$F$12:$F$61)-IF(AND($E261="Half day",YEAR($D261)=Setup!$B$5,MONTH($D261)=3),1-Setup!$B$7,0)))),0)</f>
        <v/>
      </c>
      <c r="M261" s="34">
        <f>IF(AND(ISNUMBER($C261),ISNUMBER($D261)),IF($D261&lt;$C261,0,IF(MAX($C261,DATE(Setup!$B$5,4,1))&gt;MIN($D261,EOMONTH(DATE(Setup!$B$5,4,1),0)),0,MAX(0,NETWORKDAYS.INTL(MAX($C261,DATE(Setup!$B$5,4,1)),MIN($D261,EOMONTH(DATE(Setup!$B$5,4,1),0)),Setup!$C$6,Setup!$F$12:$F$61)-IF(AND($E261="Half day",YEAR($D261)=Setup!$B$5,MONTH($D261)=4),1-Setup!$B$7,0)))),0)</f>
        <v/>
      </c>
      <c r="N261" s="34">
        <f>IF(AND(ISNUMBER($C261),ISNUMBER($D261)),IF($D261&lt;$C261,0,IF(MAX($C261,DATE(Setup!$B$5,5,1))&gt;MIN($D261,EOMONTH(DATE(Setup!$B$5,5,1),0)),0,MAX(0,NETWORKDAYS.INTL(MAX($C261,DATE(Setup!$B$5,5,1)),MIN($D261,EOMONTH(DATE(Setup!$B$5,5,1),0)),Setup!$C$6,Setup!$F$12:$F$61)-IF(AND($E261="Half day",YEAR($D261)=Setup!$B$5,MONTH($D261)=5),1-Setup!$B$7,0)))),0)</f>
        <v/>
      </c>
      <c r="O261" s="34">
        <f>IF(AND(ISNUMBER($C261),ISNUMBER($D261)),IF($D261&lt;$C261,0,IF(MAX($C261,DATE(Setup!$B$5,6,1))&gt;MIN($D261,EOMONTH(DATE(Setup!$B$5,6,1),0)),0,MAX(0,NETWORKDAYS.INTL(MAX($C261,DATE(Setup!$B$5,6,1)),MIN($D261,EOMONTH(DATE(Setup!$B$5,6,1),0)),Setup!$C$6,Setup!$F$12:$F$61)-IF(AND($E261="Half day",YEAR($D261)=Setup!$B$5,MONTH($D261)=6),1-Setup!$B$7,0)))),0)</f>
        <v/>
      </c>
      <c r="P261" s="34">
        <f>IF(AND(ISNUMBER($C261),ISNUMBER($D261)),IF($D261&lt;$C261,0,IF(MAX($C261,DATE(Setup!$B$5,7,1))&gt;MIN($D261,EOMONTH(DATE(Setup!$B$5,7,1),0)),0,MAX(0,NETWORKDAYS.INTL(MAX($C261,DATE(Setup!$B$5,7,1)),MIN($D261,EOMONTH(DATE(Setup!$B$5,7,1),0)),Setup!$C$6,Setup!$F$12:$F$61)-IF(AND($E261="Half day",YEAR($D261)=Setup!$B$5,MONTH($D261)=7),1-Setup!$B$7,0)))),0)</f>
        <v/>
      </c>
      <c r="Q261" s="34">
        <f>IF(AND(ISNUMBER($C261),ISNUMBER($D261)),IF($D261&lt;$C261,0,IF(MAX($C261,DATE(Setup!$B$5,8,1))&gt;MIN($D261,EOMONTH(DATE(Setup!$B$5,8,1),0)),0,MAX(0,NETWORKDAYS.INTL(MAX($C261,DATE(Setup!$B$5,8,1)),MIN($D261,EOMONTH(DATE(Setup!$B$5,8,1),0)),Setup!$C$6,Setup!$F$12:$F$61)-IF(AND($E261="Half day",YEAR($D261)=Setup!$B$5,MONTH($D261)=8),1-Setup!$B$7,0)))),0)</f>
        <v/>
      </c>
      <c r="R261" s="34">
        <f>IF(AND(ISNUMBER($C261),ISNUMBER($D261)),IF($D261&lt;$C261,0,IF(MAX($C261,DATE(Setup!$B$5,9,1))&gt;MIN($D261,EOMONTH(DATE(Setup!$B$5,9,1),0)),0,MAX(0,NETWORKDAYS.INTL(MAX($C261,DATE(Setup!$B$5,9,1)),MIN($D261,EOMONTH(DATE(Setup!$B$5,9,1),0)),Setup!$C$6,Setup!$F$12:$F$61)-IF(AND($E261="Half day",YEAR($D261)=Setup!$B$5,MONTH($D261)=9),1-Setup!$B$7,0)))),0)</f>
        <v/>
      </c>
      <c r="S261" s="34">
        <f>IF(AND(ISNUMBER($C261),ISNUMBER($D261)),IF($D261&lt;$C261,0,IF(MAX($C261,DATE(Setup!$B$5,10,1))&gt;MIN($D261,EOMONTH(DATE(Setup!$B$5,10,1),0)),0,MAX(0,NETWORKDAYS.INTL(MAX($C261,DATE(Setup!$B$5,10,1)),MIN($D261,EOMONTH(DATE(Setup!$B$5,10,1),0)),Setup!$C$6,Setup!$F$12:$F$61)-IF(AND($E261="Half day",YEAR($D261)=Setup!$B$5,MONTH($D261)=10),1-Setup!$B$7,0)))),0)</f>
        <v/>
      </c>
      <c r="T261" s="34">
        <f>IF(AND(ISNUMBER($C261),ISNUMBER($D261)),IF($D261&lt;$C261,0,IF(MAX($C261,DATE(Setup!$B$5,11,1))&gt;MIN($D261,EOMONTH(DATE(Setup!$B$5,11,1),0)),0,MAX(0,NETWORKDAYS.INTL(MAX($C261,DATE(Setup!$B$5,11,1)),MIN($D261,EOMONTH(DATE(Setup!$B$5,11,1),0)),Setup!$C$6,Setup!$F$12:$F$61)-IF(AND($E261="Half day",YEAR($D261)=Setup!$B$5,MONTH($D261)=11),1-Setup!$B$7,0)))),0)</f>
        <v/>
      </c>
      <c r="U261" s="34">
        <f>IF(AND(ISNUMBER($C261),ISNUMBER($D261)),IF($D261&lt;$C261,0,IF(MAX($C261,DATE(Setup!$B$5,12,1))&gt;MIN($D261,EOMONTH(DATE(Setup!$B$5,12,1),0)),0,MAX(0,NETWORKDAYS.INTL(MAX($C261,DATE(Setup!$B$5,12,1)),MIN($D261,EOMONTH(DATE(Setup!$B$5,12,1),0)),Setup!$C$6,Setup!$F$12:$F$61)-IF(AND($E261="Half day",YEAR($D261)=Setup!$B$5,MONTH($D261)=12),1-Setup!$B$7,0)))),0)</f>
        <v/>
      </c>
    </row>
    <row r="262">
      <c r="A262" s="7" t="n"/>
      <c r="B262" s="7" t="n"/>
      <c r="C262" s="28" t="n"/>
      <c r="D262" s="28" t="n"/>
      <c r="E262" s="23" t="n"/>
      <c r="F262" s="32">
        <f>IF(OR($C262="",$D262=""),"",IF(NOT(AND(ISNUMBER($C262),ISNUMBER($D262))),"Check dates",IF($D262&lt;$C262,"Check dates",SUM($J262:$U262))))</f>
        <v/>
      </c>
      <c r="G262" s="7" t="n"/>
      <c r="H262" s="33">
        <f>IF(AND($A262="",$B262="",$C262="",$D262=""),"",IF(COUNTIF(Employees!$A$5:$A$34,$A262)=0,"Pick the employee from the list",IF(COUNTIF(Setup!$A$12:$A$17,$B262)=0,"Pick the leave type",IF($F262="Check dates","Check the dates","OK"))))</f>
        <v/>
      </c>
      <c r="J262" s="34">
        <f>IF(AND(ISNUMBER($C262),ISNUMBER($D262)),IF($D262&lt;$C262,0,IF(MAX($C262,DATE(Setup!$B$5,1,1))&gt;MIN($D262,EOMONTH(DATE(Setup!$B$5,1,1),0)),0,MAX(0,NETWORKDAYS.INTL(MAX($C262,DATE(Setup!$B$5,1,1)),MIN($D262,EOMONTH(DATE(Setup!$B$5,1,1),0)),Setup!$C$6,Setup!$F$12:$F$61)-IF(AND($E262="Half day",YEAR($D262)=Setup!$B$5,MONTH($D262)=1),1-Setup!$B$7,0)))),0)</f>
        <v/>
      </c>
      <c r="K262" s="34">
        <f>IF(AND(ISNUMBER($C262),ISNUMBER($D262)),IF($D262&lt;$C262,0,IF(MAX($C262,DATE(Setup!$B$5,2,1))&gt;MIN($D262,EOMONTH(DATE(Setup!$B$5,2,1),0)),0,MAX(0,NETWORKDAYS.INTL(MAX($C262,DATE(Setup!$B$5,2,1)),MIN($D262,EOMONTH(DATE(Setup!$B$5,2,1),0)),Setup!$C$6,Setup!$F$12:$F$61)-IF(AND($E262="Half day",YEAR($D262)=Setup!$B$5,MONTH($D262)=2),1-Setup!$B$7,0)))),0)</f>
        <v/>
      </c>
      <c r="L262" s="34">
        <f>IF(AND(ISNUMBER($C262),ISNUMBER($D262)),IF($D262&lt;$C262,0,IF(MAX($C262,DATE(Setup!$B$5,3,1))&gt;MIN($D262,EOMONTH(DATE(Setup!$B$5,3,1),0)),0,MAX(0,NETWORKDAYS.INTL(MAX($C262,DATE(Setup!$B$5,3,1)),MIN($D262,EOMONTH(DATE(Setup!$B$5,3,1),0)),Setup!$C$6,Setup!$F$12:$F$61)-IF(AND($E262="Half day",YEAR($D262)=Setup!$B$5,MONTH($D262)=3),1-Setup!$B$7,0)))),0)</f>
        <v/>
      </c>
      <c r="M262" s="34">
        <f>IF(AND(ISNUMBER($C262),ISNUMBER($D262)),IF($D262&lt;$C262,0,IF(MAX($C262,DATE(Setup!$B$5,4,1))&gt;MIN($D262,EOMONTH(DATE(Setup!$B$5,4,1),0)),0,MAX(0,NETWORKDAYS.INTL(MAX($C262,DATE(Setup!$B$5,4,1)),MIN($D262,EOMONTH(DATE(Setup!$B$5,4,1),0)),Setup!$C$6,Setup!$F$12:$F$61)-IF(AND($E262="Half day",YEAR($D262)=Setup!$B$5,MONTH($D262)=4),1-Setup!$B$7,0)))),0)</f>
        <v/>
      </c>
      <c r="N262" s="34">
        <f>IF(AND(ISNUMBER($C262),ISNUMBER($D262)),IF($D262&lt;$C262,0,IF(MAX($C262,DATE(Setup!$B$5,5,1))&gt;MIN($D262,EOMONTH(DATE(Setup!$B$5,5,1),0)),0,MAX(0,NETWORKDAYS.INTL(MAX($C262,DATE(Setup!$B$5,5,1)),MIN($D262,EOMONTH(DATE(Setup!$B$5,5,1),0)),Setup!$C$6,Setup!$F$12:$F$61)-IF(AND($E262="Half day",YEAR($D262)=Setup!$B$5,MONTH($D262)=5),1-Setup!$B$7,0)))),0)</f>
        <v/>
      </c>
      <c r="O262" s="34">
        <f>IF(AND(ISNUMBER($C262),ISNUMBER($D262)),IF($D262&lt;$C262,0,IF(MAX($C262,DATE(Setup!$B$5,6,1))&gt;MIN($D262,EOMONTH(DATE(Setup!$B$5,6,1),0)),0,MAX(0,NETWORKDAYS.INTL(MAX($C262,DATE(Setup!$B$5,6,1)),MIN($D262,EOMONTH(DATE(Setup!$B$5,6,1),0)),Setup!$C$6,Setup!$F$12:$F$61)-IF(AND($E262="Half day",YEAR($D262)=Setup!$B$5,MONTH($D262)=6),1-Setup!$B$7,0)))),0)</f>
        <v/>
      </c>
      <c r="P262" s="34">
        <f>IF(AND(ISNUMBER($C262),ISNUMBER($D262)),IF($D262&lt;$C262,0,IF(MAX($C262,DATE(Setup!$B$5,7,1))&gt;MIN($D262,EOMONTH(DATE(Setup!$B$5,7,1),0)),0,MAX(0,NETWORKDAYS.INTL(MAX($C262,DATE(Setup!$B$5,7,1)),MIN($D262,EOMONTH(DATE(Setup!$B$5,7,1),0)),Setup!$C$6,Setup!$F$12:$F$61)-IF(AND($E262="Half day",YEAR($D262)=Setup!$B$5,MONTH($D262)=7),1-Setup!$B$7,0)))),0)</f>
        <v/>
      </c>
      <c r="Q262" s="34">
        <f>IF(AND(ISNUMBER($C262),ISNUMBER($D262)),IF($D262&lt;$C262,0,IF(MAX($C262,DATE(Setup!$B$5,8,1))&gt;MIN($D262,EOMONTH(DATE(Setup!$B$5,8,1),0)),0,MAX(0,NETWORKDAYS.INTL(MAX($C262,DATE(Setup!$B$5,8,1)),MIN($D262,EOMONTH(DATE(Setup!$B$5,8,1),0)),Setup!$C$6,Setup!$F$12:$F$61)-IF(AND($E262="Half day",YEAR($D262)=Setup!$B$5,MONTH($D262)=8),1-Setup!$B$7,0)))),0)</f>
        <v/>
      </c>
      <c r="R262" s="34">
        <f>IF(AND(ISNUMBER($C262),ISNUMBER($D262)),IF($D262&lt;$C262,0,IF(MAX($C262,DATE(Setup!$B$5,9,1))&gt;MIN($D262,EOMONTH(DATE(Setup!$B$5,9,1),0)),0,MAX(0,NETWORKDAYS.INTL(MAX($C262,DATE(Setup!$B$5,9,1)),MIN($D262,EOMONTH(DATE(Setup!$B$5,9,1),0)),Setup!$C$6,Setup!$F$12:$F$61)-IF(AND($E262="Half day",YEAR($D262)=Setup!$B$5,MONTH($D262)=9),1-Setup!$B$7,0)))),0)</f>
        <v/>
      </c>
      <c r="S262" s="34">
        <f>IF(AND(ISNUMBER($C262),ISNUMBER($D262)),IF($D262&lt;$C262,0,IF(MAX($C262,DATE(Setup!$B$5,10,1))&gt;MIN($D262,EOMONTH(DATE(Setup!$B$5,10,1),0)),0,MAX(0,NETWORKDAYS.INTL(MAX($C262,DATE(Setup!$B$5,10,1)),MIN($D262,EOMONTH(DATE(Setup!$B$5,10,1),0)),Setup!$C$6,Setup!$F$12:$F$61)-IF(AND($E262="Half day",YEAR($D262)=Setup!$B$5,MONTH($D262)=10),1-Setup!$B$7,0)))),0)</f>
        <v/>
      </c>
      <c r="T262" s="34">
        <f>IF(AND(ISNUMBER($C262),ISNUMBER($D262)),IF($D262&lt;$C262,0,IF(MAX($C262,DATE(Setup!$B$5,11,1))&gt;MIN($D262,EOMONTH(DATE(Setup!$B$5,11,1),0)),0,MAX(0,NETWORKDAYS.INTL(MAX($C262,DATE(Setup!$B$5,11,1)),MIN($D262,EOMONTH(DATE(Setup!$B$5,11,1),0)),Setup!$C$6,Setup!$F$12:$F$61)-IF(AND($E262="Half day",YEAR($D262)=Setup!$B$5,MONTH($D262)=11),1-Setup!$B$7,0)))),0)</f>
        <v/>
      </c>
      <c r="U262" s="34">
        <f>IF(AND(ISNUMBER($C262),ISNUMBER($D262)),IF($D262&lt;$C262,0,IF(MAX($C262,DATE(Setup!$B$5,12,1))&gt;MIN($D262,EOMONTH(DATE(Setup!$B$5,12,1),0)),0,MAX(0,NETWORKDAYS.INTL(MAX($C262,DATE(Setup!$B$5,12,1)),MIN($D262,EOMONTH(DATE(Setup!$B$5,12,1),0)),Setup!$C$6,Setup!$F$12:$F$61)-IF(AND($E262="Half day",YEAR($D262)=Setup!$B$5,MONTH($D262)=12),1-Setup!$B$7,0)))),0)</f>
        <v/>
      </c>
    </row>
    <row r="263">
      <c r="A263" s="7" t="n"/>
      <c r="B263" s="7" t="n"/>
      <c r="C263" s="28" t="n"/>
      <c r="D263" s="28" t="n"/>
      <c r="E263" s="23" t="n"/>
      <c r="F263" s="32">
        <f>IF(OR($C263="",$D263=""),"",IF(NOT(AND(ISNUMBER($C263),ISNUMBER($D263))),"Check dates",IF($D263&lt;$C263,"Check dates",SUM($J263:$U263))))</f>
        <v/>
      </c>
      <c r="G263" s="7" t="n"/>
      <c r="H263" s="33">
        <f>IF(AND($A263="",$B263="",$C263="",$D263=""),"",IF(COUNTIF(Employees!$A$5:$A$34,$A263)=0,"Pick the employee from the list",IF(COUNTIF(Setup!$A$12:$A$17,$B263)=0,"Pick the leave type",IF($F263="Check dates","Check the dates","OK"))))</f>
        <v/>
      </c>
      <c r="J263" s="34">
        <f>IF(AND(ISNUMBER($C263),ISNUMBER($D263)),IF($D263&lt;$C263,0,IF(MAX($C263,DATE(Setup!$B$5,1,1))&gt;MIN($D263,EOMONTH(DATE(Setup!$B$5,1,1),0)),0,MAX(0,NETWORKDAYS.INTL(MAX($C263,DATE(Setup!$B$5,1,1)),MIN($D263,EOMONTH(DATE(Setup!$B$5,1,1),0)),Setup!$C$6,Setup!$F$12:$F$61)-IF(AND($E263="Half day",YEAR($D263)=Setup!$B$5,MONTH($D263)=1),1-Setup!$B$7,0)))),0)</f>
        <v/>
      </c>
      <c r="K263" s="34">
        <f>IF(AND(ISNUMBER($C263),ISNUMBER($D263)),IF($D263&lt;$C263,0,IF(MAX($C263,DATE(Setup!$B$5,2,1))&gt;MIN($D263,EOMONTH(DATE(Setup!$B$5,2,1),0)),0,MAX(0,NETWORKDAYS.INTL(MAX($C263,DATE(Setup!$B$5,2,1)),MIN($D263,EOMONTH(DATE(Setup!$B$5,2,1),0)),Setup!$C$6,Setup!$F$12:$F$61)-IF(AND($E263="Half day",YEAR($D263)=Setup!$B$5,MONTH($D263)=2),1-Setup!$B$7,0)))),0)</f>
        <v/>
      </c>
      <c r="L263" s="34">
        <f>IF(AND(ISNUMBER($C263),ISNUMBER($D263)),IF($D263&lt;$C263,0,IF(MAX($C263,DATE(Setup!$B$5,3,1))&gt;MIN($D263,EOMONTH(DATE(Setup!$B$5,3,1),0)),0,MAX(0,NETWORKDAYS.INTL(MAX($C263,DATE(Setup!$B$5,3,1)),MIN($D263,EOMONTH(DATE(Setup!$B$5,3,1),0)),Setup!$C$6,Setup!$F$12:$F$61)-IF(AND($E263="Half day",YEAR($D263)=Setup!$B$5,MONTH($D263)=3),1-Setup!$B$7,0)))),0)</f>
        <v/>
      </c>
      <c r="M263" s="34">
        <f>IF(AND(ISNUMBER($C263),ISNUMBER($D263)),IF($D263&lt;$C263,0,IF(MAX($C263,DATE(Setup!$B$5,4,1))&gt;MIN($D263,EOMONTH(DATE(Setup!$B$5,4,1),0)),0,MAX(0,NETWORKDAYS.INTL(MAX($C263,DATE(Setup!$B$5,4,1)),MIN($D263,EOMONTH(DATE(Setup!$B$5,4,1),0)),Setup!$C$6,Setup!$F$12:$F$61)-IF(AND($E263="Half day",YEAR($D263)=Setup!$B$5,MONTH($D263)=4),1-Setup!$B$7,0)))),0)</f>
        <v/>
      </c>
      <c r="N263" s="34">
        <f>IF(AND(ISNUMBER($C263),ISNUMBER($D263)),IF($D263&lt;$C263,0,IF(MAX($C263,DATE(Setup!$B$5,5,1))&gt;MIN($D263,EOMONTH(DATE(Setup!$B$5,5,1),0)),0,MAX(0,NETWORKDAYS.INTL(MAX($C263,DATE(Setup!$B$5,5,1)),MIN($D263,EOMONTH(DATE(Setup!$B$5,5,1),0)),Setup!$C$6,Setup!$F$12:$F$61)-IF(AND($E263="Half day",YEAR($D263)=Setup!$B$5,MONTH($D263)=5),1-Setup!$B$7,0)))),0)</f>
        <v/>
      </c>
      <c r="O263" s="34">
        <f>IF(AND(ISNUMBER($C263),ISNUMBER($D263)),IF($D263&lt;$C263,0,IF(MAX($C263,DATE(Setup!$B$5,6,1))&gt;MIN($D263,EOMONTH(DATE(Setup!$B$5,6,1),0)),0,MAX(0,NETWORKDAYS.INTL(MAX($C263,DATE(Setup!$B$5,6,1)),MIN($D263,EOMONTH(DATE(Setup!$B$5,6,1),0)),Setup!$C$6,Setup!$F$12:$F$61)-IF(AND($E263="Half day",YEAR($D263)=Setup!$B$5,MONTH($D263)=6),1-Setup!$B$7,0)))),0)</f>
        <v/>
      </c>
      <c r="P263" s="34">
        <f>IF(AND(ISNUMBER($C263),ISNUMBER($D263)),IF($D263&lt;$C263,0,IF(MAX($C263,DATE(Setup!$B$5,7,1))&gt;MIN($D263,EOMONTH(DATE(Setup!$B$5,7,1),0)),0,MAX(0,NETWORKDAYS.INTL(MAX($C263,DATE(Setup!$B$5,7,1)),MIN($D263,EOMONTH(DATE(Setup!$B$5,7,1),0)),Setup!$C$6,Setup!$F$12:$F$61)-IF(AND($E263="Half day",YEAR($D263)=Setup!$B$5,MONTH($D263)=7),1-Setup!$B$7,0)))),0)</f>
        <v/>
      </c>
      <c r="Q263" s="34">
        <f>IF(AND(ISNUMBER($C263),ISNUMBER($D263)),IF($D263&lt;$C263,0,IF(MAX($C263,DATE(Setup!$B$5,8,1))&gt;MIN($D263,EOMONTH(DATE(Setup!$B$5,8,1),0)),0,MAX(0,NETWORKDAYS.INTL(MAX($C263,DATE(Setup!$B$5,8,1)),MIN($D263,EOMONTH(DATE(Setup!$B$5,8,1),0)),Setup!$C$6,Setup!$F$12:$F$61)-IF(AND($E263="Half day",YEAR($D263)=Setup!$B$5,MONTH($D263)=8),1-Setup!$B$7,0)))),0)</f>
        <v/>
      </c>
      <c r="R263" s="34">
        <f>IF(AND(ISNUMBER($C263),ISNUMBER($D263)),IF($D263&lt;$C263,0,IF(MAX($C263,DATE(Setup!$B$5,9,1))&gt;MIN($D263,EOMONTH(DATE(Setup!$B$5,9,1),0)),0,MAX(0,NETWORKDAYS.INTL(MAX($C263,DATE(Setup!$B$5,9,1)),MIN($D263,EOMONTH(DATE(Setup!$B$5,9,1),0)),Setup!$C$6,Setup!$F$12:$F$61)-IF(AND($E263="Half day",YEAR($D263)=Setup!$B$5,MONTH($D263)=9),1-Setup!$B$7,0)))),0)</f>
        <v/>
      </c>
      <c r="S263" s="34">
        <f>IF(AND(ISNUMBER($C263),ISNUMBER($D263)),IF($D263&lt;$C263,0,IF(MAX($C263,DATE(Setup!$B$5,10,1))&gt;MIN($D263,EOMONTH(DATE(Setup!$B$5,10,1),0)),0,MAX(0,NETWORKDAYS.INTL(MAX($C263,DATE(Setup!$B$5,10,1)),MIN($D263,EOMONTH(DATE(Setup!$B$5,10,1),0)),Setup!$C$6,Setup!$F$12:$F$61)-IF(AND($E263="Half day",YEAR($D263)=Setup!$B$5,MONTH($D263)=10),1-Setup!$B$7,0)))),0)</f>
        <v/>
      </c>
      <c r="T263" s="34">
        <f>IF(AND(ISNUMBER($C263),ISNUMBER($D263)),IF($D263&lt;$C263,0,IF(MAX($C263,DATE(Setup!$B$5,11,1))&gt;MIN($D263,EOMONTH(DATE(Setup!$B$5,11,1),0)),0,MAX(0,NETWORKDAYS.INTL(MAX($C263,DATE(Setup!$B$5,11,1)),MIN($D263,EOMONTH(DATE(Setup!$B$5,11,1),0)),Setup!$C$6,Setup!$F$12:$F$61)-IF(AND($E263="Half day",YEAR($D263)=Setup!$B$5,MONTH($D263)=11),1-Setup!$B$7,0)))),0)</f>
        <v/>
      </c>
      <c r="U263" s="34">
        <f>IF(AND(ISNUMBER($C263),ISNUMBER($D263)),IF($D263&lt;$C263,0,IF(MAX($C263,DATE(Setup!$B$5,12,1))&gt;MIN($D263,EOMONTH(DATE(Setup!$B$5,12,1),0)),0,MAX(0,NETWORKDAYS.INTL(MAX($C263,DATE(Setup!$B$5,12,1)),MIN($D263,EOMONTH(DATE(Setup!$B$5,12,1),0)),Setup!$C$6,Setup!$F$12:$F$61)-IF(AND($E263="Half day",YEAR($D263)=Setup!$B$5,MONTH($D263)=12),1-Setup!$B$7,0)))),0)</f>
        <v/>
      </c>
    </row>
    <row r="264">
      <c r="A264" s="7" t="n"/>
      <c r="B264" s="7" t="n"/>
      <c r="C264" s="28" t="n"/>
      <c r="D264" s="28" t="n"/>
      <c r="E264" s="23" t="n"/>
      <c r="F264" s="32">
        <f>IF(OR($C264="",$D264=""),"",IF(NOT(AND(ISNUMBER($C264),ISNUMBER($D264))),"Check dates",IF($D264&lt;$C264,"Check dates",SUM($J264:$U264))))</f>
        <v/>
      </c>
      <c r="G264" s="7" t="n"/>
      <c r="H264" s="33">
        <f>IF(AND($A264="",$B264="",$C264="",$D264=""),"",IF(COUNTIF(Employees!$A$5:$A$34,$A264)=0,"Pick the employee from the list",IF(COUNTIF(Setup!$A$12:$A$17,$B264)=0,"Pick the leave type",IF($F264="Check dates","Check the dates","OK"))))</f>
        <v/>
      </c>
      <c r="J264" s="34">
        <f>IF(AND(ISNUMBER($C264),ISNUMBER($D264)),IF($D264&lt;$C264,0,IF(MAX($C264,DATE(Setup!$B$5,1,1))&gt;MIN($D264,EOMONTH(DATE(Setup!$B$5,1,1),0)),0,MAX(0,NETWORKDAYS.INTL(MAX($C264,DATE(Setup!$B$5,1,1)),MIN($D264,EOMONTH(DATE(Setup!$B$5,1,1),0)),Setup!$C$6,Setup!$F$12:$F$61)-IF(AND($E264="Half day",YEAR($D264)=Setup!$B$5,MONTH($D264)=1),1-Setup!$B$7,0)))),0)</f>
        <v/>
      </c>
      <c r="K264" s="34">
        <f>IF(AND(ISNUMBER($C264),ISNUMBER($D264)),IF($D264&lt;$C264,0,IF(MAX($C264,DATE(Setup!$B$5,2,1))&gt;MIN($D264,EOMONTH(DATE(Setup!$B$5,2,1),0)),0,MAX(0,NETWORKDAYS.INTL(MAX($C264,DATE(Setup!$B$5,2,1)),MIN($D264,EOMONTH(DATE(Setup!$B$5,2,1),0)),Setup!$C$6,Setup!$F$12:$F$61)-IF(AND($E264="Half day",YEAR($D264)=Setup!$B$5,MONTH($D264)=2),1-Setup!$B$7,0)))),0)</f>
        <v/>
      </c>
      <c r="L264" s="34">
        <f>IF(AND(ISNUMBER($C264),ISNUMBER($D264)),IF($D264&lt;$C264,0,IF(MAX($C264,DATE(Setup!$B$5,3,1))&gt;MIN($D264,EOMONTH(DATE(Setup!$B$5,3,1),0)),0,MAX(0,NETWORKDAYS.INTL(MAX($C264,DATE(Setup!$B$5,3,1)),MIN($D264,EOMONTH(DATE(Setup!$B$5,3,1),0)),Setup!$C$6,Setup!$F$12:$F$61)-IF(AND($E264="Half day",YEAR($D264)=Setup!$B$5,MONTH($D264)=3),1-Setup!$B$7,0)))),0)</f>
        <v/>
      </c>
      <c r="M264" s="34">
        <f>IF(AND(ISNUMBER($C264),ISNUMBER($D264)),IF($D264&lt;$C264,0,IF(MAX($C264,DATE(Setup!$B$5,4,1))&gt;MIN($D264,EOMONTH(DATE(Setup!$B$5,4,1),0)),0,MAX(0,NETWORKDAYS.INTL(MAX($C264,DATE(Setup!$B$5,4,1)),MIN($D264,EOMONTH(DATE(Setup!$B$5,4,1),0)),Setup!$C$6,Setup!$F$12:$F$61)-IF(AND($E264="Half day",YEAR($D264)=Setup!$B$5,MONTH($D264)=4),1-Setup!$B$7,0)))),0)</f>
        <v/>
      </c>
      <c r="N264" s="34">
        <f>IF(AND(ISNUMBER($C264),ISNUMBER($D264)),IF($D264&lt;$C264,0,IF(MAX($C264,DATE(Setup!$B$5,5,1))&gt;MIN($D264,EOMONTH(DATE(Setup!$B$5,5,1),0)),0,MAX(0,NETWORKDAYS.INTL(MAX($C264,DATE(Setup!$B$5,5,1)),MIN($D264,EOMONTH(DATE(Setup!$B$5,5,1),0)),Setup!$C$6,Setup!$F$12:$F$61)-IF(AND($E264="Half day",YEAR($D264)=Setup!$B$5,MONTH($D264)=5),1-Setup!$B$7,0)))),0)</f>
        <v/>
      </c>
      <c r="O264" s="34">
        <f>IF(AND(ISNUMBER($C264),ISNUMBER($D264)),IF($D264&lt;$C264,0,IF(MAX($C264,DATE(Setup!$B$5,6,1))&gt;MIN($D264,EOMONTH(DATE(Setup!$B$5,6,1),0)),0,MAX(0,NETWORKDAYS.INTL(MAX($C264,DATE(Setup!$B$5,6,1)),MIN($D264,EOMONTH(DATE(Setup!$B$5,6,1),0)),Setup!$C$6,Setup!$F$12:$F$61)-IF(AND($E264="Half day",YEAR($D264)=Setup!$B$5,MONTH($D264)=6),1-Setup!$B$7,0)))),0)</f>
        <v/>
      </c>
      <c r="P264" s="34">
        <f>IF(AND(ISNUMBER($C264),ISNUMBER($D264)),IF($D264&lt;$C264,0,IF(MAX($C264,DATE(Setup!$B$5,7,1))&gt;MIN($D264,EOMONTH(DATE(Setup!$B$5,7,1),0)),0,MAX(0,NETWORKDAYS.INTL(MAX($C264,DATE(Setup!$B$5,7,1)),MIN($D264,EOMONTH(DATE(Setup!$B$5,7,1),0)),Setup!$C$6,Setup!$F$12:$F$61)-IF(AND($E264="Half day",YEAR($D264)=Setup!$B$5,MONTH($D264)=7),1-Setup!$B$7,0)))),0)</f>
        <v/>
      </c>
      <c r="Q264" s="34">
        <f>IF(AND(ISNUMBER($C264),ISNUMBER($D264)),IF($D264&lt;$C264,0,IF(MAX($C264,DATE(Setup!$B$5,8,1))&gt;MIN($D264,EOMONTH(DATE(Setup!$B$5,8,1),0)),0,MAX(0,NETWORKDAYS.INTL(MAX($C264,DATE(Setup!$B$5,8,1)),MIN($D264,EOMONTH(DATE(Setup!$B$5,8,1),0)),Setup!$C$6,Setup!$F$12:$F$61)-IF(AND($E264="Half day",YEAR($D264)=Setup!$B$5,MONTH($D264)=8),1-Setup!$B$7,0)))),0)</f>
        <v/>
      </c>
      <c r="R264" s="34">
        <f>IF(AND(ISNUMBER($C264),ISNUMBER($D264)),IF($D264&lt;$C264,0,IF(MAX($C264,DATE(Setup!$B$5,9,1))&gt;MIN($D264,EOMONTH(DATE(Setup!$B$5,9,1),0)),0,MAX(0,NETWORKDAYS.INTL(MAX($C264,DATE(Setup!$B$5,9,1)),MIN($D264,EOMONTH(DATE(Setup!$B$5,9,1),0)),Setup!$C$6,Setup!$F$12:$F$61)-IF(AND($E264="Half day",YEAR($D264)=Setup!$B$5,MONTH($D264)=9),1-Setup!$B$7,0)))),0)</f>
        <v/>
      </c>
      <c r="S264" s="34">
        <f>IF(AND(ISNUMBER($C264),ISNUMBER($D264)),IF($D264&lt;$C264,0,IF(MAX($C264,DATE(Setup!$B$5,10,1))&gt;MIN($D264,EOMONTH(DATE(Setup!$B$5,10,1),0)),0,MAX(0,NETWORKDAYS.INTL(MAX($C264,DATE(Setup!$B$5,10,1)),MIN($D264,EOMONTH(DATE(Setup!$B$5,10,1),0)),Setup!$C$6,Setup!$F$12:$F$61)-IF(AND($E264="Half day",YEAR($D264)=Setup!$B$5,MONTH($D264)=10),1-Setup!$B$7,0)))),0)</f>
        <v/>
      </c>
      <c r="T264" s="34">
        <f>IF(AND(ISNUMBER($C264),ISNUMBER($D264)),IF($D264&lt;$C264,0,IF(MAX($C264,DATE(Setup!$B$5,11,1))&gt;MIN($D264,EOMONTH(DATE(Setup!$B$5,11,1),0)),0,MAX(0,NETWORKDAYS.INTL(MAX($C264,DATE(Setup!$B$5,11,1)),MIN($D264,EOMONTH(DATE(Setup!$B$5,11,1),0)),Setup!$C$6,Setup!$F$12:$F$61)-IF(AND($E264="Half day",YEAR($D264)=Setup!$B$5,MONTH($D264)=11),1-Setup!$B$7,0)))),0)</f>
        <v/>
      </c>
      <c r="U264" s="34">
        <f>IF(AND(ISNUMBER($C264),ISNUMBER($D264)),IF($D264&lt;$C264,0,IF(MAX($C264,DATE(Setup!$B$5,12,1))&gt;MIN($D264,EOMONTH(DATE(Setup!$B$5,12,1),0)),0,MAX(0,NETWORKDAYS.INTL(MAX($C264,DATE(Setup!$B$5,12,1)),MIN($D264,EOMONTH(DATE(Setup!$B$5,12,1),0)),Setup!$C$6,Setup!$F$12:$F$61)-IF(AND($E264="Half day",YEAR($D264)=Setup!$B$5,MONTH($D264)=12),1-Setup!$B$7,0)))),0)</f>
        <v/>
      </c>
    </row>
    <row r="265">
      <c r="A265" s="7" t="n"/>
      <c r="B265" s="7" t="n"/>
      <c r="C265" s="28" t="n"/>
      <c r="D265" s="28" t="n"/>
      <c r="E265" s="23" t="n"/>
      <c r="F265" s="32">
        <f>IF(OR($C265="",$D265=""),"",IF(NOT(AND(ISNUMBER($C265),ISNUMBER($D265))),"Check dates",IF($D265&lt;$C265,"Check dates",SUM($J265:$U265))))</f>
        <v/>
      </c>
      <c r="G265" s="7" t="n"/>
      <c r="H265" s="33">
        <f>IF(AND($A265="",$B265="",$C265="",$D265=""),"",IF(COUNTIF(Employees!$A$5:$A$34,$A265)=0,"Pick the employee from the list",IF(COUNTIF(Setup!$A$12:$A$17,$B265)=0,"Pick the leave type",IF($F265="Check dates","Check the dates","OK"))))</f>
        <v/>
      </c>
      <c r="J265" s="34">
        <f>IF(AND(ISNUMBER($C265),ISNUMBER($D265)),IF($D265&lt;$C265,0,IF(MAX($C265,DATE(Setup!$B$5,1,1))&gt;MIN($D265,EOMONTH(DATE(Setup!$B$5,1,1),0)),0,MAX(0,NETWORKDAYS.INTL(MAX($C265,DATE(Setup!$B$5,1,1)),MIN($D265,EOMONTH(DATE(Setup!$B$5,1,1),0)),Setup!$C$6,Setup!$F$12:$F$61)-IF(AND($E265="Half day",YEAR($D265)=Setup!$B$5,MONTH($D265)=1),1-Setup!$B$7,0)))),0)</f>
        <v/>
      </c>
      <c r="K265" s="34">
        <f>IF(AND(ISNUMBER($C265),ISNUMBER($D265)),IF($D265&lt;$C265,0,IF(MAX($C265,DATE(Setup!$B$5,2,1))&gt;MIN($D265,EOMONTH(DATE(Setup!$B$5,2,1),0)),0,MAX(0,NETWORKDAYS.INTL(MAX($C265,DATE(Setup!$B$5,2,1)),MIN($D265,EOMONTH(DATE(Setup!$B$5,2,1),0)),Setup!$C$6,Setup!$F$12:$F$61)-IF(AND($E265="Half day",YEAR($D265)=Setup!$B$5,MONTH($D265)=2),1-Setup!$B$7,0)))),0)</f>
        <v/>
      </c>
      <c r="L265" s="34">
        <f>IF(AND(ISNUMBER($C265),ISNUMBER($D265)),IF($D265&lt;$C265,0,IF(MAX($C265,DATE(Setup!$B$5,3,1))&gt;MIN($D265,EOMONTH(DATE(Setup!$B$5,3,1),0)),0,MAX(0,NETWORKDAYS.INTL(MAX($C265,DATE(Setup!$B$5,3,1)),MIN($D265,EOMONTH(DATE(Setup!$B$5,3,1),0)),Setup!$C$6,Setup!$F$12:$F$61)-IF(AND($E265="Half day",YEAR($D265)=Setup!$B$5,MONTH($D265)=3),1-Setup!$B$7,0)))),0)</f>
        <v/>
      </c>
      <c r="M265" s="34">
        <f>IF(AND(ISNUMBER($C265),ISNUMBER($D265)),IF($D265&lt;$C265,0,IF(MAX($C265,DATE(Setup!$B$5,4,1))&gt;MIN($D265,EOMONTH(DATE(Setup!$B$5,4,1),0)),0,MAX(0,NETWORKDAYS.INTL(MAX($C265,DATE(Setup!$B$5,4,1)),MIN($D265,EOMONTH(DATE(Setup!$B$5,4,1),0)),Setup!$C$6,Setup!$F$12:$F$61)-IF(AND($E265="Half day",YEAR($D265)=Setup!$B$5,MONTH($D265)=4),1-Setup!$B$7,0)))),0)</f>
        <v/>
      </c>
      <c r="N265" s="34">
        <f>IF(AND(ISNUMBER($C265),ISNUMBER($D265)),IF($D265&lt;$C265,0,IF(MAX($C265,DATE(Setup!$B$5,5,1))&gt;MIN($D265,EOMONTH(DATE(Setup!$B$5,5,1),0)),0,MAX(0,NETWORKDAYS.INTL(MAX($C265,DATE(Setup!$B$5,5,1)),MIN($D265,EOMONTH(DATE(Setup!$B$5,5,1),0)),Setup!$C$6,Setup!$F$12:$F$61)-IF(AND($E265="Half day",YEAR($D265)=Setup!$B$5,MONTH($D265)=5),1-Setup!$B$7,0)))),0)</f>
        <v/>
      </c>
      <c r="O265" s="34">
        <f>IF(AND(ISNUMBER($C265),ISNUMBER($D265)),IF($D265&lt;$C265,0,IF(MAX($C265,DATE(Setup!$B$5,6,1))&gt;MIN($D265,EOMONTH(DATE(Setup!$B$5,6,1),0)),0,MAX(0,NETWORKDAYS.INTL(MAX($C265,DATE(Setup!$B$5,6,1)),MIN($D265,EOMONTH(DATE(Setup!$B$5,6,1),0)),Setup!$C$6,Setup!$F$12:$F$61)-IF(AND($E265="Half day",YEAR($D265)=Setup!$B$5,MONTH($D265)=6),1-Setup!$B$7,0)))),0)</f>
        <v/>
      </c>
      <c r="P265" s="34">
        <f>IF(AND(ISNUMBER($C265),ISNUMBER($D265)),IF($D265&lt;$C265,0,IF(MAX($C265,DATE(Setup!$B$5,7,1))&gt;MIN($D265,EOMONTH(DATE(Setup!$B$5,7,1),0)),0,MAX(0,NETWORKDAYS.INTL(MAX($C265,DATE(Setup!$B$5,7,1)),MIN($D265,EOMONTH(DATE(Setup!$B$5,7,1),0)),Setup!$C$6,Setup!$F$12:$F$61)-IF(AND($E265="Half day",YEAR($D265)=Setup!$B$5,MONTH($D265)=7),1-Setup!$B$7,0)))),0)</f>
        <v/>
      </c>
      <c r="Q265" s="34">
        <f>IF(AND(ISNUMBER($C265),ISNUMBER($D265)),IF($D265&lt;$C265,0,IF(MAX($C265,DATE(Setup!$B$5,8,1))&gt;MIN($D265,EOMONTH(DATE(Setup!$B$5,8,1),0)),0,MAX(0,NETWORKDAYS.INTL(MAX($C265,DATE(Setup!$B$5,8,1)),MIN($D265,EOMONTH(DATE(Setup!$B$5,8,1),0)),Setup!$C$6,Setup!$F$12:$F$61)-IF(AND($E265="Half day",YEAR($D265)=Setup!$B$5,MONTH($D265)=8),1-Setup!$B$7,0)))),0)</f>
        <v/>
      </c>
      <c r="R265" s="34">
        <f>IF(AND(ISNUMBER($C265),ISNUMBER($D265)),IF($D265&lt;$C265,0,IF(MAX($C265,DATE(Setup!$B$5,9,1))&gt;MIN($D265,EOMONTH(DATE(Setup!$B$5,9,1),0)),0,MAX(0,NETWORKDAYS.INTL(MAX($C265,DATE(Setup!$B$5,9,1)),MIN($D265,EOMONTH(DATE(Setup!$B$5,9,1),0)),Setup!$C$6,Setup!$F$12:$F$61)-IF(AND($E265="Half day",YEAR($D265)=Setup!$B$5,MONTH($D265)=9),1-Setup!$B$7,0)))),0)</f>
        <v/>
      </c>
      <c r="S265" s="34">
        <f>IF(AND(ISNUMBER($C265),ISNUMBER($D265)),IF($D265&lt;$C265,0,IF(MAX($C265,DATE(Setup!$B$5,10,1))&gt;MIN($D265,EOMONTH(DATE(Setup!$B$5,10,1),0)),0,MAX(0,NETWORKDAYS.INTL(MAX($C265,DATE(Setup!$B$5,10,1)),MIN($D265,EOMONTH(DATE(Setup!$B$5,10,1),0)),Setup!$C$6,Setup!$F$12:$F$61)-IF(AND($E265="Half day",YEAR($D265)=Setup!$B$5,MONTH($D265)=10),1-Setup!$B$7,0)))),0)</f>
        <v/>
      </c>
      <c r="T265" s="34">
        <f>IF(AND(ISNUMBER($C265),ISNUMBER($D265)),IF($D265&lt;$C265,0,IF(MAX($C265,DATE(Setup!$B$5,11,1))&gt;MIN($D265,EOMONTH(DATE(Setup!$B$5,11,1),0)),0,MAX(0,NETWORKDAYS.INTL(MAX($C265,DATE(Setup!$B$5,11,1)),MIN($D265,EOMONTH(DATE(Setup!$B$5,11,1),0)),Setup!$C$6,Setup!$F$12:$F$61)-IF(AND($E265="Half day",YEAR($D265)=Setup!$B$5,MONTH($D265)=11),1-Setup!$B$7,0)))),0)</f>
        <v/>
      </c>
      <c r="U265" s="34">
        <f>IF(AND(ISNUMBER($C265),ISNUMBER($D265)),IF($D265&lt;$C265,0,IF(MAX($C265,DATE(Setup!$B$5,12,1))&gt;MIN($D265,EOMONTH(DATE(Setup!$B$5,12,1),0)),0,MAX(0,NETWORKDAYS.INTL(MAX($C265,DATE(Setup!$B$5,12,1)),MIN($D265,EOMONTH(DATE(Setup!$B$5,12,1),0)),Setup!$C$6,Setup!$F$12:$F$61)-IF(AND($E265="Half day",YEAR($D265)=Setup!$B$5,MONTH($D265)=12),1-Setup!$B$7,0)))),0)</f>
        <v/>
      </c>
    </row>
    <row r="266">
      <c r="A266" s="7" t="n"/>
      <c r="B266" s="7" t="n"/>
      <c r="C266" s="28" t="n"/>
      <c r="D266" s="28" t="n"/>
      <c r="E266" s="23" t="n"/>
      <c r="F266" s="32">
        <f>IF(OR($C266="",$D266=""),"",IF(NOT(AND(ISNUMBER($C266),ISNUMBER($D266))),"Check dates",IF($D266&lt;$C266,"Check dates",SUM($J266:$U266))))</f>
        <v/>
      </c>
      <c r="G266" s="7" t="n"/>
      <c r="H266" s="33">
        <f>IF(AND($A266="",$B266="",$C266="",$D266=""),"",IF(COUNTIF(Employees!$A$5:$A$34,$A266)=0,"Pick the employee from the list",IF(COUNTIF(Setup!$A$12:$A$17,$B266)=0,"Pick the leave type",IF($F266="Check dates","Check the dates","OK"))))</f>
        <v/>
      </c>
      <c r="J266" s="34">
        <f>IF(AND(ISNUMBER($C266),ISNUMBER($D266)),IF($D266&lt;$C266,0,IF(MAX($C266,DATE(Setup!$B$5,1,1))&gt;MIN($D266,EOMONTH(DATE(Setup!$B$5,1,1),0)),0,MAX(0,NETWORKDAYS.INTL(MAX($C266,DATE(Setup!$B$5,1,1)),MIN($D266,EOMONTH(DATE(Setup!$B$5,1,1),0)),Setup!$C$6,Setup!$F$12:$F$61)-IF(AND($E266="Half day",YEAR($D266)=Setup!$B$5,MONTH($D266)=1),1-Setup!$B$7,0)))),0)</f>
        <v/>
      </c>
      <c r="K266" s="34">
        <f>IF(AND(ISNUMBER($C266),ISNUMBER($D266)),IF($D266&lt;$C266,0,IF(MAX($C266,DATE(Setup!$B$5,2,1))&gt;MIN($D266,EOMONTH(DATE(Setup!$B$5,2,1),0)),0,MAX(0,NETWORKDAYS.INTL(MAX($C266,DATE(Setup!$B$5,2,1)),MIN($D266,EOMONTH(DATE(Setup!$B$5,2,1),0)),Setup!$C$6,Setup!$F$12:$F$61)-IF(AND($E266="Half day",YEAR($D266)=Setup!$B$5,MONTH($D266)=2),1-Setup!$B$7,0)))),0)</f>
        <v/>
      </c>
      <c r="L266" s="34">
        <f>IF(AND(ISNUMBER($C266),ISNUMBER($D266)),IF($D266&lt;$C266,0,IF(MAX($C266,DATE(Setup!$B$5,3,1))&gt;MIN($D266,EOMONTH(DATE(Setup!$B$5,3,1),0)),0,MAX(0,NETWORKDAYS.INTL(MAX($C266,DATE(Setup!$B$5,3,1)),MIN($D266,EOMONTH(DATE(Setup!$B$5,3,1),0)),Setup!$C$6,Setup!$F$12:$F$61)-IF(AND($E266="Half day",YEAR($D266)=Setup!$B$5,MONTH($D266)=3),1-Setup!$B$7,0)))),0)</f>
        <v/>
      </c>
      <c r="M266" s="34">
        <f>IF(AND(ISNUMBER($C266),ISNUMBER($D266)),IF($D266&lt;$C266,0,IF(MAX($C266,DATE(Setup!$B$5,4,1))&gt;MIN($D266,EOMONTH(DATE(Setup!$B$5,4,1),0)),0,MAX(0,NETWORKDAYS.INTL(MAX($C266,DATE(Setup!$B$5,4,1)),MIN($D266,EOMONTH(DATE(Setup!$B$5,4,1),0)),Setup!$C$6,Setup!$F$12:$F$61)-IF(AND($E266="Half day",YEAR($D266)=Setup!$B$5,MONTH($D266)=4),1-Setup!$B$7,0)))),0)</f>
        <v/>
      </c>
      <c r="N266" s="34">
        <f>IF(AND(ISNUMBER($C266),ISNUMBER($D266)),IF($D266&lt;$C266,0,IF(MAX($C266,DATE(Setup!$B$5,5,1))&gt;MIN($D266,EOMONTH(DATE(Setup!$B$5,5,1),0)),0,MAX(0,NETWORKDAYS.INTL(MAX($C266,DATE(Setup!$B$5,5,1)),MIN($D266,EOMONTH(DATE(Setup!$B$5,5,1),0)),Setup!$C$6,Setup!$F$12:$F$61)-IF(AND($E266="Half day",YEAR($D266)=Setup!$B$5,MONTH($D266)=5),1-Setup!$B$7,0)))),0)</f>
        <v/>
      </c>
      <c r="O266" s="34">
        <f>IF(AND(ISNUMBER($C266),ISNUMBER($D266)),IF($D266&lt;$C266,0,IF(MAX($C266,DATE(Setup!$B$5,6,1))&gt;MIN($D266,EOMONTH(DATE(Setup!$B$5,6,1),0)),0,MAX(0,NETWORKDAYS.INTL(MAX($C266,DATE(Setup!$B$5,6,1)),MIN($D266,EOMONTH(DATE(Setup!$B$5,6,1),0)),Setup!$C$6,Setup!$F$12:$F$61)-IF(AND($E266="Half day",YEAR($D266)=Setup!$B$5,MONTH($D266)=6),1-Setup!$B$7,0)))),0)</f>
        <v/>
      </c>
      <c r="P266" s="34">
        <f>IF(AND(ISNUMBER($C266),ISNUMBER($D266)),IF($D266&lt;$C266,0,IF(MAX($C266,DATE(Setup!$B$5,7,1))&gt;MIN($D266,EOMONTH(DATE(Setup!$B$5,7,1),0)),0,MAX(0,NETWORKDAYS.INTL(MAX($C266,DATE(Setup!$B$5,7,1)),MIN($D266,EOMONTH(DATE(Setup!$B$5,7,1),0)),Setup!$C$6,Setup!$F$12:$F$61)-IF(AND($E266="Half day",YEAR($D266)=Setup!$B$5,MONTH($D266)=7),1-Setup!$B$7,0)))),0)</f>
        <v/>
      </c>
      <c r="Q266" s="34">
        <f>IF(AND(ISNUMBER($C266),ISNUMBER($D266)),IF($D266&lt;$C266,0,IF(MAX($C266,DATE(Setup!$B$5,8,1))&gt;MIN($D266,EOMONTH(DATE(Setup!$B$5,8,1),0)),0,MAX(0,NETWORKDAYS.INTL(MAX($C266,DATE(Setup!$B$5,8,1)),MIN($D266,EOMONTH(DATE(Setup!$B$5,8,1),0)),Setup!$C$6,Setup!$F$12:$F$61)-IF(AND($E266="Half day",YEAR($D266)=Setup!$B$5,MONTH($D266)=8),1-Setup!$B$7,0)))),0)</f>
        <v/>
      </c>
      <c r="R266" s="34">
        <f>IF(AND(ISNUMBER($C266),ISNUMBER($D266)),IF($D266&lt;$C266,0,IF(MAX($C266,DATE(Setup!$B$5,9,1))&gt;MIN($D266,EOMONTH(DATE(Setup!$B$5,9,1),0)),0,MAX(0,NETWORKDAYS.INTL(MAX($C266,DATE(Setup!$B$5,9,1)),MIN($D266,EOMONTH(DATE(Setup!$B$5,9,1),0)),Setup!$C$6,Setup!$F$12:$F$61)-IF(AND($E266="Half day",YEAR($D266)=Setup!$B$5,MONTH($D266)=9),1-Setup!$B$7,0)))),0)</f>
        <v/>
      </c>
      <c r="S266" s="34">
        <f>IF(AND(ISNUMBER($C266),ISNUMBER($D266)),IF($D266&lt;$C266,0,IF(MAX($C266,DATE(Setup!$B$5,10,1))&gt;MIN($D266,EOMONTH(DATE(Setup!$B$5,10,1),0)),0,MAX(0,NETWORKDAYS.INTL(MAX($C266,DATE(Setup!$B$5,10,1)),MIN($D266,EOMONTH(DATE(Setup!$B$5,10,1),0)),Setup!$C$6,Setup!$F$12:$F$61)-IF(AND($E266="Half day",YEAR($D266)=Setup!$B$5,MONTH($D266)=10),1-Setup!$B$7,0)))),0)</f>
        <v/>
      </c>
      <c r="T266" s="34">
        <f>IF(AND(ISNUMBER($C266),ISNUMBER($D266)),IF($D266&lt;$C266,0,IF(MAX($C266,DATE(Setup!$B$5,11,1))&gt;MIN($D266,EOMONTH(DATE(Setup!$B$5,11,1),0)),0,MAX(0,NETWORKDAYS.INTL(MAX($C266,DATE(Setup!$B$5,11,1)),MIN($D266,EOMONTH(DATE(Setup!$B$5,11,1),0)),Setup!$C$6,Setup!$F$12:$F$61)-IF(AND($E266="Half day",YEAR($D266)=Setup!$B$5,MONTH($D266)=11),1-Setup!$B$7,0)))),0)</f>
        <v/>
      </c>
      <c r="U266" s="34">
        <f>IF(AND(ISNUMBER($C266),ISNUMBER($D266)),IF($D266&lt;$C266,0,IF(MAX($C266,DATE(Setup!$B$5,12,1))&gt;MIN($D266,EOMONTH(DATE(Setup!$B$5,12,1),0)),0,MAX(0,NETWORKDAYS.INTL(MAX($C266,DATE(Setup!$B$5,12,1)),MIN($D266,EOMONTH(DATE(Setup!$B$5,12,1),0)),Setup!$C$6,Setup!$F$12:$F$61)-IF(AND($E266="Half day",YEAR($D266)=Setup!$B$5,MONTH($D266)=12),1-Setup!$B$7,0)))),0)</f>
        <v/>
      </c>
    </row>
    <row r="267">
      <c r="A267" s="7" t="n"/>
      <c r="B267" s="7" t="n"/>
      <c r="C267" s="28" t="n"/>
      <c r="D267" s="28" t="n"/>
      <c r="E267" s="23" t="n"/>
      <c r="F267" s="32">
        <f>IF(OR($C267="",$D267=""),"",IF(NOT(AND(ISNUMBER($C267),ISNUMBER($D267))),"Check dates",IF($D267&lt;$C267,"Check dates",SUM($J267:$U267))))</f>
        <v/>
      </c>
      <c r="G267" s="7" t="n"/>
      <c r="H267" s="33">
        <f>IF(AND($A267="",$B267="",$C267="",$D267=""),"",IF(COUNTIF(Employees!$A$5:$A$34,$A267)=0,"Pick the employee from the list",IF(COUNTIF(Setup!$A$12:$A$17,$B267)=0,"Pick the leave type",IF($F267="Check dates","Check the dates","OK"))))</f>
        <v/>
      </c>
      <c r="J267" s="34">
        <f>IF(AND(ISNUMBER($C267),ISNUMBER($D267)),IF($D267&lt;$C267,0,IF(MAX($C267,DATE(Setup!$B$5,1,1))&gt;MIN($D267,EOMONTH(DATE(Setup!$B$5,1,1),0)),0,MAX(0,NETWORKDAYS.INTL(MAX($C267,DATE(Setup!$B$5,1,1)),MIN($D267,EOMONTH(DATE(Setup!$B$5,1,1),0)),Setup!$C$6,Setup!$F$12:$F$61)-IF(AND($E267="Half day",YEAR($D267)=Setup!$B$5,MONTH($D267)=1),1-Setup!$B$7,0)))),0)</f>
        <v/>
      </c>
      <c r="K267" s="34">
        <f>IF(AND(ISNUMBER($C267),ISNUMBER($D267)),IF($D267&lt;$C267,0,IF(MAX($C267,DATE(Setup!$B$5,2,1))&gt;MIN($D267,EOMONTH(DATE(Setup!$B$5,2,1),0)),0,MAX(0,NETWORKDAYS.INTL(MAX($C267,DATE(Setup!$B$5,2,1)),MIN($D267,EOMONTH(DATE(Setup!$B$5,2,1),0)),Setup!$C$6,Setup!$F$12:$F$61)-IF(AND($E267="Half day",YEAR($D267)=Setup!$B$5,MONTH($D267)=2),1-Setup!$B$7,0)))),0)</f>
        <v/>
      </c>
      <c r="L267" s="34">
        <f>IF(AND(ISNUMBER($C267),ISNUMBER($D267)),IF($D267&lt;$C267,0,IF(MAX($C267,DATE(Setup!$B$5,3,1))&gt;MIN($D267,EOMONTH(DATE(Setup!$B$5,3,1),0)),0,MAX(0,NETWORKDAYS.INTL(MAX($C267,DATE(Setup!$B$5,3,1)),MIN($D267,EOMONTH(DATE(Setup!$B$5,3,1),0)),Setup!$C$6,Setup!$F$12:$F$61)-IF(AND($E267="Half day",YEAR($D267)=Setup!$B$5,MONTH($D267)=3),1-Setup!$B$7,0)))),0)</f>
        <v/>
      </c>
      <c r="M267" s="34">
        <f>IF(AND(ISNUMBER($C267),ISNUMBER($D267)),IF($D267&lt;$C267,0,IF(MAX($C267,DATE(Setup!$B$5,4,1))&gt;MIN($D267,EOMONTH(DATE(Setup!$B$5,4,1),0)),0,MAX(0,NETWORKDAYS.INTL(MAX($C267,DATE(Setup!$B$5,4,1)),MIN($D267,EOMONTH(DATE(Setup!$B$5,4,1),0)),Setup!$C$6,Setup!$F$12:$F$61)-IF(AND($E267="Half day",YEAR($D267)=Setup!$B$5,MONTH($D267)=4),1-Setup!$B$7,0)))),0)</f>
        <v/>
      </c>
      <c r="N267" s="34">
        <f>IF(AND(ISNUMBER($C267),ISNUMBER($D267)),IF($D267&lt;$C267,0,IF(MAX($C267,DATE(Setup!$B$5,5,1))&gt;MIN($D267,EOMONTH(DATE(Setup!$B$5,5,1),0)),0,MAX(0,NETWORKDAYS.INTL(MAX($C267,DATE(Setup!$B$5,5,1)),MIN($D267,EOMONTH(DATE(Setup!$B$5,5,1),0)),Setup!$C$6,Setup!$F$12:$F$61)-IF(AND($E267="Half day",YEAR($D267)=Setup!$B$5,MONTH($D267)=5),1-Setup!$B$7,0)))),0)</f>
        <v/>
      </c>
      <c r="O267" s="34">
        <f>IF(AND(ISNUMBER($C267),ISNUMBER($D267)),IF($D267&lt;$C267,0,IF(MAX($C267,DATE(Setup!$B$5,6,1))&gt;MIN($D267,EOMONTH(DATE(Setup!$B$5,6,1),0)),0,MAX(0,NETWORKDAYS.INTL(MAX($C267,DATE(Setup!$B$5,6,1)),MIN($D267,EOMONTH(DATE(Setup!$B$5,6,1),0)),Setup!$C$6,Setup!$F$12:$F$61)-IF(AND($E267="Half day",YEAR($D267)=Setup!$B$5,MONTH($D267)=6),1-Setup!$B$7,0)))),0)</f>
        <v/>
      </c>
      <c r="P267" s="34">
        <f>IF(AND(ISNUMBER($C267),ISNUMBER($D267)),IF($D267&lt;$C267,0,IF(MAX($C267,DATE(Setup!$B$5,7,1))&gt;MIN($D267,EOMONTH(DATE(Setup!$B$5,7,1),0)),0,MAX(0,NETWORKDAYS.INTL(MAX($C267,DATE(Setup!$B$5,7,1)),MIN($D267,EOMONTH(DATE(Setup!$B$5,7,1),0)),Setup!$C$6,Setup!$F$12:$F$61)-IF(AND($E267="Half day",YEAR($D267)=Setup!$B$5,MONTH($D267)=7),1-Setup!$B$7,0)))),0)</f>
        <v/>
      </c>
      <c r="Q267" s="34">
        <f>IF(AND(ISNUMBER($C267),ISNUMBER($D267)),IF($D267&lt;$C267,0,IF(MAX($C267,DATE(Setup!$B$5,8,1))&gt;MIN($D267,EOMONTH(DATE(Setup!$B$5,8,1),0)),0,MAX(0,NETWORKDAYS.INTL(MAX($C267,DATE(Setup!$B$5,8,1)),MIN($D267,EOMONTH(DATE(Setup!$B$5,8,1),0)),Setup!$C$6,Setup!$F$12:$F$61)-IF(AND($E267="Half day",YEAR($D267)=Setup!$B$5,MONTH($D267)=8),1-Setup!$B$7,0)))),0)</f>
        <v/>
      </c>
      <c r="R267" s="34">
        <f>IF(AND(ISNUMBER($C267),ISNUMBER($D267)),IF($D267&lt;$C267,0,IF(MAX($C267,DATE(Setup!$B$5,9,1))&gt;MIN($D267,EOMONTH(DATE(Setup!$B$5,9,1),0)),0,MAX(0,NETWORKDAYS.INTL(MAX($C267,DATE(Setup!$B$5,9,1)),MIN($D267,EOMONTH(DATE(Setup!$B$5,9,1),0)),Setup!$C$6,Setup!$F$12:$F$61)-IF(AND($E267="Half day",YEAR($D267)=Setup!$B$5,MONTH($D267)=9),1-Setup!$B$7,0)))),0)</f>
        <v/>
      </c>
      <c r="S267" s="34">
        <f>IF(AND(ISNUMBER($C267),ISNUMBER($D267)),IF($D267&lt;$C267,0,IF(MAX($C267,DATE(Setup!$B$5,10,1))&gt;MIN($D267,EOMONTH(DATE(Setup!$B$5,10,1),0)),0,MAX(0,NETWORKDAYS.INTL(MAX($C267,DATE(Setup!$B$5,10,1)),MIN($D267,EOMONTH(DATE(Setup!$B$5,10,1),0)),Setup!$C$6,Setup!$F$12:$F$61)-IF(AND($E267="Half day",YEAR($D267)=Setup!$B$5,MONTH($D267)=10),1-Setup!$B$7,0)))),0)</f>
        <v/>
      </c>
      <c r="T267" s="34">
        <f>IF(AND(ISNUMBER($C267),ISNUMBER($D267)),IF($D267&lt;$C267,0,IF(MAX($C267,DATE(Setup!$B$5,11,1))&gt;MIN($D267,EOMONTH(DATE(Setup!$B$5,11,1),0)),0,MAX(0,NETWORKDAYS.INTL(MAX($C267,DATE(Setup!$B$5,11,1)),MIN($D267,EOMONTH(DATE(Setup!$B$5,11,1),0)),Setup!$C$6,Setup!$F$12:$F$61)-IF(AND($E267="Half day",YEAR($D267)=Setup!$B$5,MONTH($D267)=11),1-Setup!$B$7,0)))),0)</f>
        <v/>
      </c>
      <c r="U267" s="34">
        <f>IF(AND(ISNUMBER($C267),ISNUMBER($D267)),IF($D267&lt;$C267,0,IF(MAX($C267,DATE(Setup!$B$5,12,1))&gt;MIN($D267,EOMONTH(DATE(Setup!$B$5,12,1),0)),0,MAX(0,NETWORKDAYS.INTL(MAX($C267,DATE(Setup!$B$5,12,1)),MIN($D267,EOMONTH(DATE(Setup!$B$5,12,1),0)),Setup!$C$6,Setup!$F$12:$F$61)-IF(AND($E267="Half day",YEAR($D267)=Setup!$B$5,MONTH($D267)=12),1-Setup!$B$7,0)))),0)</f>
        <v/>
      </c>
    </row>
    <row r="268">
      <c r="A268" s="7" t="n"/>
      <c r="B268" s="7" t="n"/>
      <c r="C268" s="28" t="n"/>
      <c r="D268" s="28" t="n"/>
      <c r="E268" s="23" t="n"/>
      <c r="F268" s="32">
        <f>IF(OR($C268="",$D268=""),"",IF(NOT(AND(ISNUMBER($C268),ISNUMBER($D268))),"Check dates",IF($D268&lt;$C268,"Check dates",SUM($J268:$U268))))</f>
        <v/>
      </c>
      <c r="G268" s="7" t="n"/>
      <c r="H268" s="33">
        <f>IF(AND($A268="",$B268="",$C268="",$D268=""),"",IF(COUNTIF(Employees!$A$5:$A$34,$A268)=0,"Pick the employee from the list",IF(COUNTIF(Setup!$A$12:$A$17,$B268)=0,"Pick the leave type",IF($F268="Check dates","Check the dates","OK"))))</f>
        <v/>
      </c>
      <c r="J268" s="34">
        <f>IF(AND(ISNUMBER($C268),ISNUMBER($D268)),IF($D268&lt;$C268,0,IF(MAX($C268,DATE(Setup!$B$5,1,1))&gt;MIN($D268,EOMONTH(DATE(Setup!$B$5,1,1),0)),0,MAX(0,NETWORKDAYS.INTL(MAX($C268,DATE(Setup!$B$5,1,1)),MIN($D268,EOMONTH(DATE(Setup!$B$5,1,1),0)),Setup!$C$6,Setup!$F$12:$F$61)-IF(AND($E268="Half day",YEAR($D268)=Setup!$B$5,MONTH($D268)=1),1-Setup!$B$7,0)))),0)</f>
        <v/>
      </c>
      <c r="K268" s="34">
        <f>IF(AND(ISNUMBER($C268),ISNUMBER($D268)),IF($D268&lt;$C268,0,IF(MAX($C268,DATE(Setup!$B$5,2,1))&gt;MIN($D268,EOMONTH(DATE(Setup!$B$5,2,1),0)),0,MAX(0,NETWORKDAYS.INTL(MAX($C268,DATE(Setup!$B$5,2,1)),MIN($D268,EOMONTH(DATE(Setup!$B$5,2,1),0)),Setup!$C$6,Setup!$F$12:$F$61)-IF(AND($E268="Half day",YEAR($D268)=Setup!$B$5,MONTH($D268)=2),1-Setup!$B$7,0)))),0)</f>
        <v/>
      </c>
      <c r="L268" s="34">
        <f>IF(AND(ISNUMBER($C268),ISNUMBER($D268)),IF($D268&lt;$C268,0,IF(MAX($C268,DATE(Setup!$B$5,3,1))&gt;MIN($D268,EOMONTH(DATE(Setup!$B$5,3,1),0)),0,MAX(0,NETWORKDAYS.INTL(MAX($C268,DATE(Setup!$B$5,3,1)),MIN($D268,EOMONTH(DATE(Setup!$B$5,3,1),0)),Setup!$C$6,Setup!$F$12:$F$61)-IF(AND($E268="Half day",YEAR($D268)=Setup!$B$5,MONTH($D268)=3),1-Setup!$B$7,0)))),0)</f>
        <v/>
      </c>
      <c r="M268" s="34">
        <f>IF(AND(ISNUMBER($C268),ISNUMBER($D268)),IF($D268&lt;$C268,0,IF(MAX($C268,DATE(Setup!$B$5,4,1))&gt;MIN($D268,EOMONTH(DATE(Setup!$B$5,4,1),0)),0,MAX(0,NETWORKDAYS.INTL(MAX($C268,DATE(Setup!$B$5,4,1)),MIN($D268,EOMONTH(DATE(Setup!$B$5,4,1),0)),Setup!$C$6,Setup!$F$12:$F$61)-IF(AND($E268="Half day",YEAR($D268)=Setup!$B$5,MONTH($D268)=4),1-Setup!$B$7,0)))),0)</f>
        <v/>
      </c>
      <c r="N268" s="34">
        <f>IF(AND(ISNUMBER($C268),ISNUMBER($D268)),IF($D268&lt;$C268,0,IF(MAX($C268,DATE(Setup!$B$5,5,1))&gt;MIN($D268,EOMONTH(DATE(Setup!$B$5,5,1),0)),0,MAX(0,NETWORKDAYS.INTL(MAX($C268,DATE(Setup!$B$5,5,1)),MIN($D268,EOMONTH(DATE(Setup!$B$5,5,1),0)),Setup!$C$6,Setup!$F$12:$F$61)-IF(AND($E268="Half day",YEAR($D268)=Setup!$B$5,MONTH($D268)=5),1-Setup!$B$7,0)))),0)</f>
        <v/>
      </c>
      <c r="O268" s="34">
        <f>IF(AND(ISNUMBER($C268),ISNUMBER($D268)),IF($D268&lt;$C268,0,IF(MAX($C268,DATE(Setup!$B$5,6,1))&gt;MIN($D268,EOMONTH(DATE(Setup!$B$5,6,1),0)),0,MAX(0,NETWORKDAYS.INTL(MAX($C268,DATE(Setup!$B$5,6,1)),MIN($D268,EOMONTH(DATE(Setup!$B$5,6,1),0)),Setup!$C$6,Setup!$F$12:$F$61)-IF(AND($E268="Half day",YEAR($D268)=Setup!$B$5,MONTH($D268)=6),1-Setup!$B$7,0)))),0)</f>
        <v/>
      </c>
      <c r="P268" s="34">
        <f>IF(AND(ISNUMBER($C268),ISNUMBER($D268)),IF($D268&lt;$C268,0,IF(MAX($C268,DATE(Setup!$B$5,7,1))&gt;MIN($D268,EOMONTH(DATE(Setup!$B$5,7,1),0)),0,MAX(0,NETWORKDAYS.INTL(MAX($C268,DATE(Setup!$B$5,7,1)),MIN($D268,EOMONTH(DATE(Setup!$B$5,7,1),0)),Setup!$C$6,Setup!$F$12:$F$61)-IF(AND($E268="Half day",YEAR($D268)=Setup!$B$5,MONTH($D268)=7),1-Setup!$B$7,0)))),0)</f>
        <v/>
      </c>
      <c r="Q268" s="34">
        <f>IF(AND(ISNUMBER($C268),ISNUMBER($D268)),IF($D268&lt;$C268,0,IF(MAX($C268,DATE(Setup!$B$5,8,1))&gt;MIN($D268,EOMONTH(DATE(Setup!$B$5,8,1),0)),0,MAX(0,NETWORKDAYS.INTL(MAX($C268,DATE(Setup!$B$5,8,1)),MIN($D268,EOMONTH(DATE(Setup!$B$5,8,1),0)),Setup!$C$6,Setup!$F$12:$F$61)-IF(AND($E268="Half day",YEAR($D268)=Setup!$B$5,MONTH($D268)=8),1-Setup!$B$7,0)))),0)</f>
        <v/>
      </c>
      <c r="R268" s="34">
        <f>IF(AND(ISNUMBER($C268),ISNUMBER($D268)),IF($D268&lt;$C268,0,IF(MAX($C268,DATE(Setup!$B$5,9,1))&gt;MIN($D268,EOMONTH(DATE(Setup!$B$5,9,1),0)),0,MAX(0,NETWORKDAYS.INTL(MAX($C268,DATE(Setup!$B$5,9,1)),MIN($D268,EOMONTH(DATE(Setup!$B$5,9,1),0)),Setup!$C$6,Setup!$F$12:$F$61)-IF(AND($E268="Half day",YEAR($D268)=Setup!$B$5,MONTH($D268)=9),1-Setup!$B$7,0)))),0)</f>
        <v/>
      </c>
      <c r="S268" s="34">
        <f>IF(AND(ISNUMBER($C268),ISNUMBER($D268)),IF($D268&lt;$C268,0,IF(MAX($C268,DATE(Setup!$B$5,10,1))&gt;MIN($D268,EOMONTH(DATE(Setup!$B$5,10,1),0)),0,MAX(0,NETWORKDAYS.INTL(MAX($C268,DATE(Setup!$B$5,10,1)),MIN($D268,EOMONTH(DATE(Setup!$B$5,10,1),0)),Setup!$C$6,Setup!$F$12:$F$61)-IF(AND($E268="Half day",YEAR($D268)=Setup!$B$5,MONTH($D268)=10),1-Setup!$B$7,0)))),0)</f>
        <v/>
      </c>
      <c r="T268" s="34">
        <f>IF(AND(ISNUMBER($C268),ISNUMBER($D268)),IF($D268&lt;$C268,0,IF(MAX($C268,DATE(Setup!$B$5,11,1))&gt;MIN($D268,EOMONTH(DATE(Setup!$B$5,11,1),0)),0,MAX(0,NETWORKDAYS.INTL(MAX($C268,DATE(Setup!$B$5,11,1)),MIN($D268,EOMONTH(DATE(Setup!$B$5,11,1),0)),Setup!$C$6,Setup!$F$12:$F$61)-IF(AND($E268="Half day",YEAR($D268)=Setup!$B$5,MONTH($D268)=11),1-Setup!$B$7,0)))),0)</f>
        <v/>
      </c>
      <c r="U268" s="34">
        <f>IF(AND(ISNUMBER($C268),ISNUMBER($D268)),IF($D268&lt;$C268,0,IF(MAX($C268,DATE(Setup!$B$5,12,1))&gt;MIN($D268,EOMONTH(DATE(Setup!$B$5,12,1),0)),0,MAX(0,NETWORKDAYS.INTL(MAX($C268,DATE(Setup!$B$5,12,1)),MIN($D268,EOMONTH(DATE(Setup!$B$5,12,1),0)),Setup!$C$6,Setup!$F$12:$F$61)-IF(AND($E268="Half day",YEAR($D268)=Setup!$B$5,MONTH($D268)=12),1-Setup!$B$7,0)))),0)</f>
        <v/>
      </c>
    </row>
    <row r="269">
      <c r="A269" s="7" t="n"/>
      <c r="B269" s="7" t="n"/>
      <c r="C269" s="28" t="n"/>
      <c r="D269" s="28" t="n"/>
      <c r="E269" s="23" t="n"/>
      <c r="F269" s="32">
        <f>IF(OR($C269="",$D269=""),"",IF(NOT(AND(ISNUMBER($C269),ISNUMBER($D269))),"Check dates",IF($D269&lt;$C269,"Check dates",SUM($J269:$U269))))</f>
        <v/>
      </c>
      <c r="G269" s="7" t="n"/>
      <c r="H269" s="33">
        <f>IF(AND($A269="",$B269="",$C269="",$D269=""),"",IF(COUNTIF(Employees!$A$5:$A$34,$A269)=0,"Pick the employee from the list",IF(COUNTIF(Setup!$A$12:$A$17,$B269)=0,"Pick the leave type",IF($F269="Check dates","Check the dates","OK"))))</f>
        <v/>
      </c>
      <c r="J269" s="34">
        <f>IF(AND(ISNUMBER($C269),ISNUMBER($D269)),IF($D269&lt;$C269,0,IF(MAX($C269,DATE(Setup!$B$5,1,1))&gt;MIN($D269,EOMONTH(DATE(Setup!$B$5,1,1),0)),0,MAX(0,NETWORKDAYS.INTL(MAX($C269,DATE(Setup!$B$5,1,1)),MIN($D269,EOMONTH(DATE(Setup!$B$5,1,1),0)),Setup!$C$6,Setup!$F$12:$F$61)-IF(AND($E269="Half day",YEAR($D269)=Setup!$B$5,MONTH($D269)=1),1-Setup!$B$7,0)))),0)</f>
        <v/>
      </c>
      <c r="K269" s="34">
        <f>IF(AND(ISNUMBER($C269),ISNUMBER($D269)),IF($D269&lt;$C269,0,IF(MAX($C269,DATE(Setup!$B$5,2,1))&gt;MIN($D269,EOMONTH(DATE(Setup!$B$5,2,1),0)),0,MAX(0,NETWORKDAYS.INTL(MAX($C269,DATE(Setup!$B$5,2,1)),MIN($D269,EOMONTH(DATE(Setup!$B$5,2,1),0)),Setup!$C$6,Setup!$F$12:$F$61)-IF(AND($E269="Half day",YEAR($D269)=Setup!$B$5,MONTH($D269)=2),1-Setup!$B$7,0)))),0)</f>
        <v/>
      </c>
      <c r="L269" s="34">
        <f>IF(AND(ISNUMBER($C269),ISNUMBER($D269)),IF($D269&lt;$C269,0,IF(MAX($C269,DATE(Setup!$B$5,3,1))&gt;MIN($D269,EOMONTH(DATE(Setup!$B$5,3,1),0)),0,MAX(0,NETWORKDAYS.INTL(MAX($C269,DATE(Setup!$B$5,3,1)),MIN($D269,EOMONTH(DATE(Setup!$B$5,3,1),0)),Setup!$C$6,Setup!$F$12:$F$61)-IF(AND($E269="Half day",YEAR($D269)=Setup!$B$5,MONTH($D269)=3),1-Setup!$B$7,0)))),0)</f>
        <v/>
      </c>
      <c r="M269" s="34">
        <f>IF(AND(ISNUMBER($C269),ISNUMBER($D269)),IF($D269&lt;$C269,0,IF(MAX($C269,DATE(Setup!$B$5,4,1))&gt;MIN($D269,EOMONTH(DATE(Setup!$B$5,4,1),0)),0,MAX(0,NETWORKDAYS.INTL(MAX($C269,DATE(Setup!$B$5,4,1)),MIN($D269,EOMONTH(DATE(Setup!$B$5,4,1),0)),Setup!$C$6,Setup!$F$12:$F$61)-IF(AND($E269="Half day",YEAR($D269)=Setup!$B$5,MONTH($D269)=4),1-Setup!$B$7,0)))),0)</f>
        <v/>
      </c>
      <c r="N269" s="34">
        <f>IF(AND(ISNUMBER($C269),ISNUMBER($D269)),IF($D269&lt;$C269,0,IF(MAX($C269,DATE(Setup!$B$5,5,1))&gt;MIN($D269,EOMONTH(DATE(Setup!$B$5,5,1),0)),0,MAX(0,NETWORKDAYS.INTL(MAX($C269,DATE(Setup!$B$5,5,1)),MIN($D269,EOMONTH(DATE(Setup!$B$5,5,1),0)),Setup!$C$6,Setup!$F$12:$F$61)-IF(AND($E269="Half day",YEAR($D269)=Setup!$B$5,MONTH($D269)=5),1-Setup!$B$7,0)))),0)</f>
        <v/>
      </c>
      <c r="O269" s="34">
        <f>IF(AND(ISNUMBER($C269),ISNUMBER($D269)),IF($D269&lt;$C269,0,IF(MAX($C269,DATE(Setup!$B$5,6,1))&gt;MIN($D269,EOMONTH(DATE(Setup!$B$5,6,1),0)),0,MAX(0,NETWORKDAYS.INTL(MAX($C269,DATE(Setup!$B$5,6,1)),MIN($D269,EOMONTH(DATE(Setup!$B$5,6,1),0)),Setup!$C$6,Setup!$F$12:$F$61)-IF(AND($E269="Half day",YEAR($D269)=Setup!$B$5,MONTH($D269)=6),1-Setup!$B$7,0)))),0)</f>
        <v/>
      </c>
      <c r="P269" s="34">
        <f>IF(AND(ISNUMBER($C269),ISNUMBER($D269)),IF($D269&lt;$C269,0,IF(MAX($C269,DATE(Setup!$B$5,7,1))&gt;MIN($D269,EOMONTH(DATE(Setup!$B$5,7,1),0)),0,MAX(0,NETWORKDAYS.INTL(MAX($C269,DATE(Setup!$B$5,7,1)),MIN($D269,EOMONTH(DATE(Setup!$B$5,7,1),0)),Setup!$C$6,Setup!$F$12:$F$61)-IF(AND($E269="Half day",YEAR($D269)=Setup!$B$5,MONTH($D269)=7),1-Setup!$B$7,0)))),0)</f>
        <v/>
      </c>
      <c r="Q269" s="34">
        <f>IF(AND(ISNUMBER($C269),ISNUMBER($D269)),IF($D269&lt;$C269,0,IF(MAX($C269,DATE(Setup!$B$5,8,1))&gt;MIN($D269,EOMONTH(DATE(Setup!$B$5,8,1),0)),0,MAX(0,NETWORKDAYS.INTL(MAX($C269,DATE(Setup!$B$5,8,1)),MIN($D269,EOMONTH(DATE(Setup!$B$5,8,1),0)),Setup!$C$6,Setup!$F$12:$F$61)-IF(AND($E269="Half day",YEAR($D269)=Setup!$B$5,MONTH($D269)=8),1-Setup!$B$7,0)))),0)</f>
        <v/>
      </c>
      <c r="R269" s="34">
        <f>IF(AND(ISNUMBER($C269),ISNUMBER($D269)),IF($D269&lt;$C269,0,IF(MAX($C269,DATE(Setup!$B$5,9,1))&gt;MIN($D269,EOMONTH(DATE(Setup!$B$5,9,1),0)),0,MAX(0,NETWORKDAYS.INTL(MAX($C269,DATE(Setup!$B$5,9,1)),MIN($D269,EOMONTH(DATE(Setup!$B$5,9,1),0)),Setup!$C$6,Setup!$F$12:$F$61)-IF(AND($E269="Half day",YEAR($D269)=Setup!$B$5,MONTH($D269)=9),1-Setup!$B$7,0)))),0)</f>
        <v/>
      </c>
      <c r="S269" s="34">
        <f>IF(AND(ISNUMBER($C269),ISNUMBER($D269)),IF($D269&lt;$C269,0,IF(MAX($C269,DATE(Setup!$B$5,10,1))&gt;MIN($D269,EOMONTH(DATE(Setup!$B$5,10,1),0)),0,MAX(0,NETWORKDAYS.INTL(MAX($C269,DATE(Setup!$B$5,10,1)),MIN($D269,EOMONTH(DATE(Setup!$B$5,10,1),0)),Setup!$C$6,Setup!$F$12:$F$61)-IF(AND($E269="Half day",YEAR($D269)=Setup!$B$5,MONTH($D269)=10),1-Setup!$B$7,0)))),0)</f>
        <v/>
      </c>
      <c r="T269" s="34">
        <f>IF(AND(ISNUMBER($C269),ISNUMBER($D269)),IF($D269&lt;$C269,0,IF(MAX($C269,DATE(Setup!$B$5,11,1))&gt;MIN($D269,EOMONTH(DATE(Setup!$B$5,11,1),0)),0,MAX(0,NETWORKDAYS.INTL(MAX($C269,DATE(Setup!$B$5,11,1)),MIN($D269,EOMONTH(DATE(Setup!$B$5,11,1),0)),Setup!$C$6,Setup!$F$12:$F$61)-IF(AND($E269="Half day",YEAR($D269)=Setup!$B$5,MONTH($D269)=11),1-Setup!$B$7,0)))),0)</f>
        <v/>
      </c>
      <c r="U269" s="34">
        <f>IF(AND(ISNUMBER($C269),ISNUMBER($D269)),IF($D269&lt;$C269,0,IF(MAX($C269,DATE(Setup!$B$5,12,1))&gt;MIN($D269,EOMONTH(DATE(Setup!$B$5,12,1),0)),0,MAX(0,NETWORKDAYS.INTL(MAX($C269,DATE(Setup!$B$5,12,1)),MIN($D269,EOMONTH(DATE(Setup!$B$5,12,1),0)),Setup!$C$6,Setup!$F$12:$F$61)-IF(AND($E269="Half day",YEAR($D269)=Setup!$B$5,MONTH($D269)=12),1-Setup!$B$7,0)))),0)</f>
        <v/>
      </c>
    </row>
    <row r="270">
      <c r="A270" s="7" t="n"/>
      <c r="B270" s="7" t="n"/>
      <c r="C270" s="28" t="n"/>
      <c r="D270" s="28" t="n"/>
      <c r="E270" s="23" t="n"/>
      <c r="F270" s="32">
        <f>IF(OR($C270="",$D270=""),"",IF(NOT(AND(ISNUMBER($C270),ISNUMBER($D270))),"Check dates",IF($D270&lt;$C270,"Check dates",SUM($J270:$U270))))</f>
        <v/>
      </c>
      <c r="G270" s="7" t="n"/>
      <c r="H270" s="33">
        <f>IF(AND($A270="",$B270="",$C270="",$D270=""),"",IF(COUNTIF(Employees!$A$5:$A$34,$A270)=0,"Pick the employee from the list",IF(COUNTIF(Setup!$A$12:$A$17,$B270)=0,"Pick the leave type",IF($F270="Check dates","Check the dates","OK"))))</f>
        <v/>
      </c>
      <c r="J270" s="34">
        <f>IF(AND(ISNUMBER($C270),ISNUMBER($D270)),IF($D270&lt;$C270,0,IF(MAX($C270,DATE(Setup!$B$5,1,1))&gt;MIN($D270,EOMONTH(DATE(Setup!$B$5,1,1),0)),0,MAX(0,NETWORKDAYS.INTL(MAX($C270,DATE(Setup!$B$5,1,1)),MIN($D270,EOMONTH(DATE(Setup!$B$5,1,1),0)),Setup!$C$6,Setup!$F$12:$F$61)-IF(AND($E270="Half day",YEAR($D270)=Setup!$B$5,MONTH($D270)=1),1-Setup!$B$7,0)))),0)</f>
        <v/>
      </c>
      <c r="K270" s="34">
        <f>IF(AND(ISNUMBER($C270),ISNUMBER($D270)),IF($D270&lt;$C270,0,IF(MAX($C270,DATE(Setup!$B$5,2,1))&gt;MIN($D270,EOMONTH(DATE(Setup!$B$5,2,1),0)),0,MAX(0,NETWORKDAYS.INTL(MAX($C270,DATE(Setup!$B$5,2,1)),MIN($D270,EOMONTH(DATE(Setup!$B$5,2,1),0)),Setup!$C$6,Setup!$F$12:$F$61)-IF(AND($E270="Half day",YEAR($D270)=Setup!$B$5,MONTH($D270)=2),1-Setup!$B$7,0)))),0)</f>
        <v/>
      </c>
      <c r="L270" s="34">
        <f>IF(AND(ISNUMBER($C270),ISNUMBER($D270)),IF($D270&lt;$C270,0,IF(MAX($C270,DATE(Setup!$B$5,3,1))&gt;MIN($D270,EOMONTH(DATE(Setup!$B$5,3,1),0)),0,MAX(0,NETWORKDAYS.INTL(MAX($C270,DATE(Setup!$B$5,3,1)),MIN($D270,EOMONTH(DATE(Setup!$B$5,3,1),0)),Setup!$C$6,Setup!$F$12:$F$61)-IF(AND($E270="Half day",YEAR($D270)=Setup!$B$5,MONTH($D270)=3),1-Setup!$B$7,0)))),0)</f>
        <v/>
      </c>
      <c r="M270" s="34">
        <f>IF(AND(ISNUMBER($C270),ISNUMBER($D270)),IF($D270&lt;$C270,0,IF(MAX($C270,DATE(Setup!$B$5,4,1))&gt;MIN($D270,EOMONTH(DATE(Setup!$B$5,4,1),0)),0,MAX(0,NETWORKDAYS.INTL(MAX($C270,DATE(Setup!$B$5,4,1)),MIN($D270,EOMONTH(DATE(Setup!$B$5,4,1),0)),Setup!$C$6,Setup!$F$12:$F$61)-IF(AND($E270="Half day",YEAR($D270)=Setup!$B$5,MONTH($D270)=4),1-Setup!$B$7,0)))),0)</f>
        <v/>
      </c>
      <c r="N270" s="34">
        <f>IF(AND(ISNUMBER($C270),ISNUMBER($D270)),IF($D270&lt;$C270,0,IF(MAX($C270,DATE(Setup!$B$5,5,1))&gt;MIN($D270,EOMONTH(DATE(Setup!$B$5,5,1),0)),0,MAX(0,NETWORKDAYS.INTL(MAX($C270,DATE(Setup!$B$5,5,1)),MIN($D270,EOMONTH(DATE(Setup!$B$5,5,1),0)),Setup!$C$6,Setup!$F$12:$F$61)-IF(AND($E270="Half day",YEAR($D270)=Setup!$B$5,MONTH($D270)=5),1-Setup!$B$7,0)))),0)</f>
        <v/>
      </c>
      <c r="O270" s="34">
        <f>IF(AND(ISNUMBER($C270),ISNUMBER($D270)),IF($D270&lt;$C270,0,IF(MAX($C270,DATE(Setup!$B$5,6,1))&gt;MIN($D270,EOMONTH(DATE(Setup!$B$5,6,1),0)),0,MAX(0,NETWORKDAYS.INTL(MAX($C270,DATE(Setup!$B$5,6,1)),MIN($D270,EOMONTH(DATE(Setup!$B$5,6,1),0)),Setup!$C$6,Setup!$F$12:$F$61)-IF(AND($E270="Half day",YEAR($D270)=Setup!$B$5,MONTH($D270)=6),1-Setup!$B$7,0)))),0)</f>
        <v/>
      </c>
      <c r="P270" s="34">
        <f>IF(AND(ISNUMBER($C270),ISNUMBER($D270)),IF($D270&lt;$C270,0,IF(MAX($C270,DATE(Setup!$B$5,7,1))&gt;MIN($D270,EOMONTH(DATE(Setup!$B$5,7,1),0)),0,MAX(0,NETWORKDAYS.INTL(MAX($C270,DATE(Setup!$B$5,7,1)),MIN($D270,EOMONTH(DATE(Setup!$B$5,7,1),0)),Setup!$C$6,Setup!$F$12:$F$61)-IF(AND($E270="Half day",YEAR($D270)=Setup!$B$5,MONTH($D270)=7),1-Setup!$B$7,0)))),0)</f>
        <v/>
      </c>
      <c r="Q270" s="34">
        <f>IF(AND(ISNUMBER($C270),ISNUMBER($D270)),IF($D270&lt;$C270,0,IF(MAX($C270,DATE(Setup!$B$5,8,1))&gt;MIN($D270,EOMONTH(DATE(Setup!$B$5,8,1),0)),0,MAX(0,NETWORKDAYS.INTL(MAX($C270,DATE(Setup!$B$5,8,1)),MIN($D270,EOMONTH(DATE(Setup!$B$5,8,1),0)),Setup!$C$6,Setup!$F$12:$F$61)-IF(AND($E270="Half day",YEAR($D270)=Setup!$B$5,MONTH($D270)=8),1-Setup!$B$7,0)))),0)</f>
        <v/>
      </c>
      <c r="R270" s="34">
        <f>IF(AND(ISNUMBER($C270),ISNUMBER($D270)),IF($D270&lt;$C270,0,IF(MAX($C270,DATE(Setup!$B$5,9,1))&gt;MIN($D270,EOMONTH(DATE(Setup!$B$5,9,1),0)),0,MAX(0,NETWORKDAYS.INTL(MAX($C270,DATE(Setup!$B$5,9,1)),MIN($D270,EOMONTH(DATE(Setup!$B$5,9,1),0)),Setup!$C$6,Setup!$F$12:$F$61)-IF(AND($E270="Half day",YEAR($D270)=Setup!$B$5,MONTH($D270)=9),1-Setup!$B$7,0)))),0)</f>
        <v/>
      </c>
      <c r="S270" s="34">
        <f>IF(AND(ISNUMBER($C270),ISNUMBER($D270)),IF($D270&lt;$C270,0,IF(MAX($C270,DATE(Setup!$B$5,10,1))&gt;MIN($D270,EOMONTH(DATE(Setup!$B$5,10,1),0)),0,MAX(0,NETWORKDAYS.INTL(MAX($C270,DATE(Setup!$B$5,10,1)),MIN($D270,EOMONTH(DATE(Setup!$B$5,10,1),0)),Setup!$C$6,Setup!$F$12:$F$61)-IF(AND($E270="Half day",YEAR($D270)=Setup!$B$5,MONTH($D270)=10),1-Setup!$B$7,0)))),0)</f>
        <v/>
      </c>
      <c r="T270" s="34">
        <f>IF(AND(ISNUMBER($C270),ISNUMBER($D270)),IF($D270&lt;$C270,0,IF(MAX($C270,DATE(Setup!$B$5,11,1))&gt;MIN($D270,EOMONTH(DATE(Setup!$B$5,11,1),0)),0,MAX(0,NETWORKDAYS.INTL(MAX($C270,DATE(Setup!$B$5,11,1)),MIN($D270,EOMONTH(DATE(Setup!$B$5,11,1),0)),Setup!$C$6,Setup!$F$12:$F$61)-IF(AND($E270="Half day",YEAR($D270)=Setup!$B$5,MONTH($D270)=11),1-Setup!$B$7,0)))),0)</f>
        <v/>
      </c>
      <c r="U270" s="34">
        <f>IF(AND(ISNUMBER($C270),ISNUMBER($D270)),IF($D270&lt;$C270,0,IF(MAX($C270,DATE(Setup!$B$5,12,1))&gt;MIN($D270,EOMONTH(DATE(Setup!$B$5,12,1),0)),0,MAX(0,NETWORKDAYS.INTL(MAX($C270,DATE(Setup!$B$5,12,1)),MIN($D270,EOMONTH(DATE(Setup!$B$5,12,1),0)),Setup!$C$6,Setup!$F$12:$F$61)-IF(AND($E270="Half day",YEAR($D270)=Setup!$B$5,MONTH($D270)=12),1-Setup!$B$7,0)))),0)</f>
        <v/>
      </c>
    </row>
    <row r="271">
      <c r="A271" s="7" t="n"/>
      <c r="B271" s="7" t="n"/>
      <c r="C271" s="28" t="n"/>
      <c r="D271" s="28" t="n"/>
      <c r="E271" s="23" t="n"/>
      <c r="F271" s="32">
        <f>IF(OR($C271="",$D271=""),"",IF(NOT(AND(ISNUMBER($C271),ISNUMBER($D271))),"Check dates",IF($D271&lt;$C271,"Check dates",SUM($J271:$U271))))</f>
        <v/>
      </c>
      <c r="G271" s="7" t="n"/>
      <c r="H271" s="33">
        <f>IF(AND($A271="",$B271="",$C271="",$D271=""),"",IF(COUNTIF(Employees!$A$5:$A$34,$A271)=0,"Pick the employee from the list",IF(COUNTIF(Setup!$A$12:$A$17,$B271)=0,"Pick the leave type",IF($F271="Check dates","Check the dates","OK"))))</f>
        <v/>
      </c>
      <c r="J271" s="34">
        <f>IF(AND(ISNUMBER($C271),ISNUMBER($D271)),IF($D271&lt;$C271,0,IF(MAX($C271,DATE(Setup!$B$5,1,1))&gt;MIN($D271,EOMONTH(DATE(Setup!$B$5,1,1),0)),0,MAX(0,NETWORKDAYS.INTL(MAX($C271,DATE(Setup!$B$5,1,1)),MIN($D271,EOMONTH(DATE(Setup!$B$5,1,1),0)),Setup!$C$6,Setup!$F$12:$F$61)-IF(AND($E271="Half day",YEAR($D271)=Setup!$B$5,MONTH($D271)=1),1-Setup!$B$7,0)))),0)</f>
        <v/>
      </c>
      <c r="K271" s="34">
        <f>IF(AND(ISNUMBER($C271),ISNUMBER($D271)),IF($D271&lt;$C271,0,IF(MAX($C271,DATE(Setup!$B$5,2,1))&gt;MIN($D271,EOMONTH(DATE(Setup!$B$5,2,1),0)),0,MAX(0,NETWORKDAYS.INTL(MAX($C271,DATE(Setup!$B$5,2,1)),MIN($D271,EOMONTH(DATE(Setup!$B$5,2,1),0)),Setup!$C$6,Setup!$F$12:$F$61)-IF(AND($E271="Half day",YEAR($D271)=Setup!$B$5,MONTH($D271)=2),1-Setup!$B$7,0)))),0)</f>
        <v/>
      </c>
      <c r="L271" s="34">
        <f>IF(AND(ISNUMBER($C271),ISNUMBER($D271)),IF($D271&lt;$C271,0,IF(MAX($C271,DATE(Setup!$B$5,3,1))&gt;MIN($D271,EOMONTH(DATE(Setup!$B$5,3,1),0)),0,MAX(0,NETWORKDAYS.INTL(MAX($C271,DATE(Setup!$B$5,3,1)),MIN($D271,EOMONTH(DATE(Setup!$B$5,3,1),0)),Setup!$C$6,Setup!$F$12:$F$61)-IF(AND($E271="Half day",YEAR($D271)=Setup!$B$5,MONTH($D271)=3),1-Setup!$B$7,0)))),0)</f>
        <v/>
      </c>
      <c r="M271" s="34">
        <f>IF(AND(ISNUMBER($C271),ISNUMBER($D271)),IF($D271&lt;$C271,0,IF(MAX($C271,DATE(Setup!$B$5,4,1))&gt;MIN($D271,EOMONTH(DATE(Setup!$B$5,4,1),0)),0,MAX(0,NETWORKDAYS.INTL(MAX($C271,DATE(Setup!$B$5,4,1)),MIN($D271,EOMONTH(DATE(Setup!$B$5,4,1),0)),Setup!$C$6,Setup!$F$12:$F$61)-IF(AND($E271="Half day",YEAR($D271)=Setup!$B$5,MONTH($D271)=4),1-Setup!$B$7,0)))),0)</f>
        <v/>
      </c>
      <c r="N271" s="34">
        <f>IF(AND(ISNUMBER($C271),ISNUMBER($D271)),IF($D271&lt;$C271,0,IF(MAX($C271,DATE(Setup!$B$5,5,1))&gt;MIN($D271,EOMONTH(DATE(Setup!$B$5,5,1),0)),0,MAX(0,NETWORKDAYS.INTL(MAX($C271,DATE(Setup!$B$5,5,1)),MIN($D271,EOMONTH(DATE(Setup!$B$5,5,1),0)),Setup!$C$6,Setup!$F$12:$F$61)-IF(AND($E271="Half day",YEAR($D271)=Setup!$B$5,MONTH($D271)=5),1-Setup!$B$7,0)))),0)</f>
        <v/>
      </c>
      <c r="O271" s="34">
        <f>IF(AND(ISNUMBER($C271),ISNUMBER($D271)),IF($D271&lt;$C271,0,IF(MAX($C271,DATE(Setup!$B$5,6,1))&gt;MIN($D271,EOMONTH(DATE(Setup!$B$5,6,1),0)),0,MAX(0,NETWORKDAYS.INTL(MAX($C271,DATE(Setup!$B$5,6,1)),MIN($D271,EOMONTH(DATE(Setup!$B$5,6,1),0)),Setup!$C$6,Setup!$F$12:$F$61)-IF(AND($E271="Half day",YEAR($D271)=Setup!$B$5,MONTH($D271)=6),1-Setup!$B$7,0)))),0)</f>
        <v/>
      </c>
      <c r="P271" s="34">
        <f>IF(AND(ISNUMBER($C271),ISNUMBER($D271)),IF($D271&lt;$C271,0,IF(MAX($C271,DATE(Setup!$B$5,7,1))&gt;MIN($D271,EOMONTH(DATE(Setup!$B$5,7,1),0)),0,MAX(0,NETWORKDAYS.INTL(MAX($C271,DATE(Setup!$B$5,7,1)),MIN($D271,EOMONTH(DATE(Setup!$B$5,7,1),0)),Setup!$C$6,Setup!$F$12:$F$61)-IF(AND($E271="Half day",YEAR($D271)=Setup!$B$5,MONTH($D271)=7),1-Setup!$B$7,0)))),0)</f>
        <v/>
      </c>
      <c r="Q271" s="34">
        <f>IF(AND(ISNUMBER($C271),ISNUMBER($D271)),IF($D271&lt;$C271,0,IF(MAX($C271,DATE(Setup!$B$5,8,1))&gt;MIN($D271,EOMONTH(DATE(Setup!$B$5,8,1),0)),0,MAX(0,NETWORKDAYS.INTL(MAX($C271,DATE(Setup!$B$5,8,1)),MIN($D271,EOMONTH(DATE(Setup!$B$5,8,1),0)),Setup!$C$6,Setup!$F$12:$F$61)-IF(AND($E271="Half day",YEAR($D271)=Setup!$B$5,MONTH($D271)=8),1-Setup!$B$7,0)))),0)</f>
        <v/>
      </c>
      <c r="R271" s="34">
        <f>IF(AND(ISNUMBER($C271),ISNUMBER($D271)),IF($D271&lt;$C271,0,IF(MAX($C271,DATE(Setup!$B$5,9,1))&gt;MIN($D271,EOMONTH(DATE(Setup!$B$5,9,1),0)),0,MAX(0,NETWORKDAYS.INTL(MAX($C271,DATE(Setup!$B$5,9,1)),MIN($D271,EOMONTH(DATE(Setup!$B$5,9,1),0)),Setup!$C$6,Setup!$F$12:$F$61)-IF(AND($E271="Half day",YEAR($D271)=Setup!$B$5,MONTH($D271)=9),1-Setup!$B$7,0)))),0)</f>
        <v/>
      </c>
      <c r="S271" s="34">
        <f>IF(AND(ISNUMBER($C271),ISNUMBER($D271)),IF($D271&lt;$C271,0,IF(MAX($C271,DATE(Setup!$B$5,10,1))&gt;MIN($D271,EOMONTH(DATE(Setup!$B$5,10,1),0)),0,MAX(0,NETWORKDAYS.INTL(MAX($C271,DATE(Setup!$B$5,10,1)),MIN($D271,EOMONTH(DATE(Setup!$B$5,10,1),0)),Setup!$C$6,Setup!$F$12:$F$61)-IF(AND($E271="Half day",YEAR($D271)=Setup!$B$5,MONTH($D271)=10),1-Setup!$B$7,0)))),0)</f>
        <v/>
      </c>
      <c r="T271" s="34">
        <f>IF(AND(ISNUMBER($C271),ISNUMBER($D271)),IF($D271&lt;$C271,0,IF(MAX($C271,DATE(Setup!$B$5,11,1))&gt;MIN($D271,EOMONTH(DATE(Setup!$B$5,11,1),0)),0,MAX(0,NETWORKDAYS.INTL(MAX($C271,DATE(Setup!$B$5,11,1)),MIN($D271,EOMONTH(DATE(Setup!$B$5,11,1),0)),Setup!$C$6,Setup!$F$12:$F$61)-IF(AND($E271="Half day",YEAR($D271)=Setup!$B$5,MONTH($D271)=11),1-Setup!$B$7,0)))),0)</f>
        <v/>
      </c>
      <c r="U271" s="34">
        <f>IF(AND(ISNUMBER($C271),ISNUMBER($D271)),IF($D271&lt;$C271,0,IF(MAX($C271,DATE(Setup!$B$5,12,1))&gt;MIN($D271,EOMONTH(DATE(Setup!$B$5,12,1),0)),0,MAX(0,NETWORKDAYS.INTL(MAX($C271,DATE(Setup!$B$5,12,1)),MIN($D271,EOMONTH(DATE(Setup!$B$5,12,1),0)),Setup!$C$6,Setup!$F$12:$F$61)-IF(AND($E271="Half day",YEAR($D271)=Setup!$B$5,MONTH($D271)=12),1-Setup!$B$7,0)))),0)</f>
        <v/>
      </c>
    </row>
    <row r="272">
      <c r="A272" s="7" t="n"/>
      <c r="B272" s="7" t="n"/>
      <c r="C272" s="28" t="n"/>
      <c r="D272" s="28" t="n"/>
      <c r="E272" s="23" t="n"/>
      <c r="F272" s="32">
        <f>IF(OR($C272="",$D272=""),"",IF(NOT(AND(ISNUMBER($C272),ISNUMBER($D272))),"Check dates",IF($D272&lt;$C272,"Check dates",SUM($J272:$U272))))</f>
        <v/>
      </c>
      <c r="G272" s="7" t="n"/>
      <c r="H272" s="33">
        <f>IF(AND($A272="",$B272="",$C272="",$D272=""),"",IF(COUNTIF(Employees!$A$5:$A$34,$A272)=0,"Pick the employee from the list",IF(COUNTIF(Setup!$A$12:$A$17,$B272)=0,"Pick the leave type",IF($F272="Check dates","Check the dates","OK"))))</f>
        <v/>
      </c>
      <c r="J272" s="34">
        <f>IF(AND(ISNUMBER($C272),ISNUMBER($D272)),IF($D272&lt;$C272,0,IF(MAX($C272,DATE(Setup!$B$5,1,1))&gt;MIN($D272,EOMONTH(DATE(Setup!$B$5,1,1),0)),0,MAX(0,NETWORKDAYS.INTL(MAX($C272,DATE(Setup!$B$5,1,1)),MIN($D272,EOMONTH(DATE(Setup!$B$5,1,1),0)),Setup!$C$6,Setup!$F$12:$F$61)-IF(AND($E272="Half day",YEAR($D272)=Setup!$B$5,MONTH($D272)=1),1-Setup!$B$7,0)))),0)</f>
        <v/>
      </c>
      <c r="K272" s="34">
        <f>IF(AND(ISNUMBER($C272),ISNUMBER($D272)),IF($D272&lt;$C272,0,IF(MAX($C272,DATE(Setup!$B$5,2,1))&gt;MIN($D272,EOMONTH(DATE(Setup!$B$5,2,1),0)),0,MAX(0,NETWORKDAYS.INTL(MAX($C272,DATE(Setup!$B$5,2,1)),MIN($D272,EOMONTH(DATE(Setup!$B$5,2,1),0)),Setup!$C$6,Setup!$F$12:$F$61)-IF(AND($E272="Half day",YEAR($D272)=Setup!$B$5,MONTH($D272)=2),1-Setup!$B$7,0)))),0)</f>
        <v/>
      </c>
      <c r="L272" s="34">
        <f>IF(AND(ISNUMBER($C272),ISNUMBER($D272)),IF($D272&lt;$C272,0,IF(MAX($C272,DATE(Setup!$B$5,3,1))&gt;MIN($D272,EOMONTH(DATE(Setup!$B$5,3,1),0)),0,MAX(0,NETWORKDAYS.INTL(MAX($C272,DATE(Setup!$B$5,3,1)),MIN($D272,EOMONTH(DATE(Setup!$B$5,3,1),0)),Setup!$C$6,Setup!$F$12:$F$61)-IF(AND($E272="Half day",YEAR($D272)=Setup!$B$5,MONTH($D272)=3),1-Setup!$B$7,0)))),0)</f>
        <v/>
      </c>
      <c r="M272" s="34">
        <f>IF(AND(ISNUMBER($C272),ISNUMBER($D272)),IF($D272&lt;$C272,0,IF(MAX($C272,DATE(Setup!$B$5,4,1))&gt;MIN($D272,EOMONTH(DATE(Setup!$B$5,4,1),0)),0,MAX(0,NETWORKDAYS.INTL(MAX($C272,DATE(Setup!$B$5,4,1)),MIN($D272,EOMONTH(DATE(Setup!$B$5,4,1),0)),Setup!$C$6,Setup!$F$12:$F$61)-IF(AND($E272="Half day",YEAR($D272)=Setup!$B$5,MONTH($D272)=4),1-Setup!$B$7,0)))),0)</f>
        <v/>
      </c>
      <c r="N272" s="34">
        <f>IF(AND(ISNUMBER($C272),ISNUMBER($D272)),IF($D272&lt;$C272,0,IF(MAX($C272,DATE(Setup!$B$5,5,1))&gt;MIN($D272,EOMONTH(DATE(Setup!$B$5,5,1),0)),0,MAX(0,NETWORKDAYS.INTL(MAX($C272,DATE(Setup!$B$5,5,1)),MIN($D272,EOMONTH(DATE(Setup!$B$5,5,1),0)),Setup!$C$6,Setup!$F$12:$F$61)-IF(AND($E272="Half day",YEAR($D272)=Setup!$B$5,MONTH($D272)=5),1-Setup!$B$7,0)))),0)</f>
        <v/>
      </c>
      <c r="O272" s="34">
        <f>IF(AND(ISNUMBER($C272),ISNUMBER($D272)),IF($D272&lt;$C272,0,IF(MAX($C272,DATE(Setup!$B$5,6,1))&gt;MIN($D272,EOMONTH(DATE(Setup!$B$5,6,1),0)),0,MAX(0,NETWORKDAYS.INTL(MAX($C272,DATE(Setup!$B$5,6,1)),MIN($D272,EOMONTH(DATE(Setup!$B$5,6,1),0)),Setup!$C$6,Setup!$F$12:$F$61)-IF(AND($E272="Half day",YEAR($D272)=Setup!$B$5,MONTH($D272)=6),1-Setup!$B$7,0)))),0)</f>
        <v/>
      </c>
      <c r="P272" s="34">
        <f>IF(AND(ISNUMBER($C272),ISNUMBER($D272)),IF($D272&lt;$C272,0,IF(MAX($C272,DATE(Setup!$B$5,7,1))&gt;MIN($D272,EOMONTH(DATE(Setup!$B$5,7,1),0)),0,MAX(0,NETWORKDAYS.INTL(MAX($C272,DATE(Setup!$B$5,7,1)),MIN($D272,EOMONTH(DATE(Setup!$B$5,7,1),0)),Setup!$C$6,Setup!$F$12:$F$61)-IF(AND($E272="Half day",YEAR($D272)=Setup!$B$5,MONTH($D272)=7),1-Setup!$B$7,0)))),0)</f>
        <v/>
      </c>
      <c r="Q272" s="34">
        <f>IF(AND(ISNUMBER($C272),ISNUMBER($D272)),IF($D272&lt;$C272,0,IF(MAX($C272,DATE(Setup!$B$5,8,1))&gt;MIN($D272,EOMONTH(DATE(Setup!$B$5,8,1),0)),0,MAX(0,NETWORKDAYS.INTL(MAX($C272,DATE(Setup!$B$5,8,1)),MIN($D272,EOMONTH(DATE(Setup!$B$5,8,1),0)),Setup!$C$6,Setup!$F$12:$F$61)-IF(AND($E272="Half day",YEAR($D272)=Setup!$B$5,MONTH($D272)=8),1-Setup!$B$7,0)))),0)</f>
        <v/>
      </c>
      <c r="R272" s="34">
        <f>IF(AND(ISNUMBER($C272),ISNUMBER($D272)),IF($D272&lt;$C272,0,IF(MAX($C272,DATE(Setup!$B$5,9,1))&gt;MIN($D272,EOMONTH(DATE(Setup!$B$5,9,1),0)),0,MAX(0,NETWORKDAYS.INTL(MAX($C272,DATE(Setup!$B$5,9,1)),MIN($D272,EOMONTH(DATE(Setup!$B$5,9,1),0)),Setup!$C$6,Setup!$F$12:$F$61)-IF(AND($E272="Half day",YEAR($D272)=Setup!$B$5,MONTH($D272)=9),1-Setup!$B$7,0)))),0)</f>
        <v/>
      </c>
      <c r="S272" s="34">
        <f>IF(AND(ISNUMBER($C272),ISNUMBER($D272)),IF($D272&lt;$C272,0,IF(MAX($C272,DATE(Setup!$B$5,10,1))&gt;MIN($D272,EOMONTH(DATE(Setup!$B$5,10,1),0)),0,MAX(0,NETWORKDAYS.INTL(MAX($C272,DATE(Setup!$B$5,10,1)),MIN($D272,EOMONTH(DATE(Setup!$B$5,10,1),0)),Setup!$C$6,Setup!$F$12:$F$61)-IF(AND($E272="Half day",YEAR($D272)=Setup!$B$5,MONTH($D272)=10),1-Setup!$B$7,0)))),0)</f>
        <v/>
      </c>
      <c r="T272" s="34">
        <f>IF(AND(ISNUMBER($C272),ISNUMBER($D272)),IF($D272&lt;$C272,0,IF(MAX($C272,DATE(Setup!$B$5,11,1))&gt;MIN($D272,EOMONTH(DATE(Setup!$B$5,11,1),0)),0,MAX(0,NETWORKDAYS.INTL(MAX($C272,DATE(Setup!$B$5,11,1)),MIN($D272,EOMONTH(DATE(Setup!$B$5,11,1),0)),Setup!$C$6,Setup!$F$12:$F$61)-IF(AND($E272="Half day",YEAR($D272)=Setup!$B$5,MONTH($D272)=11),1-Setup!$B$7,0)))),0)</f>
        <v/>
      </c>
      <c r="U272" s="34">
        <f>IF(AND(ISNUMBER($C272),ISNUMBER($D272)),IF($D272&lt;$C272,0,IF(MAX($C272,DATE(Setup!$B$5,12,1))&gt;MIN($D272,EOMONTH(DATE(Setup!$B$5,12,1),0)),0,MAX(0,NETWORKDAYS.INTL(MAX($C272,DATE(Setup!$B$5,12,1)),MIN($D272,EOMONTH(DATE(Setup!$B$5,12,1),0)),Setup!$C$6,Setup!$F$12:$F$61)-IF(AND($E272="Half day",YEAR($D272)=Setup!$B$5,MONTH($D272)=12),1-Setup!$B$7,0)))),0)</f>
        <v/>
      </c>
    </row>
    <row r="273">
      <c r="A273" s="7" t="n"/>
      <c r="B273" s="7" t="n"/>
      <c r="C273" s="28" t="n"/>
      <c r="D273" s="28" t="n"/>
      <c r="E273" s="23" t="n"/>
      <c r="F273" s="32">
        <f>IF(OR($C273="",$D273=""),"",IF(NOT(AND(ISNUMBER($C273),ISNUMBER($D273))),"Check dates",IF($D273&lt;$C273,"Check dates",SUM($J273:$U273))))</f>
        <v/>
      </c>
      <c r="G273" s="7" t="n"/>
      <c r="H273" s="33">
        <f>IF(AND($A273="",$B273="",$C273="",$D273=""),"",IF(COUNTIF(Employees!$A$5:$A$34,$A273)=0,"Pick the employee from the list",IF(COUNTIF(Setup!$A$12:$A$17,$B273)=0,"Pick the leave type",IF($F273="Check dates","Check the dates","OK"))))</f>
        <v/>
      </c>
      <c r="J273" s="34">
        <f>IF(AND(ISNUMBER($C273),ISNUMBER($D273)),IF($D273&lt;$C273,0,IF(MAX($C273,DATE(Setup!$B$5,1,1))&gt;MIN($D273,EOMONTH(DATE(Setup!$B$5,1,1),0)),0,MAX(0,NETWORKDAYS.INTL(MAX($C273,DATE(Setup!$B$5,1,1)),MIN($D273,EOMONTH(DATE(Setup!$B$5,1,1),0)),Setup!$C$6,Setup!$F$12:$F$61)-IF(AND($E273="Half day",YEAR($D273)=Setup!$B$5,MONTH($D273)=1),1-Setup!$B$7,0)))),0)</f>
        <v/>
      </c>
      <c r="K273" s="34">
        <f>IF(AND(ISNUMBER($C273),ISNUMBER($D273)),IF($D273&lt;$C273,0,IF(MAX($C273,DATE(Setup!$B$5,2,1))&gt;MIN($D273,EOMONTH(DATE(Setup!$B$5,2,1),0)),0,MAX(0,NETWORKDAYS.INTL(MAX($C273,DATE(Setup!$B$5,2,1)),MIN($D273,EOMONTH(DATE(Setup!$B$5,2,1),0)),Setup!$C$6,Setup!$F$12:$F$61)-IF(AND($E273="Half day",YEAR($D273)=Setup!$B$5,MONTH($D273)=2),1-Setup!$B$7,0)))),0)</f>
        <v/>
      </c>
      <c r="L273" s="34">
        <f>IF(AND(ISNUMBER($C273),ISNUMBER($D273)),IF($D273&lt;$C273,0,IF(MAX($C273,DATE(Setup!$B$5,3,1))&gt;MIN($D273,EOMONTH(DATE(Setup!$B$5,3,1),0)),0,MAX(0,NETWORKDAYS.INTL(MAX($C273,DATE(Setup!$B$5,3,1)),MIN($D273,EOMONTH(DATE(Setup!$B$5,3,1),0)),Setup!$C$6,Setup!$F$12:$F$61)-IF(AND($E273="Half day",YEAR($D273)=Setup!$B$5,MONTH($D273)=3),1-Setup!$B$7,0)))),0)</f>
        <v/>
      </c>
      <c r="M273" s="34">
        <f>IF(AND(ISNUMBER($C273),ISNUMBER($D273)),IF($D273&lt;$C273,0,IF(MAX($C273,DATE(Setup!$B$5,4,1))&gt;MIN($D273,EOMONTH(DATE(Setup!$B$5,4,1),0)),0,MAX(0,NETWORKDAYS.INTL(MAX($C273,DATE(Setup!$B$5,4,1)),MIN($D273,EOMONTH(DATE(Setup!$B$5,4,1),0)),Setup!$C$6,Setup!$F$12:$F$61)-IF(AND($E273="Half day",YEAR($D273)=Setup!$B$5,MONTH($D273)=4),1-Setup!$B$7,0)))),0)</f>
        <v/>
      </c>
      <c r="N273" s="34">
        <f>IF(AND(ISNUMBER($C273),ISNUMBER($D273)),IF($D273&lt;$C273,0,IF(MAX($C273,DATE(Setup!$B$5,5,1))&gt;MIN($D273,EOMONTH(DATE(Setup!$B$5,5,1),0)),0,MAX(0,NETWORKDAYS.INTL(MAX($C273,DATE(Setup!$B$5,5,1)),MIN($D273,EOMONTH(DATE(Setup!$B$5,5,1),0)),Setup!$C$6,Setup!$F$12:$F$61)-IF(AND($E273="Half day",YEAR($D273)=Setup!$B$5,MONTH($D273)=5),1-Setup!$B$7,0)))),0)</f>
        <v/>
      </c>
      <c r="O273" s="34">
        <f>IF(AND(ISNUMBER($C273),ISNUMBER($D273)),IF($D273&lt;$C273,0,IF(MAX($C273,DATE(Setup!$B$5,6,1))&gt;MIN($D273,EOMONTH(DATE(Setup!$B$5,6,1),0)),0,MAX(0,NETWORKDAYS.INTL(MAX($C273,DATE(Setup!$B$5,6,1)),MIN($D273,EOMONTH(DATE(Setup!$B$5,6,1),0)),Setup!$C$6,Setup!$F$12:$F$61)-IF(AND($E273="Half day",YEAR($D273)=Setup!$B$5,MONTH($D273)=6),1-Setup!$B$7,0)))),0)</f>
        <v/>
      </c>
      <c r="P273" s="34">
        <f>IF(AND(ISNUMBER($C273),ISNUMBER($D273)),IF($D273&lt;$C273,0,IF(MAX($C273,DATE(Setup!$B$5,7,1))&gt;MIN($D273,EOMONTH(DATE(Setup!$B$5,7,1),0)),0,MAX(0,NETWORKDAYS.INTL(MAX($C273,DATE(Setup!$B$5,7,1)),MIN($D273,EOMONTH(DATE(Setup!$B$5,7,1),0)),Setup!$C$6,Setup!$F$12:$F$61)-IF(AND($E273="Half day",YEAR($D273)=Setup!$B$5,MONTH($D273)=7),1-Setup!$B$7,0)))),0)</f>
        <v/>
      </c>
      <c r="Q273" s="34">
        <f>IF(AND(ISNUMBER($C273),ISNUMBER($D273)),IF($D273&lt;$C273,0,IF(MAX($C273,DATE(Setup!$B$5,8,1))&gt;MIN($D273,EOMONTH(DATE(Setup!$B$5,8,1),0)),0,MAX(0,NETWORKDAYS.INTL(MAX($C273,DATE(Setup!$B$5,8,1)),MIN($D273,EOMONTH(DATE(Setup!$B$5,8,1),0)),Setup!$C$6,Setup!$F$12:$F$61)-IF(AND($E273="Half day",YEAR($D273)=Setup!$B$5,MONTH($D273)=8),1-Setup!$B$7,0)))),0)</f>
        <v/>
      </c>
      <c r="R273" s="34">
        <f>IF(AND(ISNUMBER($C273),ISNUMBER($D273)),IF($D273&lt;$C273,0,IF(MAX($C273,DATE(Setup!$B$5,9,1))&gt;MIN($D273,EOMONTH(DATE(Setup!$B$5,9,1),0)),0,MAX(0,NETWORKDAYS.INTL(MAX($C273,DATE(Setup!$B$5,9,1)),MIN($D273,EOMONTH(DATE(Setup!$B$5,9,1),0)),Setup!$C$6,Setup!$F$12:$F$61)-IF(AND($E273="Half day",YEAR($D273)=Setup!$B$5,MONTH($D273)=9),1-Setup!$B$7,0)))),0)</f>
        <v/>
      </c>
      <c r="S273" s="34">
        <f>IF(AND(ISNUMBER($C273),ISNUMBER($D273)),IF($D273&lt;$C273,0,IF(MAX($C273,DATE(Setup!$B$5,10,1))&gt;MIN($D273,EOMONTH(DATE(Setup!$B$5,10,1),0)),0,MAX(0,NETWORKDAYS.INTL(MAX($C273,DATE(Setup!$B$5,10,1)),MIN($D273,EOMONTH(DATE(Setup!$B$5,10,1),0)),Setup!$C$6,Setup!$F$12:$F$61)-IF(AND($E273="Half day",YEAR($D273)=Setup!$B$5,MONTH($D273)=10),1-Setup!$B$7,0)))),0)</f>
        <v/>
      </c>
      <c r="T273" s="34">
        <f>IF(AND(ISNUMBER($C273),ISNUMBER($D273)),IF($D273&lt;$C273,0,IF(MAX($C273,DATE(Setup!$B$5,11,1))&gt;MIN($D273,EOMONTH(DATE(Setup!$B$5,11,1),0)),0,MAX(0,NETWORKDAYS.INTL(MAX($C273,DATE(Setup!$B$5,11,1)),MIN($D273,EOMONTH(DATE(Setup!$B$5,11,1),0)),Setup!$C$6,Setup!$F$12:$F$61)-IF(AND($E273="Half day",YEAR($D273)=Setup!$B$5,MONTH($D273)=11),1-Setup!$B$7,0)))),0)</f>
        <v/>
      </c>
      <c r="U273" s="34">
        <f>IF(AND(ISNUMBER($C273),ISNUMBER($D273)),IF($D273&lt;$C273,0,IF(MAX($C273,DATE(Setup!$B$5,12,1))&gt;MIN($D273,EOMONTH(DATE(Setup!$B$5,12,1),0)),0,MAX(0,NETWORKDAYS.INTL(MAX($C273,DATE(Setup!$B$5,12,1)),MIN($D273,EOMONTH(DATE(Setup!$B$5,12,1),0)),Setup!$C$6,Setup!$F$12:$F$61)-IF(AND($E273="Half day",YEAR($D273)=Setup!$B$5,MONTH($D273)=12),1-Setup!$B$7,0)))),0)</f>
        <v/>
      </c>
    </row>
    <row r="274">
      <c r="A274" s="7" t="n"/>
      <c r="B274" s="7" t="n"/>
      <c r="C274" s="28" t="n"/>
      <c r="D274" s="28" t="n"/>
      <c r="E274" s="23" t="n"/>
      <c r="F274" s="32">
        <f>IF(OR($C274="",$D274=""),"",IF(NOT(AND(ISNUMBER($C274),ISNUMBER($D274))),"Check dates",IF($D274&lt;$C274,"Check dates",SUM($J274:$U274))))</f>
        <v/>
      </c>
      <c r="G274" s="7" t="n"/>
      <c r="H274" s="33">
        <f>IF(AND($A274="",$B274="",$C274="",$D274=""),"",IF(COUNTIF(Employees!$A$5:$A$34,$A274)=0,"Pick the employee from the list",IF(COUNTIF(Setup!$A$12:$A$17,$B274)=0,"Pick the leave type",IF($F274="Check dates","Check the dates","OK"))))</f>
        <v/>
      </c>
      <c r="J274" s="34">
        <f>IF(AND(ISNUMBER($C274),ISNUMBER($D274)),IF($D274&lt;$C274,0,IF(MAX($C274,DATE(Setup!$B$5,1,1))&gt;MIN($D274,EOMONTH(DATE(Setup!$B$5,1,1),0)),0,MAX(0,NETWORKDAYS.INTL(MAX($C274,DATE(Setup!$B$5,1,1)),MIN($D274,EOMONTH(DATE(Setup!$B$5,1,1),0)),Setup!$C$6,Setup!$F$12:$F$61)-IF(AND($E274="Half day",YEAR($D274)=Setup!$B$5,MONTH($D274)=1),1-Setup!$B$7,0)))),0)</f>
        <v/>
      </c>
      <c r="K274" s="34">
        <f>IF(AND(ISNUMBER($C274),ISNUMBER($D274)),IF($D274&lt;$C274,0,IF(MAX($C274,DATE(Setup!$B$5,2,1))&gt;MIN($D274,EOMONTH(DATE(Setup!$B$5,2,1),0)),0,MAX(0,NETWORKDAYS.INTL(MAX($C274,DATE(Setup!$B$5,2,1)),MIN($D274,EOMONTH(DATE(Setup!$B$5,2,1),0)),Setup!$C$6,Setup!$F$12:$F$61)-IF(AND($E274="Half day",YEAR($D274)=Setup!$B$5,MONTH($D274)=2),1-Setup!$B$7,0)))),0)</f>
        <v/>
      </c>
      <c r="L274" s="34">
        <f>IF(AND(ISNUMBER($C274),ISNUMBER($D274)),IF($D274&lt;$C274,0,IF(MAX($C274,DATE(Setup!$B$5,3,1))&gt;MIN($D274,EOMONTH(DATE(Setup!$B$5,3,1),0)),0,MAX(0,NETWORKDAYS.INTL(MAX($C274,DATE(Setup!$B$5,3,1)),MIN($D274,EOMONTH(DATE(Setup!$B$5,3,1),0)),Setup!$C$6,Setup!$F$12:$F$61)-IF(AND($E274="Half day",YEAR($D274)=Setup!$B$5,MONTH($D274)=3),1-Setup!$B$7,0)))),0)</f>
        <v/>
      </c>
      <c r="M274" s="34">
        <f>IF(AND(ISNUMBER($C274),ISNUMBER($D274)),IF($D274&lt;$C274,0,IF(MAX($C274,DATE(Setup!$B$5,4,1))&gt;MIN($D274,EOMONTH(DATE(Setup!$B$5,4,1),0)),0,MAX(0,NETWORKDAYS.INTL(MAX($C274,DATE(Setup!$B$5,4,1)),MIN($D274,EOMONTH(DATE(Setup!$B$5,4,1),0)),Setup!$C$6,Setup!$F$12:$F$61)-IF(AND($E274="Half day",YEAR($D274)=Setup!$B$5,MONTH($D274)=4),1-Setup!$B$7,0)))),0)</f>
        <v/>
      </c>
      <c r="N274" s="34">
        <f>IF(AND(ISNUMBER($C274),ISNUMBER($D274)),IF($D274&lt;$C274,0,IF(MAX($C274,DATE(Setup!$B$5,5,1))&gt;MIN($D274,EOMONTH(DATE(Setup!$B$5,5,1),0)),0,MAX(0,NETWORKDAYS.INTL(MAX($C274,DATE(Setup!$B$5,5,1)),MIN($D274,EOMONTH(DATE(Setup!$B$5,5,1),0)),Setup!$C$6,Setup!$F$12:$F$61)-IF(AND($E274="Half day",YEAR($D274)=Setup!$B$5,MONTH($D274)=5),1-Setup!$B$7,0)))),0)</f>
        <v/>
      </c>
      <c r="O274" s="34">
        <f>IF(AND(ISNUMBER($C274),ISNUMBER($D274)),IF($D274&lt;$C274,0,IF(MAX($C274,DATE(Setup!$B$5,6,1))&gt;MIN($D274,EOMONTH(DATE(Setup!$B$5,6,1),0)),0,MAX(0,NETWORKDAYS.INTL(MAX($C274,DATE(Setup!$B$5,6,1)),MIN($D274,EOMONTH(DATE(Setup!$B$5,6,1),0)),Setup!$C$6,Setup!$F$12:$F$61)-IF(AND($E274="Half day",YEAR($D274)=Setup!$B$5,MONTH($D274)=6),1-Setup!$B$7,0)))),0)</f>
        <v/>
      </c>
      <c r="P274" s="34">
        <f>IF(AND(ISNUMBER($C274),ISNUMBER($D274)),IF($D274&lt;$C274,0,IF(MAX($C274,DATE(Setup!$B$5,7,1))&gt;MIN($D274,EOMONTH(DATE(Setup!$B$5,7,1),0)),0,MAX(0,NETWORKDAYS.INTL(MAX($C274,DATE(Setup!$B$5,7,1)),MIN($D274,EOMONTH(DATE(Setup!$B$5,7,1),0)),Setup!$C$6,Setup!$F$12:$F$61)-IF(AND($E274="Half day",YEAR($D274)=Setup!$B$5,MONTH($D274)=7),1-Setup!$B$7,0)))),0)</f>
        <v/>
      </c>
      <c r="Q274" s="34">
        <f>IF(AND(ISNUMBER($C274),ISNUMBER($D274)),IF($D274&lt;$C274,0,IF(MAX($C274,DATE(Setup!$B$5,8,1))&gt;MIN($D274,EOMONTH(DATE(Setup!$B$5,8,1),0)),0,MAX(0,NETWORKDAYS.INTL(MAX($C274,DATE(Setup!$B$5,8,1)),MIN($D274,EOMONTH(DATE(Setup!$B$5,8,1),0)),Setup!$C$6,Setup!$F$12:$F$61)-IF(AND($E274="Half day",YEAR($D274)=Setup!$B$5,MONTH($D274)=8),1-Setup!$B$7,0)))),0)</f>
        <v/>
      </c>
      <c r="R274" s="34">
        <f>IF(AND(ISNUMBER($C274),ISNUMBER($D274)),IF($D274&lt;$C274,0,IF(MAX($C274,DATE(Setup!$B$5,9,1))&gt;MIN($D274,EOMONTH(DATE(Setup!$B$5,9,1),0)),0,MAX(0,NETWORKDAYS.INTL(MAX($C274,DATE(Setup!$B$5,9,1)),MIN($D274,EOMONTH(DATE(Setup!$B$5,9,1),0)),Setup!$C$6,Setup!$F$12:$F$61)-IF(AND($E274="Half day",YEAR($D274)=Setup!$B$5,MONTH($D274)=9),1-Setup!$B$7,0)))),0)</f>
        <v/>
      </c>
      <c r="S274" s="34">
        <f>IF(AND(ISNUMBER($C274),ISNUMBER($D274)),IF($D274&lt;$C274,0,IF(MAX($C274,DATE(Setup!$B$5,10,1))&gt;MIN($D274,EOMONTH(DATE(Setup!$B$5,10,1),0)),0,MAX(0,NETWORKDAYS.INTL(MAX($C274,DATE(Setup!$B$5,10,1)),MIN($D274,EOMONTH(DATE(Setup!$B$5,10,1),0)),Setup!$C$6,Setup!$F$12:$F$61)-IF(AND($E274="Half day",YEAR($D274)=Setup!$B$5,MONTH($D274)=10),1-Setup!$B$7,0)))),0)</f>
        <v/>
      </c>
      <c r="T274" s="34">
        <f>IF(AND(ISNUMBER($C274),ISNUMBER($D274)),IF($D274&lt;$C274,0,IF(MAX($C274,DATE(Setup!$B$5,11,1))&gt;MIN($D274,EOMONTH(DATE(Setup!$B$5,11,1),0)),0,MAX(0,NETWORKDAYS.INTL(MAX($C274,DATE(Setup!$B$5,11,1)),MIN($D274,EOMONTH(DATE(Setup!$B$5,11,1),0)),Setup!$C$6,Setup!$F$12:$F$61)-IF(AND($E274="Half day",YEAR($D274)=Setup!$B$5,MONTH($D274)=11),1-Setup!$B$7,0)))),0)</f>
        <v/>
      </c>
      <c r="U274" s="34">
        <f>IF(AND(ISNUMBER($C274),ISNUMBER($D274)),IF($D274&lt;$C274,0,IF(MAX($C274,DATE(Setup!$B$5,12,1))&gt;MIN($D274,EOMONTH(DATE(Setup!$B$5,12,1),0)),0,MAX(0,NETWORKDAYS.INTL(MAX($C274,DATE(Setup!$B$5,12,1)),MIN($D274,EOMONTH(DATE(Setup!$B$5,12,1),0)),Setup!$C$6,Setup!$F$12:$F$61)-IF(AND($E274="Half day",YEAR($D274)=Setup!$B$5,MONTH($D274)=12),1-Setup!$B$7,0)))),0)</f>
        <v/>
      </c>
    </row>
    <row r="275">
      <c r="A275" s="7" t="n"/>
      <c r="B275" s="7" t="n"/>
      <c r="C275" s="28" t="n"/>
      <c r="D275" s="28" t="n"/>
      <c r="E275" s="23" t="n"/>
      <c r="F275" s="32">
        <f>IF(OR($C275="",$D275=""),"",IF(NOT(AND(ISNUMBER($C275),ISNUMBER($D275))),"Check dates",IF($D275&lt;$C275,"Check dates",SUM($J275:$U275))))</f>
        <v/>
      </c>
      <c r="G275" s="7" t="n"/>
      <c r="H275" s="33">
        <f>IF(AND($A275="",$B275="",$C275="",$D275=""),"",IF(COUNTIF(Employees!$A$5:$A$34,$A275)=0,"Pick the employee from the list",IF(COUNTIF(Setup!$A$12:$A$17,$B275)=0,"Pick the leave type",IF($F275="Check dates","Check the dates","OK"))))</f>
        <v/>
      </c>
      <c r="J275" s="34">
        <f>IF(AND(ISNUMBER($C275),ISNUMBER($D275)),IF($D275&lt;$C275,0,IF(MAX($C275,DATE(Setup!$B$5,1,1))&gt;MIN($D275,EOMONTH(DATE(Setup!$B$5,1,1),0)),0,MAX(0,NETWORKDAYS.INTL(MAX($C275,DATE(Setup!$B$5,1,1)),MIN($D275,EOMONTH(DATE(Setup!$B$5,1,1),0)),Setup!$C$6,Setup!$F$12:$F$61)-IF(AND($E275="Half day",YEAR($D275)=Setup!$B$5,MONTH($D275)=1),1-Setup!$B$7,0)))),0)</f>
        <v/>
      </c>
      <c r="K275" s="34">
        <f>IF(AND(ISNUMBER($C275),ISNUMBER($D275)),IF($D275&lt;$C275,0,IF(MAX($C275,DATE(Setup!$B$5,2,1))&gt;MIN($D275,EOMONTH(DATE(Setup!$B$5,2,1),0)),0,MAX(0,NETWORKDAYS.INTL(MAX($C275,DATE(Setup!$B$5,2,1)),MIN($D275,EOMONTH(DATE(Setup!$B$5,2,1),0)),Setup!$C$6,Setup!$F$12:$F$61)-IF(AND($E275="Half day",YEAR($D275)=Setup!$B$5,MONTH($D275)=2),1-Setup!$B$7,0)))),0)</f>
        <v/>
      </c>
      <c r="L275" s="34">
        <f>IF(AND(ISNUMBER($C275),ISNUMBER($D275)),IF($D275&lt;$C275,0,IF(MAX($C275,DATE(Setup!$B$5,3,1))&gt;MIN($D275,EOMONTH(DATE(Setup!$B$5,3,1),0)),0,MAX(0,NETWORKDAYS.INTL(MAX($C275,DATE(Setup!$B$5,3,1)),MIN($D275,EOMONTH(DATE(Setup!$B$5,3,1),0)),Setup!$C$6,Setup!$F$12:$F$61)-IF(AND($E275="Half day",YEAR($D275)=Setup!$B$5,MONTH($D275)=3),1-Setup!$B$7,0)))),0)</f>
        <v/>
      </c>
      <c r="M275" s="34">
        <f>IF(AND(ISNUMBER($C275),ISNUMBER($D275)),IF($D275&lt;$C275,0,IF(MAX($C275,DATE(Setup!$B$5,4,1))&gt;MIN($D275,EOMONTH(DATE(Setup!$B$5,4,1),0)),0,MAX(0,NETWORKDAYS.INTL(MAX($C275,DATE(Setup!$B$5,4,1)),MIN($D275,EOMONTH(DATE(Setup!$B$5,4,1),0)),Setup!$C$6,Setup!$F$12:$F$61)-IF(AND($E275="Half day",YEAR($D275)=Setup!$B$5,MONTH($D275)=4),1-Setup!$B$7,0)))),0)</f>
        <v/>
      </c>
      <c r="N275" s="34">
        <f>IF(AND(ISNUMBER($C275),ISNUMBER($D275)),IF($D275&lt;$C275,0,IF(MAX($C275,DATE(Setup!$B$5,5,1))&gt;MIN($D275,EOMONTH(DATE(Setup!$B$5,5,1),0)),0,MAX(0,NETWORKDAYS.INTL(MAX($C275,DATE(Setup!$B$5,5,1)),MIN($D275,EOMONTH(DATE(Setup!$B$5,5,1),0)),Setup!$C$6,Setup!$F$12:$F$61)-IF(AND($E275="Half day",YEAR($D275)=Setup!$B$5,MONTH($D275)=5),1-Setup!$B$7,0)))),0)</f>
        <v/>
      </c>
      <c r="O275" s="34">
        <f>IF(AND(ISNUMBER($C275),ISNUMBER($D275)),IF($D275&lt;$C275,0,IF(MAX($C275,DATE(Setup!$B$5,6,1))&gt;MIN($D275,EOMONTH(DATE(Setup!$B$5,6,1),0)),0,MAX(0,NETWORKDAYS.INTL(MAX($C275,DATE(Setup!$B$5,6,1)),MIN($D275,EOMONTH(DATE(Setup!$B$5,6,1),0)),Setup!$C$6,Setup!$F$12:$F$61)-IF(AND($E275="Half day",YEAR($D275)=Setup!$B$5,MONTH($D275)=6),1-Setup!$B$7,0)))),0)</f>
        <v/>
      </c>
      <c r="P275" s="34">
        <f>IF(AND(ISNUMBER($C275),ISNUMBER($D275)),IF($D275&lt;$C275,0,IF(MAX($C275,DATE(Setup!$B$5,7,1))&gt;MIN($D275,EOMONTH(DATE(Setup!$B$5,7,1),0)),0,MAX(0,NETWORKDAYS.INTL(MAX($C275,DATE(Setup!$B$5,7,1)),MIN($D275,EOMONTH(DATE(Setup!$B$5,7,1),0)),Setup!$C$6,Setup!$F$12:$F$61)-IF(AND($E275="Half day",YEAR($D275)=Setup!$B$5,MONTH($D275)=7),1-Setup!$B$7,0)))),0)</f>
        <v/>
      </c>
      <c r="Q275" s="34">
        <f>IF(AND(ISNUMBER($C275),ISNUMBER($D275)),IF($D275&lt;$C275,0,IF(MAX($C275,DATE(Setup!$B$5,8,1))&gt;MIN($D275,EOMONTH(DATE(Setup!$B$5,8,1),0)),0,MAX(0,NETWORKDAYS.INTL(MAX($C275,DATE(Setup!$B$5,8,1)),MIN($D275,EOMONTH(DATE(Setup!$B$5,8,1),0)),Setup!$C$6,Setup!$F$12:$F$61)-IF(AND($E275="Half day",YEAR($D275)=Setup!$B$5,MONTH($D275)=8),1-Setup!$B$7,0)))),0)</f>
        <v/>
      </c>
      <c r="R275" s="34">
        <f>IF(AND(ISNUMBER($C275),ISNUMBER($D275)),IF($D275&lt;$C275,0,IF(MAX($C275,DATE(Setup!$B$5,9,1))&gt;MIN($D275,EOMONTH(DATE(Setup!$B$5,9,1),0)),0,MAX(0,NETWORKDAYS.INTL(MAX($C275,DATE(Setup!$B$5,9,1)),MIN($D275,EOMONTH(DATE(Setup!$B$5,9,1),0)),Setup!$C$6,Setup!$F$12:$F$61)-IF(AND($E275="Half day",YEAR($D275)=Setup!$B$5,MONTH($D275)=9),1-Setup!$B$7,0)))),0)</f>
        <v/>
      </c>
      <c r="S275" s="34">
        <f>IF(AND(ISNUMBER($C275),ISNUMBER($D275)),IF($D275&lt;$C275,0,IF(MAX($C275,DATE(Setup!$B$5,10,1))&gt;MIN($D275,EOMONTH(DATE(Setup!$B$5,10,1),0)),0,MAX(0,NETWORKDAYS.INTL(MAX($C275,DATE(Setup!$B$5,10,1)),MIN($D275,EOMONTH(DATE(Setup!$B$5,10,1),0)),Setup!$C$6,Setup!$F$12:$F$61)-IF(AND($E275="Half day",YEAR($D275)=Setup!$B$5,MONTH($D275)=10),1-Setup!$B$7,0)))),0)</f>
        <v/>
      </c>
      <c r="T275" s="34">
        <f>IF(AND(ISNUMBER($C275),ISNUMBER($D275)),IF($D275&lt;$C275,0,IF(MAX($C275,DATE(Setup!$B$5,11,1))&gt;MIN($D275,EOMONTH(DATE(Setup!$B$5,11,1),0)),0,MAX(0,NETWORKDAYS.INTL(MAX($C275,DATE(Setup!$B$5,11,1)),MIN($D275,EOMONTH(DATE(Setup!$B$5,11,1),0)),Setup!$C$6,Setup!$F$12:$F$61)-IF(AND($E275="Half day",YEAR($D275)=Setup!$B$5,MONTH($D275)=11),1-Setup!$B$7,0)))),0)</f>
        <v/>
      </c>
      <c r="U275" s="34">
        <f>IF(AND(ISNUMBER($C275),ISNUMBER($D275)),IF($D275&lt;$C275,0,IF(MAX($C275,DATE(Setup!$B$5,12,1))&gt;MIN($D275,EOMONTH(DATE(Setup!$B$5,12,1),0)),0,MAX(0,NETWORKDAYS.INTL(MAX($C275,DATE(Setup!$B$5,12,1)),MIN($D275,EOMONTH(DATE(Setup!$B$5,12,1),0)),Setup!$C$6,Setup!$F$12:$F$61)-IF(AND($E275="Half day",YEAR($D275)=Setup!$B$5,MONTH($D275)=12),1-Setup!$B$7,0)))),0)</f>
        <v/>
      </c>
    </row>
    <row r="276">
      <c r="A276" s="7" t="n"/>
      <c r="B276" s="7" t="n"/>
      <c r="C276" s="28" t="n"/>
      <c r="D276" s="28" t="n"/>
      <c r="E276" s="23" t="n"/>
      <c r="F276" s="32">
        <f>IF(OR($C276="",$D276=""),"",IF(NOT(AND(ISNUMBER($C276),ISNUMBER($D276))),"Check dates",IF($D276&lt;$C276,"Check dates",SUM($J276:$U276))))</f>
        <v/>
      </c>
      <c r="G276" s="7" t="n"/>
      <c r="H276" s="33">
        <f>IF(AND($A276="",$B276="",$C276="",$D276=""),"",IF(COUNTIF(Employees!$A$5:$A$34,$A276)=0,"Pick the employee from the list",IF(COUNTIF(Setup!$A$12:$A$17,$B276)=0,"Pick the leave type",IF($F276="Check dates","Check the dates","OK"))))</f>
        <v/>
      </c>
      <c r="J276" s="34">
        <f>IF(AND(ISNUMBER($C276),ISNUMBER($D276)),IF($D276&lt;$C276,0,IF(MAX($C276,DATE(Setup!$B$5,1,1))&gt;MIN($D276,EOMONTH(DATE(Setup!$B$5,1,1),0)),0,MAX(0,NETWORKDAYS.INTL(MAX($C276,DATE(Setup!$B$5,1,1)),MIN($D276,EOMONTH(DATE(Setup!$B$5,1,1),0)),Setup!$C$6,Setup!$F$12:$F$61)-IF(AND($E276="Half day",YEAR($D276)=Setup!$B$5,MONTH($D276)=1),1-Setup!$B$7,0)))),0)</f>
        <v/>
      </c>
      <c r="K276" s="34">
        <f>IF(AND(ISNUMBER($C276),ISNUMBER($D276)),IF($D276&lt;$C276,0,IF(MAX($C276,DATE(Setup!$B$5,2,1))&gt;MIN($D276,EOMONTH(DATE(Setup!$B$5,2,1),0)),0,MAX(0,NETWORKDAYS.INTL(MAX($C276,DATE(Setup!$B$5,2,1)),MIN($D276,EOMONTH(DATE(Setup!$B$5,2,1),0)),Setup!$C$6,Setup!$F$12:$F$61)-IF(AND($E276="Half day",YEAR($D276)=Setup!$B$5,MONTH($D276)=2),1-Setup!$B$7,0)))),0)</f>
        <v/>
      </c>
      <c r="L276" s="34">
        <f>IF(AND(ISNUMBER($C276),ISNUMBER($D276)),IF($D276&lt;$C276,0,IF(MAX($C276,DATE(Setup!$B$5,3,1))&gt;MIN($D276,EOMONTH(DATE(Setup!$B$5,3,1),0)),0,MAX(0,NETWORKDAYS.INTL(MAX($C276,DATE(Setup!$B$5,3,1)),MIN($D276,EOMONTH(DATE(Setup!$B$5,3,1),0)),Setup!$C$6,Setup!$F$12:$F$61)-IF(AND($E276="Half day",YEAR($D276)=Setup!$B$5,MONTH($D276)=3),1-Setup!$B$7,0)))),0)</f>
        <v/>
      </c>
      <c r="M276" s="34">
        <f>IF(AND(ISNUMBER($C276),ISNUMBER($D276)),IF($D276&lt;$C276,0,IF(MAX($C276,DATE(Setup!$B$5,4,1))&gt;MIN($D276,EOMONTH(DATE(Setup!$B$5,4,1),0)),0,MAX(0,NETWORKDAYS.INTL(MAX($C276,DATE(Setup!$B$5,4,1)),MIN($D276,EOMONTH(DATE(Setup!$B$5,4,1),0)),Setup!$C$6,Setup!$F$12:$F$61)-IF(AND($E276="Half day",YEAR($D276)=Setup!$B$5,MONTH($D276)=4),1-Setup!$B$7,0)))),0)</f>
        <v/>
      </c>
      <c r="N276" s="34">
        <f>IF(AND(ISNUMBER($C276),ISNUMBER($D276)),IF($D276&lt;$C276,0,IF(MAX($C276,DATE(Setup!$B$5,5,1))&gt;MIN($D276,EOMONTH(DATE(Setup!$B$5,5,1),0)),0,MAX(0,NETWORKDAYS.INTL(MAX($C276,DATE(Setup!$B$5,5,1)),MIN($D276,EOMONTH(DATE(Setup!$B$5,5,1),0)),Setup!$C$6,Setup!$F$12:$F$61)-IF(AND($E276="Half day",YEAR($D276)=Setup!$B$5,MONTH($D276)=5),1-Setup!$B$7,0)))),0)</f>
        <v/>
      </c>
      <c r="O276" s="34">
        <f>IF(AND(ISNUMBER($C276),ISNUMBER($D276)),IF($D276&lt;$C276,0,IF(MAX($C276,DATE(Setup!$B$5,6,1))&gt;MIN($D276,EOMONTH(DATE(Setup!$B$5,6,1),0)),0,MAX(0,NETWORKDAYS.INTL(MAX($C276,DATE(Setup!$B$5,6,1)),MIN($D276,EOMONTH(DATE(Setup!$B$5,6,1),0)),Setup!$C$6,Setup!$F$12:$F$61)-IF(AND($E276="Half day",YEAR($D276)=Setup!$B$5,MONTH($D276)=6),1-Setup!$B$7,0)))),0)</f>
        <v/>
      </c>
      <c r="P276" s="34">
        <f>IF(AND(ISNUMBER($C276),ISNUMBER($D276)),IF($D276&lt;$C276,0,IF(MAX($C276,DATE(Setup!$B$5,7,1))&gt;MIN($D276,EOMONTH(DATE(Setup!$B$5,7,1),0)),0,MAX(0,NETWORKDAYS.INTL(MAX($C276,DATE(Setup!$B$5,7,1)),MIN($D276,EOMONTH(DATE(Setup!$B$5,7,1),0)),Setup!$C$6,Setup!$F$12:$F$61)-IF(AND($E276="Half day",YEAR($D276)=Setup!$B$5,MONTH($D276)=7),1-Setup!$B$7,0)))),0)</f>
        <v/>
      </c>
      <c r="Q276" s="34">
        <f>IF(AND(ISNUMBER($C276),ISNUMBER($D276)),IF($D276&lt;$C276,0,IF(MAX($C276,DATE(Setup!$B$5,8,1))&gt;MIN($D276,EOMONTH(DATE(Setup!$B$5,8,1),0)),0,MAX(0,NETWORKDAYS.INTL(MAX($C276,DATE(Setup!$B$5,8,1)),MIN($D276,EOMONTH(DATE(Setup!$B$5,8,1),0)),Setup!$C$6,Setup!$F$12:$F$61)-IF(AND($E276="Half day",YEAR($D276)=Setup!$B$5,MONTH($D276)=8),1-Setup!$B$7,0)))),0)</f>
        <v/>
      </c>
      <c r="R276" s="34">
        <f>IF(AND(ISNUMBER($C276),ISNUMBER($D276)),IF($D276&lt;$C276,0,IF(MAX($C276,DATE(Setup!$B$5,9,1))&gt;MIN($D276,EOMONTH(DATE(Setup!$B$5,9,1),0)),0,MAX(0,NETWORKDAYS.INTL(MAX($C276,DATE(Setup!$B$5,9,1)),MIN($D276,EOMONTH(DATE(Setup!$B$5,9,1),0)),Setup!$C$6,Setup!$F$12:$F$61)-IF(AND($E276="Half day",YEAR($D276)=Setup!$B$5,MONTH($D276)=9),1-Setup!$B$7,0)))),0)</f>
        <v/>
      </c>
      <c r="S276" s="34">
        <f>IF(AND(ISNUMBER($C276),ISNUMBER($D276)),IF($D276&lt;$C276,0,IF(MAX($C276,DATE(Setup!$B$5,10,1))&gt;MIN($D276,EOMONTH(DATE(Setup!$B$5,10,1),0)),0,MAX(0,NETWORKDAYS.INTL(MAX($C276,DATE(Setup!$B$5,10,1)),MIN($D276,EOMONTH(DATE(Setup!$B$5,10,1),0)),Setup!$C$6,Setup!$F$12:$F$61)-IF(AND($E276="Half day",YEAR($D276)=Setup!$B$5,MONTH($D276)=10),1-Setup!$B$7,0)))),0)</f>
        <v/>
      </c>
      <c r="T276" s="34">
        <f>IF(AND(ISNUMBER($C276),ISNUMBER($D276)),IF($D276&lt;$C276,0,IF(MAX($C276,DATE(Setup!$B$5,11,1))&gt;MIN($D276,EOMONTH(DATE(Setup!$B$5,11,1),0)),0,MAX(0,NETWORKDAYS.INTL(MAX($C276,DATE(Setup!$B$5,11,1)),MIN($D276,EOMONTH(DATE(Setup!$B$5,11,1),0)),Setup!$C$6,Setup!$F$12:$F$61)-IF(AND($E276="Half day",YEAR($D276)=Setup!$B$5,MONTH($D276)=11),1-Setup!$B$7,0)))),0)</f>
        <v/>
      </c>
      <c r="U276" s="34">
        <f>IF(AND(ISNUMBER($C276),ISNUMBER($D276)),IF($D276&lt;$C276,0,IF(MAX($C276,DATE(Setup!$B$5,12,1))&gt;MIN($D276,EOMONTH(DATE(Setup!$B$5,12,1),0)),0,MAX(0,NETWORKDAYS.INTL(MAX($C276,DATE(Setup!$B$5,12,1)),MIN($D276,EOMONTH(DATE(Setup!$B$5,12,1),0)),Setup!$C$6,Setup!$F$12:$F$61)-IF(AND($E276="Half day",YEAR($D276)=Setup!$B$5,MONTH($D276)=12),1-Setup!$B$7,0)))),0)</f>
        <v/>
      </c>
    </row>
    <row r="277">
      <c r="A277" s="7" t="n"/>
      <c r="B277" s="7" t="n"/>
      <c r="C277" s="28" t="n"/>
      <c r="D277" s="28" t="n"/>
      <c r="E277" s="23" t="n"/>
      <c r="F277" s="32">
        <f>IF(OR($C277="",$D277=""),"",IF(NOT(AND(ISNUMBER($C277),ISNUMBER($D277))),"Check dates",IF($D277&lt;$C277,"Check dates",SUM($J277:$U277))))</f>
        <v/>
      </c>
      <c r="G277" s="7" t="n"/>
      <c r="H277" s="33">
        <f>IF(AND($A277="",$B277="",$C277="",$D277=""),"",IF(COUNTIF(Employees!$A$5:$A$34,$A277)=0,"Pick the employee from the list",IF(COUNTIF(Setup!$A$12:$A$17,$B277)=0,"Pick the leave type",IF($F277="Check dates","Check the dates","OK"))))</f>
        <v/>
      </c>
      <c r="J277" s="34">
        <f>IF(AND(ISNUMBER($C277),ISNUMBER($D277)),IF($D277&lt;$C277,0,IF(MAX($C277,DATE(Setup!$B$5,1,1))&gt;MIN($D277,EOMONTH(DATE(Setup!$B$5,1,1),0)),0,MAX(0,NETWORKDAYS.INTL(MAX($C277,DATE(Setup!$B$5,1,1)),MIN($D277,EOMONTH(DATE(Setup!$B$5,1,1),0)),Setup!$C$6,Setup!$F$12:$F$61)-IF(AND($E277="Half day",YEAR($D277)=Setup!$B$5,MONTH($D277)=1),1-Setup!$B$7,0)))),0)</f>
        <v/>
      </c>
      <c r="K277" s="34">
        <f>IF(AND(ISNUMBER($C277),ISNUMBER($D277)),IF($D277&lt;$C277,0,IF(MAX($C277,DATE(Setup!$B$5,2,1))&gt;MIN($D277,EOMONTH(DATE(Setup!$B$5,2,1),0)),0,MAX(0,NETWORKDAYS.INTL(MAX($C277,DATE(Setup!$B$5,2,1)),MIN($D277,EOMONTH(DATE(Setup!$B$5,2,1),0)),Setup!$C$6,Setup!$F$12:$F$61)-IF(AND($E277="Half day",YEAR($D277)=Setup!$B$5,MONTH($D277)=2),1-Setup!$B$7,0)))),0)</f>
        <v/>
      </c>
      <c r="L277" s="34">
        <f>IF(AND(ISNUMBER($C277),ISNUMBER($D277)),IF($D277&lt;$C277,0,IF(MAX($C277,DATE(Setup!$B$5,3,1))&gt;MIN($D277,EOMONTH(DATE(Setup!$B$5,3,1),0)),0,MAX(0,NETWORKDAYS.INTL(MAX($C277,DATE(Setup!$B$5,3,1)),MIN($D277,EOMONTH(DATE(Setup!$B$5,3,1),0)),Setup!$C$6,Setup!$F$12:$F$61)-IF(AND($E277="Half day",YEAR($D277)=Setup!$B$5,MONTH($D277)=3),1-Setup!$B$7,0)))),0)</f>
        <v/>
      </c>
      <c r="M277" s="34">
        <f>IF(AND(ISNUMBER($C277),ISNUMBER($D277)),IF($D277&lt;$C277,0,IF(MAX($C277,DATE(Setup!$B$5,4,1))&gt;MIN($D277,EOMONTH(DATE(Setup!$B$5,4,1),0)),0,MAX(0,NETWORKDAYS.INTL(MAX($C277,DATE(Setup!$B$5,4,1)),MIN($D277,EOMONTH(DATE(Setup!$B$5,4,1),0)),Setup!$C$6,Setup!$F$12:$F$61)-IF(AND($E277="Half day",YEAR($D277)=Setup!$B$5,MONTH($D277)=4),1-Setup!$B$7,0)))),0)</f>
        <v/>
      </c>
      <c r="N277" s="34">
        <f>IF(AND(ISNUMBER($C277),ISNUMBER($D277)),IF($D277&lt;$C277,0,IF(MAX($C277,DATE(Setup!$B$5,5,1))&gt;MIN($D277,EOMONTH(DATE(Setup!$B$5,5,1),0)),0,MAX(0,NETWORKDAYS.INTL(MAX($C277,DATE(Setup!$B$5,5,1)),MIN($D277,EOMONTH(DATE(Setup!$B$5,5,1),0)),Setup!$C$6,Setup!$F$12:$F$61)-IF(AND($E277="Half day",YEAR($D277)=Setup!$B$5,MONTH($D277)=5),1-Setup!$B$7,0)))),0)</f>
        <v/>
      </c>
      <c r="O277" s="34">
        <f>IF(AND(ISNUMBER($C277),ISNUMBER($D277)),IF($D277&lt;$C277,0,IF(MAX($C277,DATE(Setup!$B$5,6,1))&gt;MIN($D277,EOMONTH(DATE(Setup!$B$5,6,1),0)),0,MAX(0,NETWORKDAYS.INTL(MAX($C277,DATE(Setup!$B$5,6,1)),MIN($D277,EOMONTH(DATE(Setup!$B$5,6,1),0)),Setup!$C$6,Setup!$F$12:$F$61)-IF(AND($E277="Half day",YEAR($D277)=Setup!$B$5,MONTH($D277)=6),1-Setup!$B$7,0)))),0)</f>
        <v/>
      </c>
      <c r="P277" s="34">
        <f>IF(AND(ISNUMBER($C277),ISNUMBER($D277)),IF($D277&lt;$C277,0,IF(MAX($C277,DATE(Setup!$B$5,7,1))&gt;MIN($D277,EOMONTH(DATE(Setup!$B$5,7,1),0)),0,MAX(0,NETWORKDAYS.INTL(MAX($C277,DATE(Setup!$B$5,7,1)),MIN($D277,EOMONTH(DATE(Setup!$B$5,7,1),0)),Setup!$C$6,Setup!$F$12:$F$61)-IF(AND($E277="Half day",YEAR($D277)=Setup!$B$5,MONTH($D277)=7),1-Setup!$B$7,0)))),0)</f>
        <v/>
      </c>
      <c r="Q277" s="34">
        <f>IF(AND(ISNUMBER($C277),ISNUMBER($D277)),IF($D277&lt;$C277,0,IF(MAX($C277,DATE(Setup!$B$5,8,1))&gt;MIN($D277,EOMONTH(DATE(Setup!$B$5,8,1),0)),0,MAX(0,NETWORKDAYS.INTL(MAX($C277,DATE(Setup!$B$5,8,1)),MIN($D277,EOMONTH(DATE(Setup!$B$5,8,1),0)),Setup!$C$6,Setup!$F$12:$F$61)-IF(AND($E277="Half day",YEAR($D277)=Setup!$B$5,MONTH($D277)=8),1-Setup!$B$7,0)))),0)</f>
        <v/>
      </c>
      <c r="R277" s="34">
        <f>IF(AND(ISNUMBER($C277),ISNUMBER($D277)),IF($D277&lt;$C277,0,IF(MAX($C277,DATE(Setup!$B$5,9,1))&gt;MIN($D277,EOMONTH(DATE(Setup!$B$5,9,1),0)),0,MAX(0,NETWORKDAYS.INTL(MAX($C277,DATE(Setup!$B$5,9,1)),MIN($D277,EOMONTH(DATE(Setup!$B$5,9,1),0)),Setup!$C$6,Setup!$F$12:$F$61)-IF(AND($E277="Half day",YEAR($D277)=Setup!$B$5,MONTH($D277)=9),1-Setup!$B$7,0)))),0)</f>
        <v/>
      </c>
      <c r="S277" s="34">
        <f>IF(AND(ISNUMBER($C277),ISNUMBER($D277)),IF($D277&lt;$C277,0,IF(MAX($C277,DATE(Setup!$B$5,10,1))&gt;MIN($D277,EOMONTH(DATE(Setup!$B$5,10,1),0)),0,MAX(0,NETWORKDAYS.INTL(MAX($C277,DATE(Setup!$B$5,10,1)),MIN($D277,EOMONTH(DATE(Setup!$B$5,10,1),0)),Setup!$C$6,Setup!$F$12:$F$61)-IF(AND($E277="Half day",YEAR($D277)=Setup!$B$5,MONTH($D277)=10),1-Setup!$B$7,0)))),0)</f>
        <v/>
      </c>
      <c r="T277" s="34">
        <f>IF(AND(ISNUMBER($C277),ISNUMBER($D277)),IF($D277&lt;$C277,0,IF(MAX($C277,DATE(Setup!$B$5,11,1))&gt;MIN($D277,EOMONTH(DATE(Setup!$B$5,11,1),0)),0,MAX(0,NETWORKDAYS.INTL(MAX($C277,DATE(Setup!$B$5,11,1)),MIN($D277,EOMONTH(DATE(Setup!$B$5,11,1),0)),Setup!$C$6,Setup!$F$12:$F$61)-IF(AND($E277="Half day",YEAR($D277)=Setup!$B$5,MONTH($D277)=11),1-Setup!$B$7,0)))),0)</f>
        <v/>
      </c>
      <c r="U277" s="34">
        <f>IF(AND(ISNUMBER($C277),ISNUMBER($D277)),IF($D277&lt;$C277,0,IF(MAX($C277,DATE(Setup!$B$5,12,1))&gt;MIN($D277,EOMONTH(DATE(Setup!$B$5,12,1),0)),0,MAX(0,NETWORKDAYS.INTL(MAX($C277,DATE(Setup!$B$5,12,1)),MIN($D277,EOMONTH(DATE(Setup!$B$5,12,1),0)),Setup!$C$6,Setup!$F$12:$F$61)-IF(AND($E277="Half day",YEAR($D277)=Setup!$B$5,MONTH($D277)=12),1-Setup!$B$7,0)))),0)</f>
        <v/>
      </c>
    </row>
    <row r="278">
      <c r="A278" s="7" t="n"/>
      <c r="B278" s="7" t="n"/>
      <c r="C278" s="28" t="n"/>
      <c r="D278" s="28" t="n"/>
      <c r="E278" s="23" t="n"/>
      <c r="F278" s="32">
        <f>IF(OR($C278="",$D278=""),"",IF(NOT(AND(ISNUMBER($C278),ISNUMBER($D278))),"Check dates",IF($D278&lt;$C278,"Check dates",SUM($J278:$U278))))</f>
        <v/>
      </c>
      <c r="G278" s="7" t="n"/>
      <c r="H278" s="33">
        <f>IF(AND($A278="",$B278="",$C278="",$D278=""),"",IF(COUNTIF(Employees!$A$5:$A$34,$A278)=0,"Pick the employee from the list",IF(COUNTIF(Setup!$A$12:$A$17,$B278)=0,"Pick the leave type",IF($F278="Check dates","Check the dates","OK"))))</f>
        <v/>
      </c>
      <c r="J278" s="34">
        <f>IF(AND(ISNUMBER($C278),ISNUMBER($D278)),IF($D278&lt;$C278,0,IF(MAX($C278,DATE(Setup!$B$5,1,1))&gt;MIN($D278,EOMONTH(DATE(Setup!$B$5,1,1),0)),0,MAX(0,NETWORKDAYS.INTL(MAX($C278,DATE(Setup!$B$5,1,1)),MIN($D278,EOMONTH(DATE(Setup!$B$5,1,1),0)),Setup!$C$6,Setup!$F$12:$F$61)-IF(AND($E278="Half day",YEAR($D278)=Setup!$B$5,MONTH($D278)=1),1-Setup!$B$7,0)))),0)</f>
        <v/>
      </c>
      <c r="K278" s="34">
        <f>IF(AND(ISNUMBER($C278),ISNUMBER($D278)),IF($D278&lt;$C278,0,IF(MAX($C278,DATE(Setup!$B$5,2,1))&gt;MIN($D278,EOMONTH(DATE(Setup!$B$5,2,1),0)),0,MAX(0,NETWORKDAYS.INTL(MAX($C278,DATE(Setup!$B$5,2,1)),MIN($D278,EOMONTH(DATE(Setup!$B$5,2,1),0)),Setup!$C$6,Setup!$F$12:$F$61)-IF(AND($E278="Half day",YEAR($D278)=Setup!$B$5,MONTH($D278)=2),1-Setup!$B$7,0)))),0)</f>
        <v/>
      </c>
      <c r="L278" s="34">
        <f>IF(AND(ISNUMBER($C278),ISNUMBER($D278)),IF($D278&lt;$C278,0,IF(MAX($C278,DATE(Setup!$B$5,3,1))&gt;MIN($D278,EOMONTH(DATE(Setup!$B$5,3,1),0)),0,MAX(0,NETWORKDAYS.INTL(MAX($C278,DATE(Setup!$B$5,3,1)),MIN($D278,EOMONTH(DATE(Setup!$B$5,3,1),0)),Setup!$C$6,Setup!$F$12:$F$61)-IF(AND($E278="Half day",YEAR($D278)=Setup!$B$5,MONTH($D278)=3),1-Setup!$B$7,0)))),0)</f>
        <v/>
      </c>
      <c r="M278" s="34">
        <f>IF(AND(ISNUMBER($C278),ISNUMBER($D278)),IF($D278&lt;$C278,0,IF(MAX($C278,DATE(Setup!$B$5,4,1))&gt;MIN($D278,EOMONTH(DATE(Setup!$B$5,4,1),0)),0,MAX(0,NETWORKDAYS.INTL(MAX($C278,DATE(Setup!$B$5,4,1)),MIN($D278,EOMONTH(DATE(Setup!$B$5,4,1),0)),Setup!$C$6,Setup!$F$12:$F$61)-IF(AND($E278="Half day",YEAR($D278)=Setup!$B$5,MONTH($D278)=4),1-Setup!$B$7,0)))),0)</f>
        <v/>
      </c>
      <c r="N278" s="34">
        <f>IF(AND(ISNUMBER($C278),ISNUMBER($D278)),IF($D278&lt;$C278,0,IF(MAX($C278,DATE(Setup!$B$5,5,1))&gt;MIN($D278,EOMONTH(DATE(Setup!$B$5,5,1),0)),0,MAX(0,NETWORKDAYS.INTL(MAX($C278,DATE(Setup!$B$5,5,1)),MIN($D278,EOMONTH(DATE(Setup!$B$5,5,1),0)),Setup!$C$6,Setup!$F$12:$F$61)-IF(AND($E278="Half day",YEAR($D278)=Setup!$B$5,MONTH($D278)=5),1-Setup!$B$7,0)))),0)</f>
        <v/>
      </c>
      <c r="O278" s="34">
        <f>IF(AND(ISNUMBER($C278),ISNUMBER($D278)),IF($D278&lt;$C278,0,IF(MAX($C278,DATE(Setup!$B$5,6,1))&gt;MIN($D278,EOMONTH(DATE(Setup!$B$5,6,1),0)),0,MAX(0,NETWORKDAYS.INTL(MAX($C278,DATE(Setup!$B$5,6,1)),MIN($D278,EOMONTH(DATE(Setup!$B$5,6,1),0)),Setup!$C$6,Setup!$F$12:$F$61)-IF(AND($E278="Half day",YEAR($D278)=Setup!$B$5,MONTH($D278)=6),1-Setup!$B$7,0)))),0)</f>
        <v/>
      </c>
      <c r="P278" s="34">
        <f>IF(AND(ISNUMBER($C278),ISNUMBER($D278)),IF($D278&lt;$C278,0,IF(MAX($C278,DATE(Setup!$B$5,7,1))&gt;MIN($D278,EOMONTH(DATE(Setup!$B$5,7,1),0)),0,MAX(0,NETWORKDAYS.INTL(MAX($C278,DATE(Setup!$B$5,7,1)),MIN($D278,EOMONTH(DATE(Setup!$B$5,7,1),0)),Setup!$C$6,Setup!$F$12:$F$61)-IF(AND($E278="Half day",YEAR($D278)=Setup!$B$5,MONTH($D278)=7),1-Setup!$B$7,0)))),0)</f>
        <v/>
      </c>
      <c r="Q278" s="34">
        <f>IF(AND(ISNUMBER($C278),ISNUMBER($D278)),IF($D278&lt;$C278,0,IF(MAX($C278,DATE(Setup!$B$5,8,1))&gt;MIN($D278,EOMONTH(DATE(Setup!$B$5,8,1),0)),0,MAX(0,NETWORKDAYS.INTL(MAX($C278,DATE(Setup!$B$5,8,1)),MIN($D278,EOMONTH(DATE(Setup!$B$5,8,1),0)),Setup!$C$6,Setup!$F$12:$F$61)-IF(AND($E278="Half day",YEAR($D278)=Setup!$B$5,MONTH($D278)=8),1-Setup!$B$7,0)))),0)</f>
        <v/>
      </c>
      <c r="R278" s="34">
        <f>IF(AND(ISNUMBER($C278),ISNUMBER($D278)),IF($D278&lt;$C278,0,IF(MAX($C278,DATE(Setup!$B$5,9,1))&gt;MIN($D278,EOMONTH(DATE(Setup!$B$5,9,1),0)),0,MAX(0,NETWORKDAYS.INTL(MAX($C278,DATE(Setup!$B$5,9,1)),MIN($D278,EOMONTH(DATE(Setup!$B$5,9,1),0)),Setup!$C$6,Setup!$F$12:$F$61)-IF(AND($E278="Half day",YEAR($D278)=Setup!$B$5,MONTH($D278)=9),1-Setup!$B$7,0)))),0)</f>
        <v/>
      </c>
      <c r="S278" s="34">
        <f>IF(AND(ISNUMBER($C278),ISNUMBER($D278)),IF($D278&lt;$C278,0,IF(MAX($C278,DATE(Setup!$B$5,10,1))&gt;MIN($D278,EOMONTH(DATE(Setup!$B$5,10,1),0)),0,MAX(0,NETWORKDAYS.INTL(MAX($C278,DATE(Setup!$B$5,10,1)),MIN($D278,EOMONTH(DATE(Setup!$B$5,10,1),0)),Setup!$C$6,Setup!$F$12:$F$61)-IF(AND($E278="Half day",YEAR($D278)=Setup!$B$5,MONTH($D278)=10),1-Setup!$B$7,0)))),0)</f>
        <v/>
      </c>
      <c r="T278" s="34">
        <f>IF(AND(ISNUMBER($C278),ISNUMBER($D278)),IF($D278&lt;$C278,0,IF(MAX($C278,DATE(Setup!$B$5,11,1))&gt;MIN($D278,EOMONTH(DATE(Setup!$B$5,11,1),0)),0,MAX(0,NETWORKDAYS.INTL(MAX($C278,DATE(Setup!$B$5,11,1)),MIN($D278,EOMONTH(DATE(Setup!$B$5,11,1),0)),Setup!$C$6,Setup!$F$12:$F$61)-IF(AND($E278="Half day",YEAR($D278)=Setup!$B$5,MONTH($D278)=11),1-Setup!$B$7,0)))),0)</f>
        <v/>
      </c>
      <c r="U278" s="34">
        <f>IF(AND(ISNUMBER($C278),ISNUMBER($D278)),IF($D278&lt;$C278,0,IF(MAX($C278,DATE(Setup!$B$5,12,1))&gt;MIN($D278,EOMONTH(DATE(Setup!$B$5,12,1),0)),0,MAX(0,NETWORKDAYS.INTL(MAX($C278,DATE(Setup!$B$5,12,1)),MIN($D278,EOMONTH(DATE(Setup!$B$5,12,1),0)),Setup!$C$6,Setup!$F$12:$F$61)-IF(AND($E278="Half day",YEAR($D278)=Setup!$B$5,MONTH($D278)=12),1-Setup!$B$7,0)))),0)</f>
        <v/>
      </c>
    </row>
    <row r="279">
      <c r="A279" s="7" t="n"/>
      <c r="B279" s="7" t="n"/>
      <c r="C279" s="28" t="n"/>
      <c r="D279" s="28" t="n"/>
      <c r="E279" s="23" t="n"/>
      <c r="F279" s="32">
        <f>IF(OR($C279="",$D279=""),"",IF(NOT(AND(ISNUMBER($C279),ISNUMBER($D279))),"Check dates",IF($D279&lt;$C279,"Check dates",SUM($J279:$U279))))</f>
        <v/>
      </c>
      <c r="G279" s="7" t="n"/>
      <c r="H279" s="33">
        <f>IF(AND($A279="",$B279="",$C279="",$D279=""),"",IF(COUNTIF(Employees!$A$5:$A$34,$A279)=0,"Pick the employee from the list",IF(COUNTIF(Setup!$A$12:$A$17,$B279)=0,"Pick the leave type",IF($F279="Check dates","Check the dates","OK"))))</f>
        <v/>
      </c>
      <c r="J279" s="34">
        <f>IF(AND(ISNUMBER($C279),ISNUMBER($D279)),IF($D279&lt;$C279,0,IF(MAX($C279,DATE(Setup!$B$5,1,1))&gt;MIN($D279,EOMONTH(DATE(Setup!$B$5,1,1),0)),0,MAX(0,NETWORKDAYS.INTL(MAX($C279,DATE(Setup!$B$5,1,1)),MIN($D279,EOMONTH(DATE(Setup!$B$5,1,1),0)),Setup!$C$6,Setup!$F$12:$F$61)-IF(AND($E279="Half day",YEAR($D279)=Setup!$B$5,MONTH($D279)=1),1-Setup!$B$7,0)))),0)</f>
        <v/>
      </c>
      <c r="K279" s="34">
        <f>IF(AND(ISNUMBER($C279),ISNUMBER($D279)),IF($D279&lt;$C279,0,IF(MAX($C279,DATE(Setup!$B$5,2,1))&gt;MIN($D279,EOMONTH(DATE(Setup!$B$5,2,1),0)),0,MAX(0,NETWORKDAYS.INTL(MAX($C279,DATE(Setup!$B$5,2,1)),MIN($D279,EOMONTH(DATE(Setup!$B$5,2,1),0)),Setup!$C$6,Setup!$F$12:$F$61)-IF(AND($E279="Half day",YEAR($D279)=Setup!$B$5,MONTH($D279)=2),1-Setup!$B$7,0)))),0)</f>
        <v/>
      </c>
      <c r="L279" s="34">
        <f>IF(AND(ISNUMBER($C279),ISNUMBER($D279)),IF($D279&lt;$C279,0,IF(MAX($C279,DATE(Setup!$B$5,3,1))&gt;MIN($D279,EOMONTH(DATE(Setup!$B$5,3,1),0)),0,MAX(0,NETWORKDAYS.INTL(MAX($C279,DATE(Setup!$B$5,3,1)),MIN($D279,EOMONTH(DATE(Setup!$B$5,3,1),0)),Setup!$C$6,Setup!$F$12:$F$61)-IF(AND($E279="Half day",YEAR($D279)=Setup!$B$5,MONTH($D279)=3),1-Setup!$B$7,0)))),0)</f>
        <v/>
      </c>
      <c r="M279" s="34">
        <f>IF(AND(ISNUMBER($C279),ISNUMBER($D279)),IF($D279&lt;$C279,0,IF(MAX($C279,DATE(Setup!$B$5,4,1))&gt;MIN($D279,EOMONTH(DATE(Setup!$B$5,4,1),0)),0,MAX(0,NETWORKDAYS.INTL(MAX($C279,DATE(Setup!$B$5,4,1)),MIN($D279,EOMONTH(DATE(Setup!$B$5,4,1),0)),Setup!$C$6,Setup!$F$12:$F$61)-IF(AND($E279="Half day",YEAR($D279)=Setup!$B$5,MONTH($D279)=4),1-Setup!$B$7,0)))),0)</f>
        <v/>
      </c>
      <c r="N279" s="34">
        <f>IF(AND(ISNUMBER($C279),ISNUMBER($D279)),IF($D279&lt;$C279,0,IF(MAX($C279,DATE(Setup!$B$5,5,1))&gt;MIN($D279,EOMONTH(DATE(Setup!$B$5,5,1),0)),0,MAX(0,NETWORKDAYS.INTL(MAX($C279,DATE(Setup!$B$5,5,1)),MIN($D279,EOMONTH(DATE(Setup!$B$5,5,1),0)),Setup!$C$6,Setup!$F$12:$F$61)-IF(AND($E279="Half day",YEAR($D279)=Setup!$B$5,MONTH($D279)=5),1-Setup!$B$7,0)))),0)</f>
        <v/>
      </c>
      <c r="O279" s="34">
        <f>IF(AND(ISNUMBER($C279),ISNUMBER($D279)),IF($D279&lt;$C279,0,IF(MAX($C279,DATE(Setup!$B$5,6,1))&gt;MIN($D279,EOMONTH(DATE(Setup!$B$5,6,1),0)),0,MAX(0,NETWORKDAYS.INTL(MAX($C279,DATE(Setup!$B$5,6,1)),MIN($D279,EOMONTH(DATE(Setup!$B$5,6,1),0)),Setup!$C$6,Setup!$F$12:$F$61)-IF(AND($E279="Half day",YEAR($D279)=Setup!$B$5,MONTH($D279)=6),1-Setup!$B$7,0)))),0)</f>
        <v/>
      </c>
      <c r="P279" s="34">
        <f>IF(AND(ISNUMBER($C279),ISNUMBER($D279)),IF($D279&lt;$C279,0,IF(MAX($C279,DATE(Setup!$B$5,7,1))&gt;MIN($D279,EOMONTH(DATE(Setup!$B$5,7,1),0)),0,MAX(0,NETWORKDAYS.INTL(MAX($C279,DATE(Setup!$B$5,7,1)),MIN($D279,EOMONTH(DATE(Setup!$B$5,7,1),0)),Setup!$C$6,Setup!$F$12:$F$61)-IF(AND($E279="Half day",YEAR($D279)=Setup!$B$5,MONTH($D279)=7),1-Setup!$B$7,0)))),0)</f>
        <v/>
      </c>
      <c r="Q279" s="34">
        <f>IF(AND(ISNUMBER($C279),ISNUMBER($D279)),IF($D279&lt;$C279,0,IF(MAX($C279,DATE(Setup!$B$5,8,1))&gt;MIN($D279,EOMONTH(DATE(Setup!$B$5,8,1),0)),0,MAX(0,NETWORKDAYS.INTL(MAX($C279,DATE(Setup!$B$5,8,1)),MIN($D279,EOMONTH(DATE(Setup!$B$5,8,1),0)),Setup!$C$6,Setup!$F$12:$F$61)-IF(AND($E279="Half day",YEAR($D279)=Setup!$B$5,MONTH($D279)=8),1-Setup!$B$7,0)))),0)</f>
        <v/>
      </c>
      <c r="R279" s="34">
        <f>IF(AND(ISNUMBER($C279),ISNUMBER($D279)),IF($D279&lt;$C279,0,IF(MAX($C279,DATE(Setup!$B$5,9,1))&gt;MIN($D279,EOMONTH(DATE(Setup!$B$5,9,1),0)),0,MAX(0,NETWORKDAYS.INTL(MAX($C279,DATE(Setup!$B$5,9,1)),MIN($D279,EOMONTH(DATE(Setup!$B$5,9,1),0)),Setup!$C$6,Setup!$F$12:$F$61)-IF(AND($E279="Half day",YEAR($D279)=Setup!$B$5,MONTH($D279)=9),1-Setup!$B$7,0)))),0)</f>
        <v/>
      </c>
      <c r="S279" s="34">
        <f>IF(AND(ISNUMBER($C279),ISNUMBER($D279)),IF($D279&lt;$C279,0,IF(MAX($C279,DATE(Setup!$B$5,10,1))&gt;MIN($D279,EOMONTH(DATE(Setup!$B$5,10,1),0)),0,MAX(0,NETWORKDAYS.INTL(MAX($C279,DATE(Setup!$B$5,10,1)),MIN($D279,EOMONTH(DATE(Setup!$B$5,10,1),0)),Setup!$C$6,Setup!$F$12:$F$61)-IF(AND($E279="Half day",YEAR($D279)=Setup!$B$5,MONTH($D279)=10),1-Setup!$B$7,0)))),0)</f>
        <v/>
      </c>
      <c r="T279" s="34">
        <f>IF(AND(ISNUMBER($C279),ISNUMBER($D279)),IF($D279&lt;$C279,0,IF(MAX($C279,DATE(Setup!$B$5,11,1))&gt;MIN($D279,EOMONTH(DATE(Setup!$B$5,11,1),0)),0,MAX(0,NETWORKDAYS.INTL(MAX($C279,DATE(Setup!$B$5,11,1)),MIN($D279,EOMONTH(DATE(Setup!$B$5,11,1),0)),Setup!$C$6,Setup!$F$12:$F$61)-IF(AND($E279="Half day",YEAR($D279)=Setup!$B$5,MONTH($D279)=11),1-Setup!$B$7,0)))),0)</f>
        <v/>
      </c>
      <c r="U279" s="34">
        <f>IF(AND(ISNUMBER($C279),ISNUMBER($D279)),IF($D279&lt;$C279,0,IF(MAX($C279,DATE(Setup!$B$5,12,1))&gt;MIN($D279,EOMONTH(DATE(Setup!$B$5,12,1),0)),0,MAX(0,NETWORKDAYS.INTL(MAX($C279,DATE(Setup!$B$5,12,1)),MIN($D279,EOMONTH(DATE(Setup!$B$5,12,1),0)),Setup!$C$6,Setup!$F$12:$F$61)-IF(AND($E279="Half day",YEAR($D279)=Setup!$B$5,MONTH($D279)=12),1-Setup!$B$7,0)))),0)</f>
        <v/>
      </c>
    </row>
    <row r="280">
      <c r="A280" s="7" t="n"/>
      <c r="B280" s="7" t="n"/>
      <c r="C280" s="28" t="n"/>
      <c r="D280" s="28" t="n"/>
      <c r="E280" s="23" t="n"/>
      <c r="F280" s="32">
        <f>IF(OR($C280="",$D280=""),"",IF(NOT(AND(ISNUMBER($C280),ISNUMBER($D280))),"Check dates",IF($D280&lt;$C280,"Check dates",SUM($J280:$U280))))</f>
        <v/>
      </c>
      <c r="G280" s="7" t="n"/>
      <c r="H280" s="33">
        <f>IF(AND($A280="",$B280="",$C280="",$D280=""),"",IF(COUNTIF(Employees!$A$5:$A$34,$A280)=0,"Pick the employee from the list",IF(COUNTIF(Setup!$A$12:$A$17,$B280)=0,"Pick the leave type",IF($F280="Check dates","Check the dates","OK"))))</f>
        <v/>
      </c>
      <c r="J280" s="34">
        <f>IF(AND(ISNUMBER($C280),ISNUMBER($D280)),IF($D280&lt;$C280,0,IF(MAX($C280,DATE(Setup!$B$5,1,1))&gt;MIN($D280,EOMONTH(DATE(Setup!$B$5,1,1),0)),0,MAX(0,NETWORKDAYS.INTL(MAX($C280,DATE(Setup!$B$5,1,1)),MIN($D280,EOMONTH(DATE(Setup!$B$5,1,1),0)),Setup!$C$6,Setup!$F$12:$F$61)-IF(AND($E280="Half day",YEAR($D280)=Setup!$B$5,MONTH($D280)=1),1-Setup!$B$7,0)))),0)</f>
        <v/>
      </c>
      <c r="K280" s="34">
        <f>IF(AND(ISNUMBER($C280),ISNUMBER($D280)),IF($D280&lt;$C280,0,IF(MAX($C280,DATE(Setup!$B$5,2,1))&gt;MIN($D280,EOMONTH(DATE(Setup!$B$5,2,1),0)),0,MAX(0,NETWORKDAYS.INTL(MAX($C280,DATE(Setup!$B$5,2,1)),MIN($D280,EOMONTH(DATE(Setup!$B$5,2,1),0)),Setup!$C$6,Setup!$F$12:$F$61)-IF(AND($E280="Half day",YEAR($D280)=Setup!$B$5,MONTH($D280)=2),1-Setup!$B$7,0)))),0)</f>
        <v/>
      </c>
      <c r="L280" s="34">
        <f>IF(AND(ISNUMBER($C280),ISNUMBER($D280)),IF($D280&lt;$C280,0,IF(MAX($C280,DATE(Setup!$B$5,3,1))&gt;MIN($D280,EOMONTH(DATE(Setup!$B$5,3,1),0)),0,MAX(0,NETWORKDAYS.INTL(MAX($C280,DATE(Setup!$B$5,3,1)),MIN($D280,EOMONTH(DATE(Setup!$B$5,3,1),0)),Setup!$C$6,Setup!$F$12:$F$61)-IF(AND($E280="Half day",YEAR($D280)=Setup!$B$5,MONTH($D280)=3),1-Setup!$B$7,0)))),0)</f>
        <v/>
      </c>
      <c r="M280" s="34">
        <f>IF(AND(ISNUMBER($C280),ISNUMBER($D280)),IF($D280&lt;$C280,0,IF(MAX($C280,DATE(Setup!$B$5,4,1))&gt;MIN($D280,EOMONTH(DATE(Setup!$B$5,4,1),0)),0,MAX(0,NETWORKDAYS.INTL(MAX($C280,DATE(Setup!$B$5,4,1)),MIN($D280,EOMONTH(DATE(Setup!$B$5,4,1),0)),Setup!$C$6,Setup!$F$12:$F$61)-IF(AND($E280="Half day",YEAR($D280)=Setup!$B$5,MONTH($D280)=4),1-Setup!$B$7,0)))),0)</f>
        <v/>
      </c>
      <c r="N280" s="34">
        <f>IF(AND(ISNUMBER($C280),ISNUMBER($D280)),IF($D280&lt;$C280,0,IF(MAX($C280,DATE(Setup!$B$5,5,1))&gt;MIN($D280,EOMONTH(DATE(Setup!$B$5,5,1),0)),0,MAX(0,NETWORKDAYS.INTL(MAX($C280,DATE(Setup!$B$5,5,1)),MIN($D280,EOMONTH(DATE(Setup!$B$5,5,1),0)),Setup!$C$6,Setup!$F$12:$F$61)-IF(AND($E280="Half day",YEAR($D280)=Setup!$B$5,MONTH($D280)=5),1-Setup!$B$7,0)))),0)</f>
        <v/>
      </c>
      <c r="O280" s="34">
        <f>IF(AND(ISNUMBER($C280),ISNUMBER($D280)),IF($D280&lt;$C280,0,IF(MAX($C280,DATE(Setup!$B$5,6,1))&gt;MIN($D280,EOMONTH(DATE(Setup!$B$5,6,1),0)),0,MAX(0,NETWORKDAYS.INTL(MAX($C280,DATE(Setup!$B$5,6,1)),MIN($D280,EOMONTH(DATE(Setup!$B$5,6,1),0)),Setup!$C$6,Setup!$F$12:$F$61)-IF(AND($E280="Half day",YEAR($D280)=Setup!$B$5,MONTH($D280)=6),1-Setup!$B$7,0)))),0)</f>
        <v/>
      </c>
      <c r="P280" s="34">
        <f>IF(AND(ISNUMBER($C280),ISNUMBER($D280)),IF($D280&lt;$C280,0,IF(MAX($C280,DATE(Setup!$B$5,7,1))&gt;MIN($D280,EOMONTH(DATE(Setup!$B$5,7,1),0)),0,MAX(0,NETWORKDAYS.INTL(MAX($C280,DATE(Setup!$B$5,7,1)),MIN($D280,EOMONTH(DATE(Setup!$B$5,7,1),0)),Setup!$C$6,Setup!$F$12:$F$61)-IF(AND($E280="Half day",YEAR($D280)=Setup!$B$5,MONTH($D280)=7),1-Setup!$B$7,0)))),0)</f>
        <v/>
      </c>
      <c r="Q280" s="34">
        <f>IF(AND(ISNUMBER($C280),ISNUMBER($D280)),IF($D280&lt;$C280,0,IF(MAX($C280,DATE(Setup!$B$5,8,1))&gt;MIN($D280,EOMONTH(DATE(Setup!$B$5,8,1),0)),0,MAX(0,NETWORKDAYS.INTL(MAX($C280,DATE(Setup!$B$5,8,1)),MIN($D280,EOMONTH(DATE(Setup!$B$5,8,1),0)),Setup!$C$6,Setup!$F$12:$F$61)-IF(AND($E280="Half day",YEAR($D280)=Setup!$B$5,MONTH($D280)=8),1-Setup!$B$7,0)))),0)</f>
        <v/>
      </c>
      <c r="R280" s="34">
        <f>IF(AND(ISNUMBER($C280),ISNUMBER($D280)),IF($D280&lt;$C280,0,IF(MAX($C280,DATE(Setup!$B$5,9,1))&gt;MIN($D280,EOMONTH(DATE(Setup!$B$5,9,1),0)),0,MAX(0,NETWORKDAYS.INTL(MAX($C280,DATE(Setup!$B$5,9,1)),MIN($D280,EOMONTH(DATE(Setup!$B$5,9,1),0)),Setup!$C$6,Setup!$F$12:$F$61)-IF(AND($E280="Half day",YEAR($D280)=Setup!$B$5,MONTH($D280)=9),1-Setup!$B$7,0)))),0)</f>
        <v/>
      </c>
      <c r="S280" s="34">
        <f>IF(AND(ISNUMBER($C280),ISNUMBER($D280)),IF($D280&lt;$C280,0,IF(MAX($C280,DATE(Setup!$B$5,10,1))&gt;MIN($D280,EOMONTH(DATE(Setup!$B$5,10,1),0)),0,MAX(0,NETWORKDAYS.INTL(MAX($C280,DATE(Setup!$B$5,10,1)),MIN($D280,EOMONTH(DATE(Setup!$B$5,10,1),0)),Setup!$C$6,Setup!$F$12:$F$61)-IF(AND($E280="Half day",YEAR($D280)=Setup!$B$5,MONTH($D280)=10),1-Setup!$B$7,0)))),0)</f>
        <v/>
      </c>
      <c r="T280" s="34">
        <f>IF(AND(ISNUMBER($C280),ISNUMBER($D280)),IF($D280&lt;$C280,0,IF(MAX($C280,DATE(Setup!$B$5,11,1))&gt;MIN($D280,EOMONTH(DATE(Setup!$B$5,11,1),0)),0,MAX(0,NETWORKDAYS.INTL(MAX($C280,DATE(Setup!$B$5,11,1)),MIN($D280,EOMONTH(DATE(Setup!$B$5,11,1),0)),Setup!$C$6,Setup!$F$12:$F$61)-IF(AND($E280="Half day",YEAR($D280)=Setup!$B$5,MONTH($D280)=11),1-Setup!$B$7,0)))),0)</f>
        <v/>
      </c>
      <c r="U280" s="34">
        <f>IF(AND(ISNUMBER($C280),ISNUMBER($D280)),IF($D280&lt;$C280,0,IF(MAX($C280,DATE(Setup!$B$5,12,1))&gt;MIN($D280,EOMONTH(DATE(Setup!$B$5,12,1),0)),0,MAX(0,NETWORKDAYS.INTL(MAX($C280,DATE(Setup!$B$5,12,1)),MIN($D280,EOMONTH(DATE(Setup!$B$5,12,1),0)),Setup!$C$6,Setup!$F$12:$F$61)-IF(AND($E280="Half day",YEAR($D280)=Setup!$B$5,MONTH($D280)=12),1-Setup!$B$7,0)))),0)</f>
        <v/>
      </c>
    </row>
    <row r="281">
      <c r="A281" s="7" t="n"/>
      <c r="B281" s="7" t="n"/>
      <c r="C281" s="28" t="n"/>
      <c r="D281" s="28" t="n"/>
      <c r="E281" s="23" t="n"/>
      <c r="F281" s="32">
        <f>IF(OR($C281="",$D281=""),"",IF(NOT(AND(ISNUMBER($C281),ISNUMBER($D281))),"Check dates",IF($D281&lt;$C281,"Check dates",SUM($J281:$U281))))</f>
        <v/>
      </c>
      <c r="G281" s="7" t="n"/>
      <c r="H281" s="33">
        <f>IF(AND($A281="",$B281="",$C281="",$D281=""),"",IF(COUNTIF(Employees!$A$5:$A$34,$A281)=0,"Pick the employee from the list",IF(COUNTIF(Setup!$A$12:$A$17,$B281)=0,"Pick the leave type",IF($F281="Check dates","Check the dates","OK"))))</f>
        <v/>
      </c>
      <c r="J281" s="34">
        <f>IF(AND(ISNUMBER($C281),ISNUMBER($D281)),IF($D281&lt;$C281,0,IF(MAX($C281,DATE(Setup!$B$5,1,1))&gt;MIN($D281,EOMONTH(DATE(Setup!$B$5,1,1),0)),0,MAX(0,NETWORKDAYS.INTL(MAX($C281,DATE(Setup!$B$5,1,1)),MIN($D281,EOMONTH(DATE(Setup!$B$5,1,1),0)),Setup!$C$6,Setup!$F$12:$F$61)-IF(AND($E281="Half day",YEAR($D281)=Setup!$B$5,MONTH($D281)=1),1-Setup!$B$7,0)))),0)</f>
        <v/>
      </c>
      <c r="K281" s="34">
        <f>IF(AND(ISNUMBER($C281),ISNUMBER($D281)),IF($D281&lt;$C281,0,IF(MAX($C281,DATE(Setup!$B$5,2,1))&gt;MIN($D281,EOMONTH(DATE(Setup!$B$5,2,1),0)),0,MAX(0,NETWORKDAYS.INTL(MAX($C281,DATE(Setup!$B$5,2,1)),MIN($D281,EOMONTH(DATE(Setup!$B$5,2,1),0)),Setup!$C$6,Setup!$F$12:$F$61)-IF(AND($E281="Half day",YEAR($D281)=Setup!$B$5,MONTH($D281)=2),1-Setup!$B$7,0)))),0)</f>
        <v/>
      </c>
      <c r="L281" s="34">
        <f>IF(AND(ISNUMBER($C281),ISNUMBER($D281)),IF($D281&lt;$C281,0,IF(MAX($C281,DATE(Setup!$B$5,3,1))&gt;MIN($D281,EOMONTH(DATE(Setup!$B$5,3,1),0)),0,MAX(0,NETWORKDAYS.INTL(MAX($C281,DATE(Setup!$B$5,3,1)),MIN($D281,EOMONTH(DATE(Setup!$B$5,3,1),0)),Setup!$C$6,Setup!$F$12:$F$61)-IF(AND($E281="Half day",YEAR($D281)=Setup!$B$5,MONTH($D281)=3),1-Setup!$B$7,0)))),0)</f>
        <v/>
      </c>
      <c r="M281" s="34">
        <f>IF(AND(ISNUMBER($C281),ISNUMBER($D281)),IF($D281&lt;$C281,0,IF(MAX($C281,DATE(Setup!$B$5,4,1))&gt;MIN($D281,EOMONTH(DATE(Setup!$B$5,4,1),0)),0,MAX(0,NETWORKDAYS.INTL(MAX($C281,DATE(Setup!$B$5,4,1)),MIN($D281,EOMONTH(DATE(Setup!$B$5,4,1),0)),Setup!$C$6,Setup!$F$12:$F$61)-IF(AND($E281="Half day",YEAR($D281)=Setup!$B$5,MONTH($D281)=4),1-Setup!$B$7,0)))),0)</f>
        <v/>
      </c>
      <c r="N281" s="34">
        <f>IF(AND(ISNUMBER($C281),ISNUMBER($D281)),IF($D281&lt;$C281,0,IF(MAX($C281,DATE(Setup!$B$5,5,1))&gt;MIN($D281,EOMONTH(DATE(Setup!$B$5,5,1),0)),0,MAX(0,NETWORKDAYS.INTL(MAX($C281,DATE(Setup!$B$5,5,1)),MIN($D281,EOMONTH(DATE(Setup!$B$5,5,1),0)),Setup!$C$6,Setup!$F$12:$F$61)-IF(AND($E281="Half day",YEAR($D281)=Setup!$B$5,MONTH($D281)=5),1-Setup!$B$7,0)))),0)</f>
        <v/>
      </c>
      <c r="O281" s="34">
        <f>IF(AND(ISNUMBER($C281),ISNUMBER($D281)),IF($D281&lt;$C281,0,IF(MAX($C281,DATE(Setup!$B$5,6,1))&gt;MIN($D281,EOMONTH(DATE(Setup!$B$5,6,1),0)),0,MAX(0,NETWORKDAYS.INTL(MAX($C281,DATE(Setup!$B$5,6,1)),MIN($D281,EOMONTH(DATE(Setup!$B$5,6,1),0)),Setup!$C$6,Setup!$F$12:$F$61)-IF(AND($E281="Half day",YEAR($D281)=Setup!$B$5,MONTH($D281)=6),1-Setup!$B$7,0)))),0)</f>
        <v/>
      </c>
      <c r="P281" s="34">
        <f>IF(AND(ISNUMBER($C281),ISNUMBER($D281)),IF($D281&lt;$C281,0,IF(MAX($C281,DATE(Setup!$B$5,7,1))&gt;MIN($D281,EOMONTH(DATE(Setup!$B$5,7,1),0)),0,MAX(0,NETWORKDAYS.INTL(MAX($C281,DATE(Setup!$B$5,7,1)),MIN($D281,EOMONTH(DATE(Setup!$B$5,7,1),0)),Setup!$C$6,Setup!$F$12:$F$61)-IF(AND($E281="Half day",YEAR($D281)=Setup!$B$5,MONTH($D281)=7),1-Setup!$B$7,0)))),0)</f>
        <v/>
      </c>
      <c r="Q281" s="34">
        <f>IF(AND(ISNUMBER($C281),ISNUMBER($D281)),IF($D281&lt;$C281,0,IF(MAX($C281,DATE(Setup!$B$5,8,1))&gt;MIN($D281,EOMONTH(DATE(Setup!$B$5,8,1),0)),0,MAX(0,NETWORKDAYS.INTL(MAX($C281,DATE(Setup!$B$5,8,1)),MIN($D281,EOMONTH(DATE(Setup!$B$5,8,1),0)),Setup!$C$6,Setup!$F$12:$F$61)-IF(AND($E281="Half day",YEAR($D281)=Setup!$B$5,MONTH($D281)=8),1-Setup!$B$7,0)))),0)</f>
        <v/>
      </c>
      <c r="R281" s="34">
        <f>IF(AND(ISNUMBER($C281),ISNUMBER($D281)),IF($D281&lt;$C281,0,IF(MAX($C281,DATE(Setup!$B$5,9,1))&gt;MIN($D281,EOMONTH(DATE(Setup!$B$5,9,1),0)),0,MAX(0,NETWORKDAYS.INTL(MAX($C281,DATE(Setup!$B$5,9,1)),MIN($D281,EOMONTH(DATE(Setup!$B$5,9,1),0)),Setup!$C$6,Setup!$F$12:$F$61)-IF(AND($E281="Half day",YEAR($D281)=Setup!$B$5,MONTH($D281)=9),1-Setup!$B$7,0)))),0)</f>
        <v/>
      </c>
      <c r="S281" s="34">
        <f>IF(AND(ISNUMBER($C281),ISNUMBER($D281)),IF($D281&lt;$C281,0,IF(MAX($C281,DATE(Setup!$B$5,10,1))&gt;MIN($D281,EOMONTH(DATE(Setup!$B$5,10,1),0)),0,MAX(0,NETWORKDAYS.INTL(MAX($C281,DATE(Setup!$B$5,10,1)),MIN($D281,EOMONTH(DATE(Setup!$B$5,10,1),0)),Setup!$C$6,Setup!$F$12:$F$61)-IF(AND($E281="Half day",YEAR($D281)=Setup!$B$5,MONTH($D281)=10),1-Setup!$B$7,0)))),0)</f>
        <v/>
      </c>
      <c r="T281" s="34">
        <f>IF(AND(ISNUMBER($C281),ISNUMBER($D281)),IF($D281&lt;$C281,0,IF(MAX($C281,DATE(Setup!$B$5,11,1))&gt;MIN($D281,EOMONTH(DATE(Setup!$B$5,11,1),0)),0,MAX(0,NETWORKDAYS.INTL(MAX($C281,DATE(Setup!$B$5,11,1)),MIN($D281,EOMONTH(DATE(Setup!$B$5,11,1),0)),Setup!$C$6,Setup!$F$12:$F$61)-IF(AND($E281="Half day",YEAR($D281)=Setup!$B$5,MONTH($D281)=11),1-Setup!$B$7,0)))),0)</f>
        <v/>
      </c>
      <c r="U281" s="34">
        <f>IF(AND(ISNUMBER($C281),ISNUMBER($D281)),IF($D281&lt;$C281,0,IF(MAX($C281,DATE(Setup!$B$5,12,1))&gt;MIN($D281,EOMONTH(DATE(Setup!$B$5,12,1),0)),0,MAX(0,NETWORKDAYS.INTL(MAX($C281,DATE(Setup!$B$5,12,1)),MIN($D281,EOMONTH(DATE(Setup!$B$5,12,1),0)),Setup!$C$6,Setup!$F$12:$F$61)-IF(AND($E281="Half day",YEAR($D281)=Setup!$B$5,MONTH($D281)=12),1-Setup!$B$7,0)))),0)</f>
        <v/>
      </c>
    </row>
    <row r="282">
      <c r="A282" s="7" t="n"/>
      <c r="B282" s="7" t="n"/>
      <c r="C282" s="28" t="n"/>
      <c r="D282" s="28" t="n"/>
      <c r="E282" s="23" t="n"/>
      <c r="F282" s="32">
        <f>IF(OR($C282="",$D282=""),"",IF(NOT(AND(ISNUMBER($C282),ISNUMBER($D282))),"Check dates",IF($D282&lt;$C282,"Check dates",SUM($J282:$U282))))</f>
        <v/>
      </c>
      <c r="G282" s="7" t="n"/>
      <c r="H282" s="33">
        <f>IF(AND($A282="",$B282="",$C282="",$D282=""),"",IF(COUNTIF(Employees!$A$5:$A$34,$A282)=0,"Pick the employee from the list",IF(COUNTIF(Setup!$A$12:$A$17,$B282)=0,"Pick the leave type",IF($F282="Check dates","Check the dates","OK"))))</f>
        <v/>
      </c>
      <c r="J282" s="34">
        <f>IF(AND(ISNUMBER($C282),ISNUMBER($D282)),IF($D282&lt;$C282,0,IF(MAX($C282,DATE(Setup!$B$5,1,1))&gt;MIN($D282,EOMONTH(DATE(Setup!$B$5,1,1),0)),0,MAX(0,NETWORKDAYS.INTL(MAX($C282,DATE(Setup!$B$5,1,1)),MIN($D282,EOMONTH(DATE(Setup!$B$5,1,1),0)),Setup!$C$6,Setup!$F$12:$F$61)-IF(AND($E282="Half day",YEAR($D282)=Setup!$B$5,MONTH($D282)=1),1-Setup!$B$7,0)))),0)</f>
        <v/>
      </c>
      <c r="K282" s="34">
        <f>IF(AND(ISNUMBER($C282),ISNUMBER($D282)),IF($D282&lt;$C282,0,IF(MAX($C282,DATE(Setup!$B$5,2,1))&gt;MIN($D282,EOMONTH(DATE(Setup!$B$5,2,1),0)),0,MAX(0,NETWORKDAYS.INTL(MAX($C282,DATE(Setup!$B$5,2,1)),MIN($D282,EOMONTH(DATE(Setup!$B$5,2,1),0)),Setup!$C$6,Setup!$F$12:$F$61)-IF(AND($E282="Half day",YEAR($D282)=Setup!$B$5,MONTH($D282)=2),1-Setup!$B$7,0)))),0)</f>
        <v/>
      </c>
      <c r="L282" s="34">
        <f>IF(AND(ISNUMBER($C282),ISNUMBER($D282)),IF($D282&lt;$C282,0,IF(MAX($C282,DATE(Setup!$B$5,3,1))&gt;MIN($D282,EOMONTH(DATE(Setup!$B$5,3,1),0)),0,MAX(0,NETWORKDAYS.INTL(MAX($C282,DATE(Setup!$B$5,3,1)),MIN($D282,EOMONTH(DATE(Setup!$B$5,3,1),0)),Setup!$C$6,Setup!$F$12:$F$61)-IF(AND($E282="Half day",YEAR($D282)=Setup!$B$5,MONTH($D282)=3),1-Setup!$B$7,0)))),0)</f>
        <v/>
      </c>
      <c r="M282" s="34">
        <f>IF(AND(ISNUMBER($C282),ISNUMBER($D282)),IF($D282&lt;$C282,0,IF(MAX($C282,DATE(Setup!$B$5,4,1))&gt;MIN($D282,EOMONTH(DATE(Setup!$B$5,4,1),0)),0,MAX(0,NETWORKDAYS.INTL(MAX($C282,DATE(Setup!$B$5,4,1)),MIN($D282,EOMONTH(DATE(Setup!$B$5,4,1),0)),Setup!$C$6,Setup!$F$12:$F$61)-IF(AND($E282="Half day",YEAR($D282)=Setup!$B$5,MONTH($D282)=4),1-Setup!$B$7,0)))),0)</f>
        <v/>
      </c>
      <c r="N282" s="34">
        <f>IF(AND(ISNUMBER($C282),ISNUMBER($D282)),IF($D282&lt;$C282,0,IF(MAX($C282,DATE(Setup!$B$5,5,1))&gt;MIN($D282,EOMONTH(DATE(Setup!$B$5,5,1),0)),0,MAX(0,NETWORKDAYS.INTL(MAX($C282,DATE(Setup!$B$5,5,1)),MIN($D282,EOMONTH(DATE(Setup!$B$5,5,1),0)),Setup!$C$6,Setup!$F$12:$F$61)-IF(AND($E282="Half day",YEAR($D282)=Setup!$B$5,MONTH($D282)=5),1-Setup!$B$7,0)))),0)</f>
        <v/>
      </c>
      <c r="O282" s="34">
        <f>IF(AND(ISNUMBER($C282),ISNUMBER($D282)),IF($D282&lt;$C282,0,IF(MAX($C282,DATE(Setup!$B$5,6,1))&gt;MIN($D282,EOMONTH(DATE(Setup!$B$5,6,1),0)),0,MAX(0,NETWORKDAYS.INTL(MAX($C282,DATE(Setup!$B$5,6,1)),MIN($D282,EOMONTH(DATE(Setup!$B$5,6,1),0)),Setup!$C$6,Setup!$F$12:$F$61)-IF(AND($E282="Half day",YEAR($D282)=Setup!$B$5,MONTH($D282)=6),1-Setup!$B$7,0)))),0)</f>
        <v/>
      </c>
      <c r="P282" s="34">
        <f>IF(AND(ISNUMBER($C282),ISNUMBER($D282)),IF($D282&lt;$C282,0,IF(MAX($C282,DATE(Setup!$B$5,7,1))&gt;MIN($D282,EOMONTH(DATE(Setup!$B$5,7,1),0)),0,MAX(0,NETWORKDAYS.INTL(MAX($C282,DATE(Setup!$B$5,7,1)),MIN($D282,EOMONTH(DATE(Setup!$B$5,7,1),0)),Setup!$C$6,Setup!$F$12:$F$61)-IF(AND($E282="Half day",YEAR($D282)=Setup!$B$5,MONTH($D282)=7),1-Setup!$B$7,0)))),0)</f>
        <v/>
      </c>
      <c r="Q282" s="34">
        <f>IF(AND(ISNUMBER($C282),ISNUMBER($D282)),IF($D282&lt;$C282,0,IF(MAX($C282,DATE(Setup!$B$5,8,1))&gt;MIN($D282,EOMONTH(DATE(Setup!$B$5,8,1),0)),0,MAX(0,NETWORKDAYS.INTL(MAX($C282,DATE(Setup!$B$5,8,1)),MIN($D282,EOMONTH(DATE(Setup!$B$5,8,1),0)),Setup!$C$6,Setup!$F$12:$F$61)-IF(AND($E282="Half day",YEAR($D282)=Setup!$B$5,MONTH($D282)=8),1-Setup!$B$7,0)))),0)</f>
        <v/>
      </c>
      <c r="R282" s="34">
        <f>IF(AND(ISNUMBER($C282),ISNUMBER($D282)),IF($D282&lt;$C282,0,IF(MAX($C282,DATE(Setup!$B$5,9,1))&gt;MIN($D282,EOMONTH(DATE(Setup!$B$5,9,1),0)),0,MAX(0,NETWORKDAYS.INTL(MAX($C282,DATE(Setup!$B$5,9,1)),MIN($D282,EOMONTH(DATE(Setup!$B$5,9,1),0)),Setup!$C$6,Setup!$F$12:$F$61)-IF(AND($E282="Half day",YEAR($D282)=Setup!$B$5,MONTH($D282)=9),1-Setup!$B$7,0)))),0)</f>
        <v/>
      </c>
      <c r="S282" s="34">
        <f>IF(AND(ISNUMBER($C282),ISNUMBER($D282)),IF($D282&lt;$C282,0,IF(MAX($C282,DATE(Setup!$B$5,10,1))&gt;MIN($D282,EOMONTH(DATE(Setup!$B$5,10,1),0)),0,MAX(0,NETWORKDAYS.INTL(MAX($C282,DATE(Setup!$B$5,10,1)),MIN($D282,EOMONTH(DATE(Setup!$B$5,10,1),0)),Setup!$C$6,Setup!$F$12:$F$61)-IF(AND($E282="Half day",YEAR($D282)=Setup!$B$5,MONTH($D282)=10),1-Setup!$B$7,0)))),0)</f>
        <v/>
      </c>
      <c r="T282" s="34">
        <f>IF(AND(ISNUMBER($C282),ISNUMBER($D282)),IF($D282&lt;$C282,0,IF(MAX($C282,DATE(Setup!$B$5,11,1))&gt;MIN($D282,EOMONTH(DATE(Setup!$B$5,11,1),0)),0,MAX(0,NETWORKDAYS.INTL(MAX($C282,DATE(Setup!$B$5,11,1)),MIN($D282,EOMONTH(DATE(Setup!$B$5,11,1),0)),Setup!$C$6,Setup!$F$12:$F$61)-IF(AND($E282="Half day",YEAR($D282)=Setup!$B$5,MONTH($D282)=11),1-Setup!$B$7,0)))),0)</f>
        <v/>
      </c>
      <c r="U282" s="34">
        <f>IF(AND(ISNUMBER($C282),ISNUMBER($D282)),IF($D282&lt;$C282,0,IF(MAX($C282,DATE(Setup!$B$5,12,1))&gt;MIN($D282,EOMONTH(DATE(Setup!$B$5,12,1),0)),0,MAX(0,NETWORKDAYS.INTL(MAX($C282,DATE(Setup!$B$5,12,1)),MIN($D282,EOMONTH(DATE(Setup!$B$5,12,1),0)),Setup!$C$6,Setup!$F$12:$F$61)-IF(AND($E282="Half day",YEAR($D282)=Setup!$B$5,MONTH($D282)=12),1-Setup!$B$7,0)))),0)</f>
        <v/>
      </c>
    </row>
    <row r="283">
      <c r="A283" s="7" t="n"/>
      <c r="B283" s="7" t="n"/>
      <c r="C283" s="28" t="n"/>
      <c r="D283" s="28" t="n"/>
      <c r="E283" s="23" t="n"/>
      <c r="F283" s="32">
        <f>IF(OR($C283="",$D283=""),"",IF(NOT(AND(ISNUMBER($C283),ISNUMBER($D283))),"Check dates",IF($D283&lt;$C283,"Check dates",SUM($J283:$U283))))</f>
        <v/>
      </c>
      <c r="G283" s="7" t="n"/>
      <c r="H283" s="33">
        <f>IF(AND($A283="",$B283="",$C283="",$D283=""),"",IF(COUNTIF(Employees!$A$5:$A$34,$A283)=0,"Pick the employee from the list",IF(COUNTIF(Setup!$A$12:$A$17,$B283)=0,"Pick the leave type",IF($F283="Check dates","Check the dates","OK"))))</f>
        <v/>
      </c>
      <c r="J283" s="34">
        <f>IF(AND(ISNUMBER($C283),ISNUMBER($D283)),IF($D283&lt;$C283,0,IF(MAX($C283,DATE(Setup!$B$5,1,1))&gt;MIN($D283,EOMONTH(DATE(Setup!$B$5,1,1),0)),0,MAX(0,NETWORKDAYS.INTL(MAX($C283,DATE(Setup!$B$5,1,1)),MIN($D283,EOMONTH(DATE(Setup!$B$5,1,1),0)),Setup!$C$6,Setup!$F$12:$F$61)-IF(AND($E283="Half day",YEAR($D283)=Setup!$B$5,MONTH($D283)=1),1-Setup!$B$7,0)))),0)</f>
        <v/>
      </c>
      <c r="K283" s="34">
        <f>IF(AND(ISNUMBER($C283),ISNUMBER($D283)),IF($D283&lt;$C283,0,IF(MAX($C283,DATE(Setup!$B$5,2,1))&gt;MIN($D283,EOMONTH(DATE(Setup!$B$5,2,1),0)),0,MAX(0,NETWORKDAYS.INTL(MAX($C283,DATE(Setup!$B$5,2,1)),MIN($D283,EOMONTH(DATE(Setup!$B$5,2,1),0)),Setup!$C$6,Setup!$F$12:$F$61)-IF(AND($E283="Half day",YEAR($D283)=Setup!$B$5,MONTH($D283)=2),1-Setup!$B$7,0)))),0)</f>
        <v/>
      </c>
      <c r="L283" s="34">
        <f>IF(AND(ISNUMBER($C283),ISNUMBER($D283)),IF($D283&lt;$C283,0,IF(MAX($C283,DATE(Setup!$B$5,3,1))&gt;MIN($D283,EOMONTH(DATE(Setup!$B$5,3,1),0)),0,MAX(0,NETWORKDAYS.INTL(MAX($C283,DATE(Setup!$B$5,3,1)),MIN($D283,EOMONTH(DATE(Setup!$B$5,3,1),0)),Setup!$C$6,Setup!$F$12:$F$61)-IF(AND($E283="Half day",YEAR($D283)=Setup!$B$5,MONTH($D283)=3),1-Setup!$B$7,0)))),0)</f>
        <v/>
      </c>
      <c r="M283" s="34">
        <f>IF(AND(ISNUMBER($C283),ISNUMBER($D283)),IF($D283&lt;$C283,0,IF(MAX($C283,DATE(Setup!$B$5,4,1))&gt;MIN($D283,EOMONTH(DATE(Setup!$B$5,4,1),0)),0,MAX(0,NETWORKDAYS.INTL(MAX($C283,DATE(Setup!$B$5,4,1)),MIN($D283,EOMONTH(DATE(Setup!$B$5,4,1),0)),Setup!$C$6,Setup!$F$12:$F$61)-IF(AND($E283="Half day",YEAR($D283)=Setup!$B$5,MONTH($D283)=4),1-Setup!$B$7,0)))),0)</f>
        <v/>
      </c>
      <c r="N283" s="34">
        <f>IF(AND(ISNUMBER($C283),ISNUMBER($D283)),IF($D283&lt;$C283,0,IF(MAX($C283,DATE(Setup!$B$5,5,1))&gt;MIN($D283,EOMONTH(DATE(Setup!$B$5,5,1),0)),0,MAX(0,NETWORKDAYS.INTL(MAX($C283,DATE(Setup!$B$5,5,1)),MIN($D283,EOMONTH(DATE(Setup!$B$5,5,1),0)),Setup!$C$6,Setup!$F$12:$F$61)-IF(AND($E283="Half day",YEAR($D283)=Setup!$B$5,MONTH($D283)=5),1-Setup!$B$7,0)))),0)</f>
        <v/>
      </c>
      <c r="O283" s="34">
        <f>IF(AND(ISNUMBER($C283),ISNUMBER($D283)),IF($D283&lt;$C283,0,IF(MAX($C283,DATE(Setup!$B$5,6,1))&gt;MIN($D283,EOMONTH(DATE(Setup!$B$5,6,1),0)),0,MAX(0,NETWORKDAYS.INTL(MAX($C283,DATE(Setup!$B$5,6,1)),MIN($D283,EOMONTH(DATE(Setup!$B$5,6,1),0)),Setup!$C$6,Setup!$F$12:$F$61)-IF(AND($E283="Half day",YEAR($D283)=Setup!$B$5,MONTH($D283)=6),1-Setup!$B$7,0)))),0)</f>
        <v/>
      </c>
      <c r="P283" s="34">
        <f>IF(AND(ISNUMBER($C283),ISNUMBER($D283)),IF($D283&lt;$C283,0,IF(MAX($C283,DATE(Setup!$B$5,7,1))&gt;MIN($D283,EOMONTH(DATE(Setup!$B$5,7,1),0)),0,MAX(0,NETWORKDAYS.INTL(MAX($C283,DATE(Setup!$B$5,7,1)),MIN($D283,EOMONTH(DATE(Setup!$B$5,7,1),0)),Setup!$C$6,Setup!$F$12:$F$61)-IF(AND($E283="Half day",YEAR($D283)=Setup!$B$5,MONTH($D283)=7),1-Setup!$B$7,0)))),0)</f>
        <v/>
      </c>
      <c r="Q283" s="34">
        <f>IF(AND(ISNUMBER($C283),ISNUMBER($D283)),IF($D283&lt;$C283,0,IF(MAX($C283,DATE(Setup!$B$5,8,1))&gt;MIN($D283,EOMONTH(DATE(Setup!$B$5,8,1),0)),0,MAX(0,NETWORKDAYS.INTL(MAX($C283,DATE(Setup!$B$5,8,1)),MIN($D283,EOMONTH(DATE(Setup!$B$5,8,1),0)),Setup!$C$6,Setup!$F$12:$F$61)-IF(AND($E283="Half day",YEAR($D283)=Setup!$B$5,MONTH($D283)=8),1-Setup!$B$7,0)))),0)</f>
        <v/>
      </c>
      <c r="R283" s="34">
        <f>IF(AND(ISNUMBER($C283),ISNUMBER($D283)),IF($D283&lt;$C283,0,IF(MAX($C283,DATE(Setup!$B$5,9,1))&gt;MIN($D283,EOMONTH(DATE(Setup!$B$5,9,1),0)),0,MAX(0,NETWORKDAYS.INTL(MAX($C283,DATE(Setup!$B$5,9,1)),MIN($D283,EOMONTH(DATE(Setup!$B$5,9,1),0)),Setup!$C$6,Setup!$F$12:$F$61)-IF(AND($E283="Half day",YEAR($D283)=Setup!$B$5,MONTH($D283)=9),1-Setup!$B$7,0)))),0)</f>
        <v/>
      </c>
      <c r="S283" s="34">
        <f>IF(AND(ISNUMBER($C283),ISNUMBER($D283)),IF($D283&lt;$C283,0,IF(MAX($C283,DATE(Setup!$B$5,10,1))&gt;MIN($D283,EOMONTH(DATE(Setup!$B$5,10,1),0)),0,MAX(0,NETWORKDAYS.INTL(MAX($C283,DATE(Setup!$B$5,10,1)),MIN($D283,EOMONTH(DATE(Setup!$B$5,10,1),0)),Setup!$C$6,Setup!$F$12:$F$61)-IF(AND($E283="Half day",YEAR($D283)=Setup!$B$5,MONTH($D283)=10),1-Setup!$B$7,0)))),0)</f>
        <v/>
      </c>
      <c r="T283" s="34">
        <f>IF(AND(ISNUMBER($C283),ISNUMBER($D283)),IF($D283&lt;$C283,0,IF(MAX($C283,DATE(Setup!$B$5,11,1))&gt;MIN($D283,EOMONTH(DATE(Setup!$B$5,11,1),0)),0,MAX(0,NETWORKDAYS.INTL(MAX($C283,DATE(Setup!$B$5,11,1)),MIN($D283,EOMONTH(DATE(Setup!$B$5,11,1),0)),Setup!$C$6,Setup!$F$12:$F$61)-IF(AND($E283="Half day",YEAR($D283)=Setup!$B$5,MONTH($D283)=11),1-Setup!$B$7,0)))),0)</f>
        <v/>
      </c>
      <c r="U283" s="34">
        <f>IF(AND(ISNUMBER($C283),ISNUMBER($D283)),IF($D283&lt;$C283,0,IF(MAX($C283,DATE(Setup!$B$5,12,1))&gt;MIN($D283,EOMONTH(DATE(Setup!$B$5,12,1),0)),0,MAX(0,NETWORKDAYS.INTL(MAX($C283,DATE(Setup!$B$5,12,1)),MIN($D283,EOMONTH(DATE(Setup!$B$5,12,1),0)),Setup!$C$6,Setup!$F$12:$F$61)-IF(AND($E283="Half day",YEAR($D283)=Setup!$B$5,MONTH($D283)=12),1-Setup!$B$7,0)))),0)</f>
        <v/>
      </c>
    </row>
    <row r="284">
      <c r="A284" s="7" t="n"/>
      <c r="B284" s="7" t="n"/>
      <c r="C284" s="28" t="n"/>
      <c r="D284" s="28" t="n"/>
      <c r="E284" s="23" t="n"/>
      <c r="F284" s="32">
        <f>IF(OR($C284="",$D284=""),"",IF(NOT(AND(ISNUMBER($C284),ISNUMBER($D284))),"Check dates",IF($D284&lt;$C284,"Check dates",SUM($J284:$U284))))</f>
        <v/>
      </c>
      <c r="G284" s="7" t="n"/>
      <c r="H284" s="33">
        <f>IF(AND($A284="",$B284="",$C284="",$D284=""),"",IF(COUNTIF(Employees!$A$5:$A$34,$A284)=0,"Pick the employee from the list",IF(COUNTIF(Setup!$A$12:$A$17,$B284)=0,"Pick the leave type",IF($F284="Check dates","Check the dates","OK"))))</f>
        <v/>
      </c>
      <c r="J284" s="34">
        <f>IF(AND(ISNUMBER($C284),ISNUMBER($D284)),IF($D284&lt;$C284,0,IF(MAX($C284,DATE(Setup!$B$5,1,1))&gt;MIN($D284,EOMONTH(DATE(Setup!$B$5,1,1),0)),0,MAX(0,NETWORKDAYS.INTL(MAX($C284,DATE(Setup!$B$5,1,1)),MIN($D284,EOMONTH(DATE(Setup!$B$5,1,1),0)),Setup!$C$6,Setup!$F$12:$F$61)-IF(AND($E284="Half day",YEAR($D284)=Setup!$B$5,MONTH($D284)=1),1-Setup!$B$7,0)))),0)</f>
        <v/>
      </c>
      <c r="K284" s="34">
        <f>IF(AND(ISNUMBER($C284),ISNUMBER($D284)),IF($D284&lt;$C284,0,IF(MAX($C284,DATE(Setup!$B$5,2,1))&gt;MIN($D284,EOMONTH(DATE(Setup!$B$5,2,1),0)),0,MAX(0,NETWORKDAYS.INTL(MAX($C284,DATE(Setup!$B$5,2,1)),MIN($D284,EOMONTH(DATE(Setup!$B$5,2,1),0)),Setup!$C$6,Setup!$F$12:$F$61)-IF(AND($E284="Half day",YEAR($D284)=Setup!$B$5,MONTH($D284)=2),1-Setup!$B$7,0)))),0)</f>
        <v/>
      </c>
      <c r="L284" s="34">
        <f>IF(AND(ISNUMBER($C284),ISNUMBER($D284)),IF($D284&lt;$C284,0,IF(MAX($C284,DATE(Setup!$B$5,3,1))&gt;MIN($D284,EOMONTH(DATE(Setup!$B$5,3,1),0)),0,MAX(0,NETWORKDAYS.INTL(MAX($C284,DATE(Setup!$B$5,3,1)),MIN($D284,EOMONTH(DATE(Setup!$B$5,3,1),0)),Setup!$C$6,Setup!$F$12:$F$61)-IF(AND($E284="Half day",YEAR($D284)=Setup!$B$5,MONTH($D284)=3),1-Setup!$B$7,0)))),0)</f>
        <v/>
      </c>
      <c r="M284" s="34">
        <f>IF(AND(ISNUMBER($C284),ISNUMBER($D284)),IF($D284&lt;$C284,0,IF(MAX($C284,DATE(Setup!$B$5,4,1))&gt;MIN($D284,EOMONTH(DATE(Setup!$B$5,4,1),0)),0,MAX(0,NETWORKDAYS.INTL(MAX($C284,DATE(Setup!$B$5,4,1)),MIN($D284,EOMONTH(DATE(Setup!$B$5,4,1),0)),Setup!$C$6,Setup!$F$12:$F$61)-IF(AND($E284="Half day",YEAR($D284)=Setup!$B$5,MONTH($D284)=4),1-Setup!$B$7,0)))),0)</f>
        <v/>
      </c>
      <c r="N284" s="34">
        <f>IF(AND(ISNUMBER($C284),ISNUMBER($D284)),IF($D284&lt;$C284,0,IF(MAX($C284,DATE(Setup!$B$5,5,1))&gt;MIN($D284,EOMONTH(DATE(Setup!$B$5,5,1),0)),0,MAX(0,NETWORKDAYS.INTL(MAX($C284,DATE(Setup!$B$5,5,1)),MIN($D284,EOMONTH(DATE(Setup!$B$5,5,1),0)),Setup!$C$6,Setup!$F$12:$F$61)-IF(AND($E284="Half day",YEAR($D284)=Setup!$B$5,MONTH($D284)=5),1-Setup!$B$7,0)))),0)</f>
        <v/>
      </c>
      <c r="O284" s="34">
        <f>IF(AND(ISNUMBER($C284),ISNUMBER($D284)),IF($D284&lt;$C284,0,IF(MAX($C284,DATE(Setup!$B$5,6,1))&gt;MIN($D284,EOMONTH(DATE(Setup!$B$5,6,1),0)),0,MAX(0,NETWORKDAYS.INTL(MAX($C284,DATE(Setup!$B$5,6,1)),MIN($D284,EOMONTH(DATE(Setup!$B$5,6,1),0)),Setup!$C$6,Setup!$F$12:$F$61)-IF(AND($E284="Half day",YEAR($D284)=Setup!$B$5,MONTH($D284)=6),1-Setup!$B$7,0)))),0)</f>
        <v/>
      </c>
      <c r="P284" s="34">
        <f>IF(AND(ISNUMBER($C284),ISNUMBER($D284)),IF($D284&lt;$C284,0,IF(MAX($C284,DATE(Setup!$B$5,7,1))&gt;MIN($D284,EOMONTH(DATE(Setup!$B$5,7,1),0)),0,MAX(0,NETWORKDAYS.INTL(MAX($C284,DATE(Setup!$B$5,7,1)),MIN($D284,EOMONTH(DATE(Setup!$B$5,7,1),0)),Setup!$C$6,Setup!$F$12:$F$61)-IF(AND($E284="Half day",YEAR($D284)=Setup!$B$5,MONTH($D284)=7),1-Setup!$B$7,0)))),0)</f>
        <v/>
      </c>
      <c r="Q284" s="34">
        <f>IF(AND(ISNUMBER($C284),ISNUMBER($D284)),IF($D284&lt;$C284,0,IF(MAX($C284,DATE(Setup!$B$5,8,1))&gt;MIN($D284,EOMONTH(DATE(Setup!$B$5,8,1),0)),0,MAX(0,NETWORKDAYS.INTL(MAX($C284,DATE(Setup!$B$5,8,1)),MIN($D284,EOMONTH(DATE(Setup!$B$5,8,1),0)),Setup!$C$6,Setup!$F$12:$F$61)-IF(AND($E284="Half day",YEAR($D284)=Setup!$B$5,MONTH($D284)=8),1-Setup!$B$7,0)))),0)</f>
        <v/>
      </c>
      <c r="R284" s="34">
        <f>IF(AND(ISNUMBER($C284),ISNUMBER($D284)),IF($D284&lt;$C284,0,IF(MAX($C284,DATE(Setup!$B$5,9,1))&gt;MIN($D284,EOMONTH(DATE(Setup!$B$5,9,1),0)),0,MAX(0,NETWORKDAYS.INTL(MAX($C284,DATE(Setup!$B$5,9,1)),MIN($D284,EOMONTH(DATE(Setup!$B$5,9,1),0)),Setup!$C$6,Setup!$F$12:$F$61)-IF(AND($E284="Half day",YEAR($D284)=Setup!$B$5,MONTH($D284)=9),1-Setup!$B$7,0)))),0)</f>
        <v/>
      </c>
      <c r="S284" s="34">
        <f>IF(AND(ISNUMBER($C284),ISNUMBER($D284)),IF($D284&lt;$C284,0,IF(MAX($C284,DATE(Setup!$B$5,10,1))&gt;MIN($D284,EOMONTH(DATE(Setup!$B$5,10,1),0)),0,MAX(0,NETWORKDAYS.INTL(MAX($C284,DATE(Setup!$B$5,10,1)),MIN($D284,EOMONTH(DATE(Setup!$B$5,10,1),0)),Setup!$C$6,Setup!$F$12:$F$61)-IF(AND($E284="Half day",YEAR($D284)=Setup!$B$5,MONTH($D284)=10),1-Setup!$B$7,0)))),0)</f>
        <v/>
      </c>
      <c r="T284" s="34">
        <f>IF(AND(ISNUMBER($C284),ISNUMBER($D284)),IF($D284&lt;$C284,0,IF(MAX($C284,DATE(Setup!$B$5,11,1))&gt;MIN($D284,EOMONTH(DATE(Setup!$B$5,11,1),0)),0,MAX(0,NETWORKDAYS.INTL(MAX($C284,DATE(Setup!$B$5,11,1)),MIN($D284,EOMONTH(DATE(Setup!$B$5,11,1),0)),Setup!$C$6,Setup!$F$12:$F$61)-IF(AND($E284="Half day",YEAR($D284)=Setup!$B$5,MONTH($D284)=11),1-Setup!$B$7,0)))),0)</f>
        <v/>
      </c>
      <c r="U284" s="34">
        <f>IF(AND(ISNUMBER($C284),ISNUMBER($D284)),IF($D284&lt;$C284,0,IF(MAX($C284,DATE(Setup!$B$5,12,1))&gt;MIN($D284,EOMONTH(DATE(Setup!$B$5,12,1),0)),0,MAX(0,NETWORKDAYS.INTL(MAX($C284,DATE(Setup!$B$5,12,1)),MIN($D284,EOMONTH(DATE(Setup!$B$5,12,1),0)),Setup!$C$6,Setup!$F$12:$F$61)-IF(AND($E284="Half day",YEAR($D284)=Setup!$B$5,MONTH($D284)=12),1-Setup!$B$7,0)))),0)</f>
        <v/>
      </c>
    </row>
    <row r="285">
      <c r="A285" s="7" t="n"/>
      <c r="B285" s="7" t="n"/>
      <c r="C285" s="28" t="n"/>
      <c r="D285" s="28" t="n"/>
      <c r="E285" s="23" t="n"/>
      <c r="F285" s="32">
        <f>IF(OR($C285="",$D285=""),"",IF(NOT(AND(ISNUMBER($C285),ISNUMBER($D285))),"Check dates",IF($D285&lt;$C285,"Check dates",SUM($J285:$U285))))</f>
        <v/>
      </c>
      <c r="G285" s="7" t="n"/>
      <c r="H285" s="33">
        <f>IF(AND($A285="",$B285="",$C285="",$D285=""),"",IF(COUNTIF(Employees!$A$5:$A$34,$A285)=0,"Pick the employee from the list",IF(COUNTIF(Setup!$A$12:$A$17,$B285)=0,"Pick the leave type",IF($F285="Check dates","Check the dates","OK"))))</f>
        <v/>
      </c>
      <c r="J285" s="34">
        <f>IF(AND(ISNUMBER($C285),ISNUMBER($D285)),IF($D285&lt;$C285,0,IF(MAX($C285,DATE(Setup!$B$5,1,1))&gt;MIN($D285,EOMONTH(DATE(Setup!$B$5,1,1),0)),0,MAX(0,NETWORKDAYS.INTL(MAX($C285,DATE(Setup!$B$5,1,1)),MIN($D285,EOMONTH(DATE(Setup!$B$5,1,1),0)),Setup!$C$6,Setup!$F$12:$F$61)-IF(AND($E285="Half day",YEAR($D285)=Setup!$B$5,MONTH($D285)=1),1-Setup!$B$7,0)))),0)</f>
        <v/>
      </c>
      <c r="K285" s="34">
        <f>IF(AND(ISNUMBER($C285),ISNUMBER($D285)),IF($D285&lt;$C285,0,IF(MAX($C285,DATE(Setup!$B$5,2,1))&gt;MIN($D285,EOMONTH(DATE(Setup!$B$5,2,1),0)),0,MAX(0,NETWORKDAYS.INTL(MAX($C285,DATE(Setup!$B$5,2,1)),MIN($D285,EOMONTH(DATE(Setup!$B$5,2,1),0)),Setup!$C$6,Setup!$F$12:$F$61)-IF(AND($E285="Half day",YEAR($D285)=Setup!$B$5,MONTH($D285)=2),1-Setup!$B$7,0)))),0)</f>
        <v/>
      </c>
      <c r="L285" s="34">
        <f>IF(AND(ISNUMBER($C285),ISNUMBER($D285)),IF($D285&lt;$C285,0,IF(MAX($C285,DATE(Setup!$B$5,3,1))&gt;MIN($D285,EOMONTH(DATE(Setup!$B$5,3,1),0)),0,MAX(0,NETWORKDAYS.INTL(MAX($C285,DATE(Setup!$B$5,3,1)),MIN($D285,EOMONTH(DATE(Setup!$B$5,3,1),0)),Setup!$C$6,Setup!$F$12:$F$61)-IF(AND($E285="Half day",YEAR($D285)=Setup!$B$5,MONTH($D285)=3),1-Setup!$B$7,0)))),0)</f>
        <v/>
      </c>
      <c r="M285" s="34">
        <f>IF(AND(ISNUMBER($C285),ISNUMBER($D285)),IF($D285&lt;$C285,0,IF(MAX($C285,DATE(Setup!$B$5,4,1))&gt;MIN($D285,EOMONTH(DATE(Setup!$B$5,4,1),0)),0,MAX(0,NETWORKDAYS.INTL(MAX($C285,DATE(Setup!$B$5,4,1)),MIN($D285,EOMONTH(DATE(Setup!$B$5,4,1),0)),Setup!$C$6,Setup!$F$12:$F$61)-IF(AND($E285="Half day",YEAR($D285)=Setup!$B$5,MONTH($D285)=4),1-Setup!$B$7,0)))),0)</f>
        <v/>
      </c>
      <c r="N285" s="34">
        <f>IF(AND(ISNUMBER($C285),ISNUMBER($D285)),IF($D285&lt;$C285,0,IF(MAX($C285,DATE(Setup!$B$5,5,1))&gt;MIN($D285,EOMONTH(DATE(Setup!$B$5,5,1),0)),0,MAX(0,NETWORKDAYS.INTL(MAX($C285,DATE(Setup!$B$5,5,1)),MIN($D285,EOMONTH(DATE(Setup!$B$5,5,1),0)),Setup!$C$6,Setup!$F$12:$F$61)-IF(AND($E285="Half day",YEAR($D285)=Setup!$B$5,MONTH($D285)=5),1-Setup!$B$7,0)))),0)</f>
        <v/>
      </c>
      <c r="O285" s="34">
        <f>IF(AND(ISNUMBER($C285),ISNUMBER($D285)),IF($D285&lt;$C285,0,IF(MAX($C285,DATE(Setup!$B$5,6,1))&gt;MIN($D285,EOMONTH(DATE(Setup!$B$5,6,1),0)),0,MAX(0,NETWORKDAYS.INTL(MAX($C285,DATE(Setup!$B$5,6,1)),MIN($D285,EOMONTH(DATE(Setup!$B$5,6,1),0)),Setup!$C$6,Setup!$F$12:$F$61)-IF(AND($E285="Half day",YEAR($D285)=Setup!$B$5,MONTH($D285)=6),1-Setup!$B$7,0)))),0)</f>
        <v/>
      </c>
      <c r="P285" s="34">
        <f>IF(AND(ISNUMBER($C285),ISNUMBER($D285)),IF($D285&lt;$C285,0,IF(MAX($C285,DATE(Setup!$B$5,7,1))&gt;MIN($D285,EOMONTH(DATE(Setup!$B$5,7,1),0)),0,MAX(0,NETWORKDAYS.INTL(MAX($C285,DATE(Setup!$B$5,7,1)),MIN($D285,EOMONTH(DATE(Setup!$B$5,7,1),0)),Setup!$C$6,Setup!$F$12:$F$61)-IF(AND($E285="Half day",YEAR($D285)=Setup!$B$5,MONTH($D285)=7),1-Setup!$B$7,0)))),0)</f>
        <v/>
      </c>
      <c r="Q285" s="34">
        <f>IF(AND(ISNUMBER($C285),ISNUMBER($D285)),IF($D285&lt;$C285,0,IF(MAX($C285,DATE(Setup!$B$5,8,1))&gt;MIN($D285,EOMONTH(DATE(Setup!$B$5,8,1),0)),0,MAX(0,NETWORKDAYS.INTL(MAX($C285,DATE(Setup!$B$5,8,1)),MIN($D285,EOMONTH(DATE(Setup!$B$5,8,1),0)),Setup!$C$6,Setup!$F$12:$F$61)-IF(AND($E285="Half day",YEAR($D285)=Setup!$B$5,MONTH($D285)=8),1-Setup!$B$7,0)))),0)</f>
        <v/>
      </c>
      <c r="R285" s="34">
        <f>IF(AND(ISNUMBER($C285),ISNUMBER($D285)),IF($D285&lt;$C285,0,IF(MAX($C285,DATE(Setup!$B$5,9,1))&gt;MIN($D285,EOMONTH(DATE(Setup!$B$5,9,1),0)),0,MAX(0,NETWORKDAYS.INTL(MAX($C285,DATE(Setup!$B$5,9,1)),MIN($D285,EOMONTH(DATE(Setup!$B$5,9,1),0)),Setup!$C$6,Setup!$F$12:$F$61)-IF(AND($E285="Half day",YEAR($D285)=Setup!$B$5,MONTH($D285)=9),1-Setup!$B$7,0)))),0)</f>
        <v/>
      </c>
      <c r="S285" s="34">
        <f>IF(AND(ISNUMBER($C285),ISNUMBER($D285)),IF($D285&lt;$C285,0,IF(MAX($C285,DATE(Setup!$B$5,10,1))&gt;MIN($D285,EOMONTH(DATE(Setup!$B$5,10,1),0)),0,MAX(0,NETWORKDAYS.INTL(MAX($C285,DATE(Setup!$B$5,10,1)),MIN($D285,EOMONTH(DATE(Setup!$B$5,10,1),0)),Setup!$C$6,Setup!$F$12:$F$61)-IF(AND($E285="Half day",YEAR($D285)=Setup!$B$5,MONTH($D285)=10),1-Setup!$B$7,0)))),0)</f>
        <v/>
      </c>
      <c r="T285" s="34">
        <f>IF(AND(ISNUMBER($C285),ISNUMBER($D285)),IF($D285&lt;$C285,0,IF(MAX($C285,DATE(Setup!$B$5,11,1))&gt;MIN($D285,EOMONTH(DATE(Setup!$B$5,11,1),0)),0,MAX(0,NETWORKDAYS.INTL(MAX($C285,DATE(Setup!$B$5,11,1)),MIN($D285,EOMONTH(DATE(Setup!$B$5,11,1),0)),Setup!$C$6,Setup!$F$12:$F$61)-IF(AND($E285="Half day",YEAR($D285)=Setup!$B$5,MONTH($D285)=11),1-Setup!$B$7,0)))),0)</f>
        <v/>
      </c>
      <c r="U285" s="34">
        <f>IF(AND(ISNUMBER($C285),ISNUMBER($D285)),IF($D285&lt;$C285,0,IF(MAX($C285,DATE(Setup!$B$5,12,1))&gt;MIN($D285,EOMONTH(DATE(Setup!$B$5,12,1),0)),0,MAX(0,NETWORKDAYS.INTL(MAX($C285,DATE(Setup!$B$5,12,1)),MIN($D285,EOMONTH(DATE(Setup!$B$5,12,1),0)),Setup!$C$6,Setup!$F$12:$F$61)-IF(AND($E285="Half day",YEAR($D285)=Setup!$B$5,MONTH($D285)=12),1-Setup!$B$7,0)))),0)</f>
        <v/>
      </c>
    </row>
    <row r="286">
      <c r="A286" s="7" t="n"/>
      <c r="B286" s="7" t="n"/>
      <c r="C286" s="28" t="n"/>
      <c r="D286" s="28" t="n"/>
      <c r="E286" s="23" t="n"/>
      <c r="F286" s="32">
        <f>IF(OR($C286="",$D286=""),"",IF(NOT(AND(ISNUMBER($C286),ISNUMBER($D286))),"Check dates",IF($D286&lt;$C286,"Check dates",SUM($J286:$U286))))</f>
        <v/>
      </c>
      <c r="G286" s="7" t="n"/>
      <c r="H286" s="33">
        <f>IF(AND($A286="",$B286="",$C286="",$D286=""),"",IF(COUNTIF(Employees!$A$5:$A$34,$A286)=0,"Pick the employee from the list",IF(COUNTIF(Setup!$A$12:$A$17,$B286)=0,"Pick the leave type",IF($F286="Check dates","Check the dates","OK"))))</f>
        <v/>
      </c>
      <c r="J286" s="34">
        <f>IF(AND(ISNUMBER($C286),ISNUMBER($D286)),IF($D286&lt;$C286,0,IF(MAX($C286,DATE(Setup!$B$5,1,1))&gt;MIN($D286,EOMONTH(DATE(Setup!$B$5,1,1),0)),0,MAX(0,NETWORKDAYS.INTL(MAX($C286,DATE(Setup!$B$5,1,1)),MIN($D286,EOMONTH(DATE(Setup!$B$5,1,1),0)),Setup!$C$6,Setup!$F$12:$F$61)-IF(AND($E286="Half day",YEAR($D286)=Setup!$B$5,MONTH($D286)=1),1-Setup!$B$7,0)))),0)</f>
        <v/>
      </c>
      <c r="K286" s="34">
        <f>IF(AND(ISNUMBER($C286),ISNUMBER($D286)),IF($D286&lt;$C286,0,IF(MAX($C286,DATE(Setup!$B$5,2,1))&gt;MIN($D286,EOMONTH(DATE(Setup!$B$5,2,1),0)),0,MAX(0,NETWORKDAYS.INTL(MAX($C286,DATE(Setup!$B$5,2,1)),MIN($D286,EOMONTH(DATE(Setup!$B$5,2,1),0)),Setup!$C$6,Setup!$F$12:$F$61)-IF(AND($E286="Half day",YEAR($D286)=Setup!$B$5,MONTH($D286)=2),1-Setup!$B$7,0)))),0)</f>
        <v/>
      </c>
      <c r="L286" s="34">
        <f>IF(AND(ISNUMBER($C286),ISNUMBER($D286)),IF($D286&lt;$C286,0,IF(MAX($C286,DATE(Setup!$B$5,3,1))&gt;MIN($D286,EOMONTH(DATE(Setup!$B$5,3,1),0)),0,MAX(0,NETWORKDAYS.INTL(MAX($C286,DATE(Setup!$B$5,3,1)),MIN($D286,EOMONTH(DATE(Setup!$B$5,3,1),0)),Setup!$C$6,Setup!$F$12:$F$61)-IF(AND($E286="Half day",YEAR($D286)=Setup!$B$5,MONTH($D286)=3),1-Setup!$B$7,0)))),0)</f>
        <v/>
      </c>
      <c r="M286" s="34">
        <f>IF(AND(ISNUMBER($C286),ISNUMBER($D286)),IF($D286&lt;$C286,0,IF(MAX($C286,DATE(Setup!$B$5,4,1))&gt;MIN($D286,EOMONTH(DATE(Setup!$B$5,4,1),0)),0,MAX(0,NETWORKDAYS.INTL(MAX($C286,DATE(Setup!$B$5,4,1)),MIN($D286,EOMONTH(DATE(Setup!$B$5,4,1),0)),Setup!$C$6,Setup!$F$12:$F$61)-IF(AND($E286="Half day",YEAR($D286)=Setup!$B$5,MONTH($D286)=4),1-Setup!$B$7,0)))),0)</f>
        <v/>
      </c>
      <c r="N286" s="34">
        <f>IF(AND(ISNUMBER($C286),ISNUMBER($D286)),IF($D286&lt;$C286,0,IF(MAX($C286,DATE(Setup!$B$5,5,1))&gt;MIN($D286,EOMONTH(DATE(Setup!$B$5,5,1),0)),0,MAX(0,NETWORKDAYS.INTL(MAX($C286,DATE(Setup!$B$5,5,1)),MIN($D286,EOMONTH(DATE(Setup!$B$5,5,1),0)),Setup!$C$6,Setup!$F$12:$F$61)-IF(AND($E286="Half day",YEAR($D286)=Setup!$B$5,MONTH($D286)=5),1-Setup!$B$7,0)))),0)</f>
        <v/>
      </c>
      <c r="O286" s="34">
        <f>IF(AND(ISNUMBER($C286),ISNUMBER($D286)),IF($D286&lt;$C286,0,IF(MAX($C286,DATE(Setup!$B$5,6,1))&gt;MIN($D286,EOMONTH(DATE(Setup!$B$5,6,1),0)),0,MAX(0,NETWORKDAYS.INTL(MAX($C286,DATE(Setup!$B$5,6,1)),MIN($D286,EOMONTH(DATE(Setup!$B$5,6,1),0)),Setup!$C$6,Setup!$F$12:$F$61)-IF(AND($E286="Half day",YEAR($D286)=Setup!$B$5,MONTH($D286)=6),1-Setup!$B$7,0)))),0)</f>
        <v/>
      </c>
      <c r="P286" s="34">
        <f>IF(AND(ISNUMBER($C286),ISNUMBER($D286)),IF($D286&lt;$C286,0,IF(MAX($C286,DATE(Setup!$B$5,7,1))&gt;MIN($D286,EOMONTH(DATE(Setup!$B$5,7,1),0)),0,MAX(0,NETWORKDAYS.INTL(MAX($C286,DATE(Setup!$B$5,7,1)),MIN($D286,EOMONTH(DATE(Setup!$B$5,7,1),0)),Setup!$C$6,Setup!$F$12:$F$61)-IF(AND($E286="Half day",YEAR($D286)=Setup!$B$5,MONTH($D286)=7),1-Setup!$B$7,0)))),0)</f>
        <v/>
      </c>
      <c r="Q286" s="34">
        <f>IF(AND(ISNUMBER($C286),ISNUMBER($D286)),IF($D286&lt;$C286,0,IF(MAX($C286,DATE(Setup!$B$5,8,1))&gt;MIN($D286,EOMONTH(DATE(Setup!$B$5,8,1),0)),0,MAX(0,NETWORKDAYS.INTL(MAX($C286,DATE(Setup!$B$5,8,1)),MIN($D286,EOMONTH(DATE(Setup!$B$5,8,1),0)),Setup!$C$6,Setup!$F$12:$F$61)-IF(AND($E286="Half day",YEAR($D286)=Setup!$B$5,MONTH($D286)=8),1-Setup!$B$7,0)))),0)</f>
        <v/>
      </c>
      <c r="R286" s="34">
        <f>IF(AND(ISNUMBER($C286),ISNUMBER($D286)),IF($D286&lt;$C286,0,IF(MAX($C286,DATE(Setup!$B$5,9,1))&gt;MIN($D286,EOMONTH(DATE(Setup!$B$5,9,1),0)),0,MAX(0,NETWORKDAYS.INTL(MAX($C286,DATE(Setup!$B$5,9,1)),MIN($D286,EOMONTH(DATE(Setup!$B$5,9,1),0)),Setup!$C$6,Setup!$F$12:$F$61)-IF(AND($E286="Half day",YEAR($D286)=Setup!$B$5,MONTH($D286)=9),1-Setup!$B$7,0)))),0)</f>
        <v/>
      </c>
      <c r="S286" s="34">
        <f>IF(AND(ISNUMBER($C286),ISNUMBER($D286)),IF($D286&lt;$C286,0,IF(MAX($C286,DATE(Setup!$B$5,10,1))&gt;MIN($D286,EOMONTH(DATE(Setup!$B$5,10,1),0)),0,MAX(0,NETWORKDAYS.INTL(MAX($C286,DATE(Setup!$B$5,10,1)),MIN($D286,EOMONTH(DATE(Setup!$B$5,10,1),0)),Setup!$C$6,Setup!$F$12:$F$61)-IF(AND($E286="Half day",YEAR($D286)=Setup!$B$5,MONTH($D286)=10),1-Setup!$B$7,0)))),0)</f>
        <v/>
      </c>
      <c r="T286" s="34">
        <f>IF(AND(ISNUMBER($C286),ISNUMBER($D286)),IF($D286&lt;$C286,0,IF(MAX($C286,DATE(Setup!$B$5,11,1))&gt;MIN($D286,EOMONTH(DATE(Setup!$B$5,11,1),0)),0,MAX(0,NETWORKDAYS.INTL(MAX($C286,DATE(Setup!$B$5,11,1)),MIN($D286,EOMONTH(DATE(Setup!$B$5,11,1),0)),Setup!$C$6,Setup!$F$12:$F$61)-IF(AND($E286="Half day",YEAR($D286)=Setup!$B$5,MONTH($D286)=11),1-Setup!$B$7,0)))),0)</f>
        <v/>
      </c>
      <c r="U286" s="34">
        <f>IF(AND(ISNUMBER($C286),ISNUMBER($D286)),IF($D286&lt;$C286,0,IF(MAX($C286,DATE(Setup!$B$5,12,1))&gt;MIN($D286,EOMONTH(DATE(Setup!$B$5,12,1),0)),0,MAX(0,NETWORKDAYS.INTL(MAX($C286,DATE(Setup!$B$5,12,1)),MIN($D286,EOMONTH(DATE(Setup!$B$5,12,1),0)),Setup!$C$6,Setup!$F$12:$F$61)-IF(AND($E286="Half day",YEAR($D286)=Setup!$B$5,MONTH($D286)=12),1-Setup!$B$7,0)))),0)</f>
        <v/>
      </c>
    </row>
    <row r="287">
      <c r="A287" s="7" t="n"/>
      <c r="B287" s="7" t="n"/>
      <c r="C287" s="28" t="n"/>
      <c r="D287" s="28" t="n"/>
      <c r="E287" s="23" t="n"/>
      <c r="F287" s="32">
        <f>IF(OR($C287="",$D287=""),"",IF(NOT(AND(ISNUMBER($C287),ISNUMBER($D287))),"Check dates",IF($D287&lt;$C287,"Check dates",SUM($J287:$U287))))</f>
        <v/>
      </c>
      <c r="G287" s="7" t="n"/>
      <c r="H287" s="33">
        <f>IF(AND($A287="",$B287="",$C287="",$D287=""),"",IF(COUNTIF(Employees!$A$5:$A$34,$A287)=0,"Pick the employee from the list",IF(COUNTIF(Setup!$A$12:$A$17,$B287)=0,"Pick the leave type",IF($F287="Check dates","Check the dates","OK"))))</f>
        <v/>
      </c>
      <c r="J287" s="34">
        <f>IF(AND(ISNUMBER($C287),ISNUMBER($D287)),IF($D287&lt;$C287,0,IF(MAX($C287,DATE(Setup!$B$5,1,1))&gt;MIN($D287,EOMONTH(DATE(Setup!$B$5,1,1),0)),0,MAX(0,NETWORKDAYS.INTL(MAX($C287,DATE(Setup!$B$5,1,1)),MIN($D287,EOMONTH(DATE(Setup!$B$5,1,1),0)),Setup!$C$6,Setup!$F$12:$F$61)-IF(AND($E287="Half day",YEAR($D287)=Setup!$B$5,MONTH($D287)=1),1-Setup!$B$7,0)))),0)</f>
        <v/>
      </c>
      <c r="K287" s="34">
        <f>IF(AND(ISNUMBER($C287),ISNUMBER($D287)),IF($D287&lt;$C287,0,IF(MAX($C287,DATE(Setup!$B$5,2,1))&gt;MIN($D287,EOMONTH(DATE(Setup!$B$5,2,1),0)),0,MAX(0,NETWORKDAYS.INTL(MAX($C287,DATE(Setup!$B$5,2,1)),MIN($D287,EOMONTH(DATE(Setup!$B$5,2,1),0)),Setup!$C$6,Setup!$F$12:$F$61)-IF(AND($E287="Half day",YEAR($D287)=Setup!$B$5,MONTH($D287)=2),1-Setup!$B$7,0)))),0)</f>
        <v/>
      </c>
      <c r="L287" s="34">
        <f>IF(AND(ISNUMBER($C287),ISNUMBER($D287)),IF($D287&lt;$C287,0,IF(MAX($C287,DATE(Setup!$B$5,3,1))&gt;MIN($D287,EOMONTH(DATE(Setup!$B$5,3,1),0)),0,MAX(0,NETWORKDAYS.INTL(MAX($C287,DATE(Setup!$B$5,3,1)),MIN($D287,EOMONTH(DATE(Setup!$B$5,3,1),0)),Setup!$C$6,Setup!$F$12:$F$61)-IF(AND($E287="Half day",YEAR($D287)=Setup!$B$5,MONTH($D287)=3),1-Setup!$B$7,0)))),0)</f>
        <v/>
      </c>
      <c r="M287" s="34">
        <f>IF(AND(ISNUMBER($C287),ISNUMBER($D287)),IF($D287&lt;$C287,0,IF(MAX($C287,DATE(Setup!$B$5,4,1))&gt;MIN($D287,EOMONTH(DATE(Setup!$B$5,4,1),0)),0,MAX(0,NETWORKDAYS.INTL(MAX($C287,DATE(Setup!$B$5,4,1)),MIN($D287,EOMONTH(DATE(Setup!$B$5,4,1),0)),Setup!$C$6,Setup!$F$12:$F$61)-IF(AND($E287="Half day",YEAR($D287)=Setup!$B$5,MONTH($D287)=4),1-Setup!$B$7,0)))),0)</f>
        <v/>
      </c>
      <c r="N287" s="34">
        <f>IF(AND(ISNUMBER($C287),ISNUMBER($D287)),IF($D287&lt;$C287,0,IF(MAX($C287,DATE(Setup!$B$5,5,1))&gt;MIN($D287,EOMONTH(DATE(Setup!$B$5,5,1),0)),0,MAX(0,NETWORKDAYS.INTL(MAX($C287,DATE(Setup!$B$5,5,1)),MIN($D287,EOMONTH(DATE(Setup!$B$5,5,1),0)),Setup!$C$6,Setup!$F$12:$F$61)-IF(AND($E287="Half day",YEAR($D287)=Setup!$B$5,MONTH($D287)=5),1-Setup!$B$7,0)))),0)</f>
        <v/>
      </c>
      <c r="O287" s="34">
        <f>IF(AND(ISNUMBER($C287),ISNUMBER($D287)),IF($D287&lt;$C287,0,IF(MAX($C287,DATE(Setup!$B$5,6,1))&gt;MIN($D287,EOMONTH(DATE(Setup!$B$5,6,1),0)),0,MAX(0,NETWORKDAYS.INTL(MAX($C287,DATE(Setup!$B$5,6,1)),MIN($D287,EOMONTH(DATE(Setup!$B$5,6,1),0)),Setup!$C$6,Setup!$F$12:$F$61)-IF(AND($E287="Half day",YEAR($D287)=Setup!$B$5,MONTH($D287)=6),1-Setup!$B$7,0)))),0)</f>
        <v/>
      </c>
      <c r="P287" s="34">
        <f>IF(AND(ISNUMBER($C287),ISNUMBER($D287)),IF($D287&lt;$C287,0,IF(MAX($C287,DATE(Setup!$B$5,7,1))&gt;MIN($D287,EOMONTH(DATE(Setup!$B$5,7,1),0)),0,MAX(0,NETWORKDAYS.INTL(MAX($C287,DATE(Setup!$B$5,7,1)),MIN($D287,EOMONTH(DATE(Setup!$B$5,7,1),0)),Setup!$C$6,Setup!$F$12:$F$61)-IF(AND($E287="Half day",YEAR($D287)=Setup!$B$5,MONTH($D287)=7),1-Setup!$B$7,0)))),0)</f>
        <v/>
      </c>
      <c r="Q287" s="34">
        <f>IF(AND(ISNUMBER($C287),ISNUMBER($D287)),IF($D287&lt;$C287,0,IF(MAX($C287,DATE(Setup!$B$5,8,1))&gt;MIN($D287,EOMONTH(DATE(Setup!$B$5,8,1),0)),0,MAX(0,NETWORKDAYS.INTL(MAX($C287,DATE(Setup!$B$5,8,1)),MIN($D287,EOMONTH(DATE(Setup!$B$5,8,1),0)),Setup!$C$6,Setup!$F$12:$F$61)-IF(AND($E287="Half day",YEAR($D287)=Setup!$B$5,MONTH($D287)=8),1-Setup!$B$7,0)))),0)</f>
        <v/>
      </c>
      <c r="R287" s="34">
        <f>IF(AND(ISNUMBER($C287),ISNUMBER($D287)),IF($D287&lt;$C287,0,IF(MAX($C287,DATE(Setup!$B$5,9,1))&gt;MIN($D287,EOMONTH(DATE(Setup!$B$5,9,1),0)),0,MAX(0,NETWORKDAYS.INTL(MAX($C287,DATE(Setup!$B$5,9,1)),MIN($D287,EOMONTH(DATE(Setup!$B$5,9,1),0)),Setup!$C$6,Setup!$F$12:$F$61)-IF(AND($E287="Half day",YEAR($D287)=Setup!$B$5,MONTH($D287)=9),1-Setup!$B$7,0)))),0)</f>
        <v/>
      </c>
      <c r="S287" s="34">
        <f>IF(AND(ISNUMBER($C287),ISNUMBER($D287)),IF($D287&lt;$C287,0,IF(MAX($C287,DATE(Setup!$B$5,10,1))&gt;MIN($D287,EOMONTH(DATE(Setup!$B$5,10,1),0)),0,MAX(0,NETWORKDAYS.INTL(MAX($C287,DATE(Setup!$B$5,10,1)),MIN($D287,EOMONTH(DATE(Setup!$B$5,10,1),0)),Setup!$C$6,Setup!$F$12:$F$61)-IF(AND($E287="Half day",YEAR($D287)=Setup!$B$5,MONTH($D287)=10),1-Setup!$B$7,0)))),0)</f>
        <v/>
      </c>
      <c r="T287" s="34">
        <f>IF(AND(ISNUMBER($C287),ISNUMBER($D287)),IF($D287&lt;$C287,0,IF(MAX($C287,DATE(Setup!$B$5,11,1))&gt;MIN($D287,EOMONTH(DATE(Setup!$B$5,11,1),0)),0,MAX(0,NETWORKDAYS.INTL(MAX($C287,DATE(Setup!$B$5,11,1)),MIN($D287,EOMONTH(DATE(Setup!$B$5,11,1),0)),Setup!$C$6,Setup!$F$12:$F$61)-IF(AND($E287="Half day",YEAR($D287)=Setup!$B$5,MONTH($D287)=11),1-Setup!$B$7,0)))),0)</f>
        <v/>
      </c>
      <c r="U287" s="34">
        <f>IF(AND(ISNUMBER($C287),ISNUMBER($D287)),IF($D287&lt;$C287,0,IF(MAX($C287,DATE(Setup!$B$5,12,1))&gt;MIN($D287,EOMONTH(DATE(Setup!$B$5,12,1),0)),0,MAX(0,NETWORKDAYS.INTL(MAX($C287,DATE(Setup!$B$5,12,1)),MIN($D287,EOMONTH(DATE(Setup!$B$5,12,1),0)),Setup!$C$6,Setup!$F$12:$F$61)-IF(AND($E287="Half day",YEAR($D287)=Setup!$B$5,MONTH($D287)=12),1-Setup!$B$7,0)))),0)</f>
        <v/>
      </c>
    </row>
    <row r="288">
      <c r="A288" s="7" t="n"/>
      <c r="B288" s="7" t="n"/>
      <c r="C288" s="28" t="n"/>
      <c r="D288" s="28" t="n"/>
      <c r="E288" s="23" t="n"/>
      <c r="F288" s="32">
        <f>IF(OR($C288="",$D288=""),"",IF(NOT(AND(ISNUMBER($C288),ISNUMBER($D288))),"Check dates",IF($D288&lt;$C288,"Check dates",SUM($J288:$U288))))</f>
        <v/>
      </c>
      <c r="G288" s="7" t="n"/>
      <c r="H288" s="33">
        <f>IF(AND($A288="",$B288="",$C288="",$D288=""),"",IF(COUNTIF(Employees!$A$5:$A$34,$A288)=0,"Pick the employee from the list",IF(COUNTIF(Setup!$A$12:$A$17,$B288)=0,"Pick the leave type",IF($F288="Check dates","Check the dates","OK"))))</f>
        <v/>
      </c>
      <c r="J288" s="34">
        <f>IF(AND(ISNUMBER($C288),ISNUMBER($D288)),IF($D288&lt;$C288,0,IF(MAX($C288,DATE(Setup!$B$5,1,1))&gt;MIN($D288,EOMONTH(DATE(Setup!$B$5,1,1),0)),0,MAX(0,NETWORKDAYS.INTL(MAX($C288,DATE(Setup!$B$5,1,1)),MIN($D288,EOMONTH(DATE(Setup!$B$5,1,1),0)),Setup!$C$6,Setup!$F$12:$F$61)-IF(AND($E288="Half day",YEAR($D288)=Setup!$B$5,MONTH($D288)=1),1-Setup!$B$7,0)))),0)</f>
        <v/>
      </c>
      <c r="K288" s="34">
        <f>IF(AND(ISNUMBER($C288),ISNUMBER($D288)),IF($D288&lt;$C288,0,IF(MAX($C288,DATE(Setup!$B$5,2,1))&gt;MIN($D288,EOMONTH(DATE(Setup!$B$5,2,1),0)),0,MAX(0,NETWORKDAYS.INTL(MAX($C288,DATE(Setup!$B$5,2,1)),MIN($D288,EOMONTH(DATE(Setup!$B$5,2,1),0)),Setup!$C$6,Setup!$F$12:$F$61)-IF(AND($E288="Half day",YEAR($D288)=Setup!$B$5,MONTH($D288)=2),1-Setup!$B$7,0)))),0)</f>
        <v/>
      </c>
      <c r="L288" s="34">
        <f>IF(AND(ISNUMBER($C288),ISNUMBER($D288)),IF($D288&lt;$C288,0,IF(MAX($C288,DATE(Setup!$B$5,3,1))&gt;MIN($D288,EOMONTH(DATE(Setup!$B$5,3,1),0)),0,MAX(0,NETWORKDAYS.INTL(MAX($C288,DATE(Setup!$B$5,3,1)),MIN($D288,EOMONTH(DATE(Setup!$B$5,3,1),0)),Setup!$C$6,Setup!$F$12:$F$61)-IF(AND($E288="Half day",YEAR($D288)=Setup!$B$5,MONTH($D288)=3),1-Setup!$B$7,0)))),0)</f>
        <v/>
      </c>
      <c r="M288" s="34">
        <f>IF(AND(ISNUMBER($C288),ISNUMBER($D288)),IF($D288&lt;$C288,0,IF(MAX($C288,DATE(Setup!$B$5,4,1))&gt;MIN($D288,EOMONTH(DATE(Setup!$B$5,4,1),0)),0,MAX(0,NETWORKDAYS.INTL(MAX($C288,DATE(Setup!$B$5,4,1)),MIN($D288,EOMONTH(DATE(Setup!$B$5,4,1),0)),Setup!$C$6,Setup!$F$12:$F$61)-IF(AND($E288="Half day",YEAR($D288)=Setup!$B$5,MONTH($D288)=4),1-Setup!$B$7,0)))),0)</f>
        <v/>
      </c>
      <c r="N288" s="34">
        <f>IF(AND(ISNUMBER($C288),ISNUMBER($D288)),IF($D288&lt;$C288,0,IF(MAX($C288,DATE(Setup!$B$5,5,1))&gt;MIN($D288,EOMONTH(DATE(Setup!$B$5,5,1),0)),0,MAX(0,NETWORKDAYS.INTL(MAX($C288,DATE(Setup!$B$5,5,1)),MIN($D288,EOMONTH(DATE(Setup!$B$5,5,1),0)),Setup!$C$6,Setup!$F$12:$F$61)-IF(AND($E288="Half day",YEAR($D288)=Setup!$B$5,MONTH($D288)=5),1-Setup!$B$7,0)))),0)</f>
        <v/>
      </c>
      <c r="O288" s="34">
        <f>IF(AND(ISNUMBER($C288),ISNUMBER($D288)),IF($D288&lt;$C288,0,IF(MAX($C288,DATE(Setup!$B$5,6,1))&gt;MIN($D288,EOMONTH(DATE(Setup!$B$5,6,1),0)),0,MAX(0,NETWORKDAYS.INTL(MAX($C288,DATE(Setup!$B$5,6,1)),MIN($D288,EOMONTH(DATE(Setup!$B$5,6,1),0)),Setup!$C$6,Setup!$F$12:$F$61)-IF(AND($E288="Half day",YEAR($D288)=Setup!$B$5,MONTH($D288)=6),1-Setup!$B$7,0)))),0)</f>
        <v/>
      </c>
      <c r="P288" s="34">
        <f>IF(AND(ISNUMBER($C288),ISNUMBER($D288)),IF($D288&lt;$C288,0,IF(MAX($C288,DATE(Setup!$B$5,7,1))&gt;MIN($D288,EOMONTH(DATE(Setup!$B$5,7,1),0)),0,MAX(0,NETWORKDAYS.INTL(MAX($C288,DATE(Setup!$B$5,7,1)),MIN($D288,EOMONTH(DATE(Setup!$B$5,7,1),0)),Setup!$C$6,Setup!$F$12:$F$61)-IF(AND($E288="Half day",YEAR($D288)=Setup!$B$5,MONTH($D288)=7),1-Setup!$B$7,0)))),0)</f>
        <v/>
      </c>
      <c r="Q288" s="34">
        <f>IF(AND(ISNUMBER($C288),ISNUMBER($D288)),IF($D288&lt;$C288,0,IF(MAX($C288,DATE(Setup!$B$5,8,1))&gt;MIN($D288,EOMONTH(DATE(Setup!$B$5,8,1),0)),0,MAX(0,NETWORKDAYS.INTL(MAX($C288,DATE(Setup!$B$5,8,1)),MIN($D288,EOMONTH(DATE(Setup!$B$5,8,1),0)),Setup!$C$6,Setup!$F$12:$F$61)-IF(AND($E288="Half day",YEAR($D288)=Setup!$B$5,MONTH($D288)=8),1-Setup!$B$7,0)))),0)</f>
        <v/>
      </c>
      <c r="R288" s="34">
        <f>IF(AND(ISNUMBER($C288),ISNUMBER($D288)),IF($D288&lt;$C288,0,IF(MAX($C288,DATE(Setup!$B$5,9,1))&gt;MIN($D288,EOMONTH(DATE(Setup!$B$5,9,1),0)),0,MAX(0,NETWORKDAYS.INTL(MAX($C288,DATE(Setup!$B$5,9,1)),MIN($D288,EOMONTH(DATE(Setup!$B$5,9,1),0)),Setup!$C$6,Setup!$F$12:$F$61)-IF(AND($E288="Half day",YEAR($D288)=Setup!$B$5,MONTH($D288)=9),1-Setup!$B$7,0)))),0)</f>
        <v/>
      </c>
      <c r="S288" s="34">
        <f>IF(AND(ISNUMBER($C288),ISNUMBER($D288)),IF($D288&lt;$C288,0,IF(MAX($C288,DATE(Setup!$B$5,10,1))&gt;MIN($D288,EOMONTH(DATE(Setup!$B$5,10,1),0)),0,MAX(0,NETWORKDAYS.INTL(MAX($C288,DATE(Setup!$B$5,10,1)),MIN($D288,EOMONTH(DATE(Setup!$B$5,10,1),0)),Setup!$C$6,Setup!$F$12:$F$61)-IF(AND($E288="Half day",YEAR($D288)=Setup!$B$5,MONTH($D288)=10),1-Setup!$B$7,0)))),0)</f>
        <v/>
      </c>
      <c r="T288" s="34">
        <f>IF(AND(ISNUMBER($C288),ISNUMBER($D288)),IF($D288&lt;$C288,0,IF(MAX($C288,DATE(Setup!$B$5,11,1))&gt;MIN($D288,EOMONTH(DATE(Setup!$B$5,11,1),0)),0,MAX(0,NETWORKDAYS.INTL(MAX($C288,DATE(Setup!$B$5,11,1)),MIN($D288,EOMONTH(DATE(Setup!$B$5,11,1),0)),Setup!$C$6,Setup!$F$12:$F$61)-IF(AND($E288="Half day",YEAR($D288)=Setup!$B$5,MONTH($D288)=11),1-Setup!$B$7,0)))),0)</f>
        <v/>
      </c>
      <c r="U288" s="34">
        <f>IF(AND(ISNUMBER($C288),ISNUMBER($D288)),IF($D288&lt;$C288,0,IF(MAX($C288,DATE(Setup!$B$5,12,1))&gt;MIN($D288,EOMONTH(DATE(Setup!$B$5,12,1),0)),0,MAX(0,NETWORKDAYS.INTL(MAX($C288,DATE(Setup!$B$5,12,1)),MIN($D288,EOMONTH(DATE(Setup!$B$5,12,1),0)),Setup!$C$6,Setup!$F$12:$F$61)-IF(AND($E288="Half day",YEAR($D288)=Setup!$B$5,MONTH($D288)=12),1-Setup!$B$7,0)))),0)</f>
        <v/>
      </c>
    </row>
    <row r="289">
      <c r="A289" s="7" t="n"/>
      <c r="B289" s="7" t="n"/>
      <c r="C289" s="28" t="n"/>
      <c r="D289" s="28" t="n"/>
      <c r="E289" s="23" t="n"/>
      <c r="F289" s="32">
        <f>IF(OR($C289="",$D289=""),"",IF(NOT(AND(ISNUMBER($C289),ISNUMBER($D289))),"Check dates",IF($D289&lt;$C289,"Check dates",SUM($J289:$U289))))</f>
        <v/>
      </c>
      <c r="G289" s="7" t="n"/>
      <c r="H289" s="33">
        <f>IF(AND($A289="",$B289="",$C289="",$D289=""),"",IF(COUNTIF(Employees!$A$5:$A$34,$A289)=0,"Pick the employee from the list",IF(COUNTIF(Setup!$A$12:$A$17,$B289)=0,"Pick the leave type",IF($F289="Check dates","Check the dates","OK"))))</f>
        <v/>
      </c>
      <c r="J289" s="34">
        <f>IF(AND(ISNUMBER($C289),ISNUMBER($D289)),IF($D289&lt;$C289,0,IF(MAX($C289,DATE(Setup!$B$5,1,1))&gt;MIN($D289,EOMONTH(DATE(Setup!$B$5,1,1),0)),0,MAX(0,NETWORKDAYS.INTL(MAX($C289,DATE(Setup!$B$5,1,1)),MIN($D289,EOMONTH(DATE(Setup!$B$5,1,1),0)),Setup!$C$6,Setup!$F$12:$F$61)-IF(AND($E289="Half day",YEAR($D289)=Setup!$B$5,MONTH($D289)=1),1-Setup!$B$7,0)))),0)</f>
        <v/>
      </c>
      <c r="K289" s="34">
        <f>IF(AND(ISNUMBER($C289),ISNUMBER($D289)),IF($D289&lt;$C289,0,IF(MAX($C289,DATE(Setup!$B$5,2,1))&gt;MIN($D289,EOMONTH(DATE(Setup!$B$5,2,1),0)),0,MAX(0,NETWORKDAYS.INTL(MAX($C289,DATE(Setup!$B$5,2,1)),MIN($D289,EOMONTH(DATE(Setup!$B$5,2,1),0)),Setup!$C$6,Setup!$F$12:$F$61)-IF(AND($E289="Half day",YEAR($D289)=Setup!$B$5,MONTH($D289)=2),1-Setup!$B$7,0)))),0)</f>
        <v/>
      </c>
      <c r="L289" s="34">
        <f>IF(AND(ISNUMBER($C289),ISNUMBER($D289)),IF($D289&lt;$C289,0,IF(MAX($C289,DATE(Setup!$B$5,3,1))&gt;MIN($D289,EOMONTH(DATE(Setup!$B$5,3,1),0)),0,MAX(0,NETWORKDAYS.INTL(MAX($C289,DATE(Setup!$B$5,3,1)),MIN($D289,EOMONTH(DATE(Setup!$B$5,3,1),0)),Setup!$C$6,Setup!$F$12:$F$61)-IF(AND($E289="Half day",YEAR($D289)=Setup!$B$5,MONTH($D289)=3),1-Setup!$B$7,0)))),0)</f>
        <v/>
      </c>
      <c r="M289" s="34">
        <f>IF(AND(ISNUMBER($C289),ISNUMBER($D289)),IF($D289&lt;$C289,0,IF(MAX($C289,DATE(Setup!$B$5,4,1))&gt;MIN($D289,EOMONTH(DATE(Setup!$B$5,4,1),0)),0,MAX(0,NETWORKDAYS.INTL(MAX($C289,DATE(Setup!$B$5,4,1)),MIN($D289,EOMONTH(DATE(Setup!$B$5,4,1),0)),Setup!$C$6,Setup!$F$12:$F$61)-IF(AND($E289="Half day",YEAR($D289)=Setup!$B$5,MONTH($D289)=4),1-Setup!$B$7,0)))),0)</f>
        <v/>
      </c>
      <c r="N289" s="34">
        <f>IF(AND(ISNUMBER($C289),ISNUMBER($D289)),IF($D289&lt;$C289,0,IF(MAX($C289,DATE(Setup!$B$5,5,1))&gt;MIN($D289,EOMONTH(DATE(Setup!$B$5,5,1),0)),0,MAX(0,NETWORKDAYS.INTL(MAX($C289,DATE(Setup!$B$5,5,1)),MIN($D289,EOMONTH(DATE(Setup!$B$5,5,1),0)),Setup!$C$6,Setup!$F$12:$F$61)-IF(AND($E289="Half day",YEAR($D289)=Setup!$B$5,MONTH($D289)=5),1-Setup!$B$7,0)))),0)</f>
        <v/>
      </c>
      <c r="O289" s="34">
        <f>IF(AND(ISNUMBER($C289),ISNUMBER($D289)),IF($D289&lt;$C289,0,IF(MAX($C289,DATE(Setup!$B$5,6,1))&gt;MIN($D289,EOMONTH(DATE(Setup!$B$5,6,1),0)),0,MAX(0,NETWORKDAYS.INTL(MAX($C289,DATE(Setup!$B$5,6,1)),MIN($D289,EOMONTH(DATE(Setup!$B$5,6,1),0)),Setup!$C$6,Setup!$F$12:$F$61)-IF(AND($E289="Half day",YEAR($D289)=Setup!$B$5,MONTH($D289)=6),1-Setup!$B$7,0)))),0)</f>
        <v/>
      </c>
      <c r="P289" s="34">
        <f>IF(AND(ISNUMBER($C289),ISNUMBER($D289)),IF($D289&lt;$C289,0,IF(MAX($C289,DATE(Setup!$B$5,7,1))&gt;MIN($D289,EOMONTH(DATE(Setup!$B$5,7,1),0)),0,MAX(0,NETWORKDAYS.INTL(MAX($C289,DATE(Setup!$B$5,7,1)),MIN($D289,EOMONTH(DATE(Setup!$B$5,7,1),0)),Setup!$C$6,Setup!$F$12:$F$61)-IF(AND($E289="Half day",YEAR($D289)=Setup!$B$5,MONTH($D289)=7),1-Setup!$B$7,0)))),0)</f>
        <v/>
      </c>
      <c r="Q289" s="34">
        <f>IF(AND(ISNUMBER($C289),ISNUMBER($D289)),IF($D289&lt;$C289,0,IF(MAX($C289,DATE(Setup!$B$5,8,1))&gt;MIN($D289,EOMONTH(DATE(Setup!$B$5,8,1),0)),0,MAX(0,NETWORKDAYS.INTL(MAX($C289,DATE(Setup!$B$5,8,1)),MIN($D289,EOMONTH(DATE(Setup!$B$5,8,1),0)),Setup!$C$6,Setup!$F$12:$F$61)-IF(AND($E289="Half day",YEAR($D289)=Setup!$B$5,MONTH($D289)=8),1-Setup!$B$7,0)))),0)</f>
        <v/>
      </c>
      <c r="R289" s="34">
        <f>IF(AND(ISNUMBER($C289),ISNUMBER($D289)),IF($D289&lt;$C289,0,IF(MAX($C289,DATE(Setup!$B$5,9,1))&gt;MIN($D289,EOMONTH(DATE(Setup!$B$5,9,1),0)),0,MAX(0,NETWORKDAYS.INTL(MAX($C289,DATE(Setup!$B$5,9,1)),MIN($D289,EOMONTH(DATE(Setup!$B$5,9,1),0)),Setup!$C$6,Setup!$F$12:$F$61)-IF(AND($E289="Half day",YEAR($D289)=Setup!$B$5,MONTH($D289)=9),1-Setup!$B$7,0)))),0)</f>
        <v/>
      </c>
      <c r="S289" s="34">
        <f>IF(AND(ISNUMBER($C289),ISNUMBER($D289)),IF($D289&lt;$C289,0,IF(MAX($C289,DATE(Setup!$B$5,10,1))&gt;MIN($D289,EOMONTH(DATE(Setup!$B$5,10,1),0)),0,MAX(0,NETWORKDAYS.INTL(MAX($C289,DATE(Setup!$B$5,10,1)),MIN($D289,EOMONTH(DATE(Setup!$B$5,10,1),0)),Setup!$C$6,Setup!$F$12:$F$61)-IF(AND($E289="Half day",YEAR($D289)=Setup!$B$5,MONTH($D289)=10),1-Setup!$B$7,0)))),0)</f>
        <v/>
      </c>
      <c r="T289" s="34">
        <f>IF(AND(ISNUMBER($C289),ISNUMBER($D289)),IF($D289&lt;$C289,0,IF(MAX($C289,DATE(Setup!$B$5,11,1))&gt;MIN($D289,EOMONTH(DATE(Setup!$B$5,11,1),0)),0,MAX(0,NETWORKDAYS.INTL(MAX($C289,DATE(Setup!$B$5,11,1)),MIN($D289,EOMONTH(DATE(Setup!$B$5,11,1),0)),Setup!$C$6,Setup!$F$12:$F$61)-IF(AND($E289="Half day",YEAR($D289)=Setup!$B$5,MONTH($D289)=11),1-Setup!$B$7,0)))),0)</f>
        <v/>
      </c>
      <c r="U289" s="34">
        <f>IF(AND(ISNUMBER($C289),ISNUMBER($D289)),IF($D289&lt;$C289,0,IF(MAX($C289,DATE(Setup!$B$5,12,1))&gt;MIN($D289,EOMONTH(DATE(Setup!$B$5,12,1),0)),0,MAX(0,NETWORKDAYS.INTL(MAX($C289,DATE(Setup!$B$5,12,1)),MIN($D289,EOMONTH(DATE(Setup!$B$5,12,1),0)),Setup!$C$6,Setup!$F$12:$F$61)-IF(AND($E289="Half day",YEAR($D289)=Setup!$B$5,MONTH($D289)=12),1-Setup!$B$7,0)))),0)</f>
        <v/>
      </c>
    </row>
    <row r="290">
      <c r="A290" s="7" t="n"/>
      <c r="B290" s="7" t="n"/>
      <c r="C290" s="28" t="n"/>
      <c r="D290" s="28" t="n"/>
      <c r="E290" s="23" t="n"/>
      <c r="F290" s="32">
        <f>IF(OR($C290="",$D290=""),"",IF(NOT(AND(ISNUMBER($C290),ISNUMBER($D290))),"Check dates",IF($D290&lt;$C290,"Check dates",SUM($J290:$U290))))</f>
        <v/>
      </c>
      <c r="G290" s="7" t="n"/>
      <c r="H290" s="33">
        <f>IF(AND($A290="",$B290="",$C290="",$D290=""),"",IF(COUNTIF(Employees!$A$5:$A$34,$A290)=0,"Pick the employee from the list",IF(COUNTIF(Setup!$A$12:$A$17,$B290)=0,"Pick the leave type",IF($F290="Check dates","Check the dates","OK"))))</f>
        <v/>
      </c>
      <c r="J290" s="34">
        <f>IF(AND(ISNUMBER($C290),ISNUMBER($D290)),IF($D290&lt;$C290,0,IF(MAX($C290,DATE(Setup!$B$5,1,1))&gt;MIN($D290,EOMONTH(DATE(Setup!$B$5,1,1),0)),0,MAX(0,NETWORKDAYS.INTL(MAX($C290,DATE(Setup!$B$5,1,1)),MIN($D290,EOMONTH(DATE(Setup!$B$5,1,1),0)),Setup!$C$6,Setup!$F$12:$F$61)-IF(AND($E290="Half day",YEAR($D290)=Setup!$B$5,MONTH($D290)=1),1-Setup!$B$7,0)))),0)</f>
        <v/>
      </c>
      <c r="K290" s="34">
        <f>IF(AND(ISNUMBER($C290),ISNUMBER($D290)),IF($D290&lt;$C290,0,IF(MAX($C290,DATE(Setup!$B$5,2,1))&gt;MIN($D290,EOMONTH(DATE(Setup!$B$5,2,1),0)),0,MAX(0,NETWORKDAYS.INTL(MAX($C290,DATE(Setup!$B$5,2,1)),MIN($D290,EOMONTH(DATE(Setup!$B$5,2,1),0)),Setup!$C$6,Setup!$F$12:$F$61)-IF(AND($E290="Half day",YEAR($D290)=Setup!$B$5,MONTH($D290)=2),1-Setup!$B$7,0)))),0)</f>
        <v/>
      </c>
      <c r="L290" s="34">
        <f>IF(AND(ISNUMBER($C290),ISNUMBER($D290)),IF($D290&lt;$C290,0,IF(MAX($C290,DATE(Setup!$B$5,3,1))&gt;MIN($D290,EOMONTH(DATE(Setup!$B$5,3,1),0)),0,MAX(0,NETWORKDAYS.INTL(MAX($C290,DATE(Setup!$B$5,3,1)),MIN($D290,EOMONTH(DATE(Setup!$B$5,3,1),0)),Setup!$C$6,Setup!$F$12:$F$61)-IF(AND($E290="Half day",YEAR($D290)=Setup!$B$5,MONTH($D290)=3),1-Setup!$B$7,0)))),0)</f>
        <v/>
      </c>
      <c r="M290" s="34">
        <f>IF(AND(ISNUMBER($C290),ISNUMBER($D290)),IF($D290&lt;$C290,0,IF(MAX($C290,DATE(Setup!$B$5,4,1))&gt;MIN($D290,EOMONTH(DATE(Setup!$B$5,4,1),0)),0,MAX(0,NETWORKDAYS.INTL(MAX($C290,DATE(Setup!$B$5,4,1)),MIN($D290,EOMONTH(DATE(Setup!$B$5,4,1),0)),Setup!$C$6,Setup!$F$12:$F$61)-IF(AND($E290="Half day",YEAR($D290)=Setup!$B$5,MONTH($D290)=4),1-Setup!$B$7,0)))),0)</f>
        <v/>
      </c>
      <c r="N290" s="34">
        <f>IF(AND(ISNUMBER($C290),ISNUMBER($D290)),IF($D290&lt;$C290,0,IF(MAX($C290,DATE(Setup!$B$5,5,1))&gt;MIN($D290,EOMONTH(DATE(Setup!$B$5,5,1),0)),0,MAX(0,NETWORKDAYS.INTL(MAX($C290,DATE(Setup!$B$5,5,1)),MIN($D290,EOMONTH(DATE(Setup!$B$5,5,1),0)),Setup!$C$6,Setup!$F$12:$F$61)-IF(AND($E290="Half day",YEAR($D290)=Setup!$B$5,MONTH($D290)=5),1-Setup!$B$7,0)))),0)</f>
        <v/>
      </c>
      <c r="O290" s="34">
        <f>IF(AND(ISNUMBER($C290),ISNUMBER($D290)),IF($D290&lt;$C290,0,IF(MAX($C290,DATE(Setup!$B$5,6,1))&gt;MIN($D290,EOMONTH(DATE(Setup!$B$5,6,1),0)),0,MAX(0,NETWORKDAYS.INTL(MAX($C290,DATE(Setup!$B$5,6,1)),MIN($D290,EOMONTH(DATE(Setup!$B$5,6,1),0)),Setup!$C$6,Setup!$F$12:$F$61)-IF(AND($E290="Half day",YEAR($D290)=Setup!$B$5,MONTH($D290)=6),1-Setup!$B$7,0)))),0)</f>
        <v/>
      </c>
      <c r="P290" s="34">
        <f>IF(AND(ISNUMBER($C290),ISNUMBER($D290)),IF($D290&lt;$C290,0,IF(MAX($C290,DATE(Setup!$B$5,7,1))&gt;MIN($D290,EOMONTH(DATE(Setup!$B$5,7,1),0)),0,MAX(0,NETWORKDAYS.INTL(MAX($C290,DATE(Setup!$B$5,7,1)),MIN($D290,EOMONTH(DATE(Setup!$B$5,7,1),0)),Setup!$C$6,Setup!$F$12:$F$61)-IF(AND($E290="Half day",YEAR($D290)=Setup!$B$5,MONTH($D290)=7),1-Setup!$B$7,0)))),0)</f>
        <v/>
      </c>
      <c r="Q290" s="34">
        <f>IF(AND(ISNUMBER($C290),ISNUMBER($D290)),IF($D290&lt;$C290,0,IF(MAX($C290,DATE(Setup!$B$5,8,1))&gt;MIN($D290,EOMONTH(DATE(Setup!$B$5,8,1),0)),0,MAX(0,NETWORKDAYS.INTL(MAX($C290,DATE(Setup!$B$5,8,1)),MIN($D290,EOMONTH(DATE(Setup!$B$5,8,1),0)),Setup!$C$6,Setup!$F$12:$F$61)-IF(AND($E290="Half day",YEAR($D290)=Setup!$B$5,MONTH($D290)=8),1-Setup!$B$7,0)))),0)</f>
        <v/>
      </c>
      <c r="R290" s="34">
        <f>IF(AND(ISNUMBER($C290),ISNUMBER($D290)),IF($D290&lt;$C290,0,IF(MAX($C290,DATE(Setup!$B$5,9,1))&gt;MIN($D290,EOMONTH(DATE(Setup!$B$5,9,1),0)),0,MAX(0,NETWORKDAYS.INTL(MAX($C290,DATE(Setup!$B$5,9,1)),MIN($D290,EOMONTH(DATE(Setup!$B$5,9,1),0)),Setup!$C$6,Setup!$F$12:$F$61)-IF(AND($E290="Half day",YEAR($D290)=Setup!$B$5,MONTH($D290)=9),1-Setup!$B$7,0)))),0)</f>
        <v/>
      </c>
      <c r="S290" s="34">
        <f>IF(AND(ISNUMBER($C290),ISNUMBER($D290)),IF($D290&lt;$C290,0,IF(MAX($C290,DATE(Setup!$B$5,10,1))&gt;MIN($D290,EOMONTH(DATE(Setup!$B$5,10,1),0)),0,MAX(0,NETWORKDAYS.INTL(MAX($C290,DATE(Setup!$B$5,10,1)),MIN($D290,EOMONTH(DATE(Setup!$B$5,10,1),0)),Setup!$C$6,Setup!$F$12:$F$61)-IF(AND($E290="Half day",YEAR($D290)=Setup!$B$5,MONTH($D290)=10),1-Setup!$B$7,0)))),0)</f>
        <v/>
      </c>
      <c r="T290" s="34">
        <f>IF(AND(ISNUMBER($C290),ISNUMBER($D290)),IF($D290&lt;$C290,0,IF(MAX($C290,DATE(Setup!$B$5,11,1))&gt;MIN($D290,EOMONTH(DATE(Setup!$B$5,11,1),0)),0,MAX(0,NETWORKDAYS.INTL(MAX($C290,DATE(Setup!$B$5,11,1)),MIN($D290,EOMONTH(DATE(Setup!$B$5,11,1),0)),Setup!$C$6,Setup!$F$12:$F$61)-IF(AND($E290="Half day",YEAR($D290)=Setup!$B$5,MONTH($D290)=11),1-Setup!$B$7,0)))),0)</f>
        <v/>
      </c>
      <c r="U290" s="34">
        <f>IF(AND(ISNUMBER($C290),ISNUMBER($D290)),IF($D290&lt;$C290,0,IF(MAX($C290,DATE(Setup!$B$5,12,1))&gt;MIN($D290,EOMONTH(DATE(Setup!$B$5,12,1),0)),0,MAX(0,NETWORKDAYS.INTL(MAX($C290,DATE(Setup!$B$5,12,1)),MIN($D290,EOMONTH(DATE(Setup!$B$5,12,1),0)),Setup!$C$6,Setup!$F$12:$F$61)-IF(AND($E290="Half day",YEAR($D290)=Setup!$B$5,MONTH($D290)=12),1-Setup!$B$7,0)))),0)</f>
        <v/>
      </c>
    </row>
    <row r="291">
      <c r="A291" s="7" t="n"/>
      <c r="B291" s="7" t="n"/>
      <c r="C291" s="28" t="n"/>
      <c r="D291" s="28" t="n"/>
      <c r="E291" s="23" t="n"/>
      <c r="F291" s="32">
        <f>IF(OR($C291="",$D291=""),"",IF(NOT(AND(ISNUMBER($C291),ISNUMBER($D291))),"Check dates",IF($D291&lt;$C291,"Check dates",SUM($J291:$U291))))</f>
        <v/>
      </c>
      <c r="G291" s="7" t="n"/>
      <c r="H291" s="33">
        <f>IF(AND($A291="",$B291="",$C291="",$D291=""),"",IF(COUNTIF(Employees!$A$5:$A$34,$A291)=0,"Pick the employee from the list",IF(COUNTIF(Setup!$A$12:$A$17,$B291)=0,"Pick the leave type",IF($F291="Check dates","Check the dates","OK"))))</f>
        <v/>
      </c>
      <c r="J291" s="34">
        <f>IF(AND(ISNUMBER($C291),ISNUMBER($D291)),IF($D291&lt;$C291,0,IF(MAX($C291,DATE(Setup!$B$5,1,1))&gt;MIN($D291,EOMONTH(DATE(Setup!$B$5,1,1),0)),0,MAX(0,NETWORKDAYS.INTL(MAX($C291,DATE(Setup!$B$5,1,1)),MIN($D291,EOMONTH(DATE(Setup!$B$5,1,1),0)),Setup!$C$6,Setup!$F$12:$F$61)-IF(AND($E291="Half day",YEAR($D291)=Setup!$B$5,MONTH($D291)=1),1-Setup!$B$7,0)))),0)</f>
        <v/>
      </c>
      <c r="K291" s="34">
        <f>IF(AND(ISNUMBER($C291),ISNUMBER($D291)),IF($D291&lt;$C291,0,IF(MAX($C291,DATE(Setup!$B$5,2,1))&gt;MIN($D291,EOMONTH(DATE(Setup!$B$5,2,1),0)),0,MAX(0,NETWORKDAYS.INTL(MAX($C291,DATE(Setup!$B$5,2,1)),MIN($D291,EOMONTH(DATE(Setup!$B$5,2,1),0)),Setup!$C$6,Setup!$F$12:$F$61)-IF(AND($E291="Half day",YEAR($D291)=Setup!$B$5,MONTH($D291)=2),1-Setup!$B$7,0)))),0)</f>
        <v/>
      </c>
      <c r="L291" s="34">
        <f>IF(AND(ISNUMBER($C291),ISNUMBER($D291)),IF($D291&lt;$C291,0,IF(MAX($C291,DATE(Setup!$B$5,3,1))&gt;MIN($D291,EOMONTH(DATE(Setup!$B$5,3,1),0)),0,MAX(0,NETWORKDAYS.INTL(MAX($C291,DATE(Setup!$B$5,3,1)),MIN($D291,EOMONTH(DATE(Setup!$B$5,3,1),0)),Setup!$C$6,Setup!$F$12:$F$61)-IF(AND($E291="Half day",YEAR($D291)=Setup!$B$5,MONTH($D291)=3),1-Setup!$B$7,0)))),0)</f>
        <v/>
      </c>
      <c r="M291" s="34">
        <f>IF(AND(ISNUMBER($C291),ISNUMBER($D291)),IF($D291&lt;$C291,0,IF(MAX($C291,DATE(Setup!$B$5,4,1))&gt;MIN($D291,EOMONTH(DATE(Setup!$B$5,4,1),0)),0,MAX(0,NETWORKDAYS.INTL(MAX($C291,DATE(Setup!$B$5,4,1)),MIN($D291,EOMONTH(DATE(Setup!$B$5,4,1),0)),Setup!$C$6,Setup!$F$12:$F$61)-IF(AND($E291="Half day",YEAR($D291)=Setup!$B$5,MONTH($D291)=4),1-Setup!$B$7,0)))),0)</f>
        <v/>
      </c>
      <c r="N291" s="34">
        <f>IF(AND(ISNUMBER($C291),ISNUMBER($D291)),IF($D291&lt;$C291,0,IF(MAX($C291,DATE(Setup!$B$5,5,1))&gt;MIN($D291,EOMONTH(DATE(Setup!$B$5,5,1),0)),0,MAX(0,NETWORKDAYS.INTL(MAX($C291,DATE(Setup!$B$5,5,1)),MIN($D291,EOMONTH(DATE(Setup!$B$5,5,1),0)),Setup!$C$6,Setup!$F$12:$F$61)-IF(AND($E291="Half day",YEAR($D291)=Setup!$B$5,MONTH($D291)=5),1-Setup!$B$7,0)))),0)</f>
        <v/>
      </c>
      <c r="O291" s="34">
        <f>IF(AND(ISNUMBER($C291),ISNUMBER($D291)),IF($D291&lt;$C291,0,IF(MAX($C291,DATE(Setup!$B$5,6,1))&gt;MIN($D291,EOMONTH(DATE(Setup!$B$5,6,1),0)),0,MAX(0,NETWORKDAYS.INTL(MAX($C291,DATE(Setup!$B$5,6,1)),MIN($D291,EOMONTH(DATE(Setup!$B$5,6,1),0)),Setup!$C$6,Setup!$F$12:$F$61)-IF(AND($E291="Half day",YEAR($D291)=Setup!$B$5,MONTH($D291)=6),1-Setup!$B$7,0)))),0)</f>
        <v/>
      </c>
      <c r="P291" s="34">
        <f>IF(AND(ISNUMBER($C291),ISNUMBER($D291)),IF($D291&lt;$C291,0,IF(MAX($C291,DATE(Setup!$B$5,7,1))&gt;MIN($D291,EOMONTH(DATE(Setup!$B$5,7,1),0)),0,MAX(0,NETWORKDAYS.INTL(MAX($C291,DATE(Setup!$B$5,7,1)),MIN($D291,EOMONTH(DATE(Setup!$B$5,7,1),0)),Setup!$C$6,Setup!$F$12:$F$61)-IF(AND($E291="Half day",YEAR($D291)=Setup!$B$5,MONTH($D291)=7),1-Setup!$B$7,0)))),0)</f>
        <v/>
      </c>
      <c r="Q291" s="34">
        <f>IF(AND(ISNUMBER($C291),ISNUMBER($D291)),IF($D291&lt;$C291,0,IF(MAX($C291,DATE(Setup!$B$5,8,1))&gt;MIN($D291,EOMONTH(DATE(Setup!$B$5,8,1),0)),0,MAX(0,NETWORKDAYS.INTL(MAX($C291,DATE(Setup!$B$5,8,1)),MIN($D291,EOMONTH(DATE(Setup!$B$5,8,1),0)),Setup!$C$6,Setup!$F$12:$F$61)-IF(AND($E291="Half day",YEAR($D291)=Setup!$B$5,MONTH($D291)=8),1-Setup!$B$7,0)))),0)</f>
        <v/>
      </c>
      <c r="R291" s="34">
        <f>IF(AND(ISNUMBER($C291),ISNUMBER($D291)),IF($D291&lt;$C291,0,IF(MAX($C291,DATE(Setup!$B$5,9,1))&gt;MIN($D291,EOMONTH(DATE(Setup!$B$5,9,1),0)),0,MAX(0,NETWORKDAYS.INTL(MAX($C291,DATE(Setup!$B$5,9,1)),MIN($D291,EOMONTH(DATE(Setup!$B$5,9,1),0)),Setup!$C$6,Setup!$F$12:$F$61)-IF(AND($E291="Half day",YEAR($D291)=Setup!$B$5,MONTH($D291)=9),1-Setup!$B$7,0)))),0)</f>
        <v/>
      </c>
      <c r="S291" s="34">
        <f>IF(AND(ISNUMBER($C291),ISNUMBER($D291)),IF($D291&lt;$C291,0,IF(MAX($C291,DATE(Setup!$B$5,10,1))&gt;MIN($D291,EOMONTH(DATE(Setup!$B$5,10,1),0)),0,MAX(0,NETWORKDAYS.INTL(MAX($C291,DATE(Setup!$B$5,10,1)),MIN($D291,EOMONTH(DATE(Setup!$B$5,10,1),0)),Setup!$C$6,Setup!$F$12:$F$61)-IF(AND($E291="Half day",YEAR($D291)=Setup!$B$5,MONTH($D291)=10),1-Setup!$B$7,0)))),0)</f>
        <v/>
      </c>
      <c r="T291" s="34">
        <f>IF(AND(ISNUMBER($C291),ISNUMBER($D291)),IF($D291&lt;$C291,0,IF(MAX($C291,DATE(Setup!$B$5,11,1))&gt;MIN($D291,EOMONTH(DATE(Setup!$B$5,11,1),0)),0,MAX(0,NETWORKDAYS.INTL(MAX($C291,DATE(Setup!$B$5,11,1)),MIN($D291,EOMONTH(DATE(Setup!$B$5,11,1),0)),Setup!$C$6,Setup!$F$12:$F$61)-IF(AND($E291="Half day",YEAR($D291)=Setup!$B$5,MONTH($D291)=11),1-Setup!$B$7,0)))),0)</f>
        <v/>
      </c>
      <c r="U291" s="34">
        <f>IF(AND(ISNUMBER($C291),ISNUMBER($D291)),IF($D291&lt;$C291,0,IF(MAX($C291,DATE(Setup!$B$5,12,1))&gt;MIN($D291,EOMONTH(DATE(Setup!$B$5,12,1),0)),0,MAX(0,NETWORKDAYS.INTL(MAX($C291,DATE(Setup!$B$5,12,1)),MIN($D291,EOMONTH(DATE(Setup!$B$5,12,1),0)),Setup!$C$6,Setup!$F$12:$F$61)-IF(AND($E291="Half day",YEAR($D291)=Setup!$B$5,MONTH($D291)=12),1-Setup!$B$7,0)))),0)</f>
        <v/>
      </c>
    </row>
    <row r="292">
      <c r="A292" s="7" t="n"/>
      <c r="B292" s="7" t="n"/>
      <c r="C292" s="28" t="n"/>
      <c r="D292" s="28" t="n"/>
      <c r="E292" s="23" t="n"/>
      <c r="F292" s="32">
        <f>IF(OR($C292="",$D292=""),"",IF(NOT(AND(ISNUMBER($C292),ISNUMBER($D292))),"Check dates",IF($D292&lt;$C292,"Check dates",SUM($J292:$U292))))</f>
        <v/>
      </c>
      <c r="G292" s="7" t="n"/>
      <c r="H292" s="33">
        <f>IF(AND($A292="",$B292="",$C292="",$D292=""),"",IF(COUNTIF(Employees!$A$5:$A$34,$A292)=0,"Pick the employee from the list",IF(COUNTIF(Setup!$A$12:$A$17,$B292)=0,"Pick the leave type",IF($F292="Check dates","Check the dates","OK"))))</f>
        <v/>
      </c>
      <c r="J292" s="34">
        <f>IF(AND(ISNUMBER($C292),ISNUMBER($D292)),IF($D292&lt;$C292,0,IF(MAX($C292,DATE(Setup!$B$5,1,1))&gt;MIN($D292,EOMONTH(DATE(Setup!$B$5,1,1),0)),0,MAX(0,NETWORKDAYS.INTL(MAX($C292,DATE(Setup!$B$5,1,1)),MIN($D292,EOMONTH(DATE(Setup!$B$5,1,1),0)),Setup!$C$6,Setup!$F$12:$F$61)-IF(AND($E292="Half day",YEAR($D292)=Setup!$B$5,MONTH($D292)=1),1-Setup!$B$7,0)))),0)</f>
        <v/>
      </c>
      <c r="K292" s="34">
        <f>IF(AND(ISNUMBER($C292),ISNUMBER($D292)),IF($D292&lt;$C292,0,IF(MAX($C292,DATE(Setup!$B$5,2,1))&gt;MIN($D292,EOMONTH(DATE(Setup!$B$5,2,1),0)),0,MAX(0,NETWORKDAYS.INTL(MAX($C292,DATE(Setup!$B$5,2,1)),MIN($D292,EOMONTH(DATE(Setup!$B$5,2,1),0)),Setup!$C$6,Setup!$F$12:$F$61)-IF(AND($E292="Half day",YEAR($D292)=Setup!$B$5,MONTH($D292)=2),1-Setup!$B$7,0)))),0)</f>
        <v/>
      </c>
      <c r="L292" s="34">
        <f>IF(AND(ISNUMBER($C292),ISNUMBER($D292)),IF($D292&lt;$C292,0,IF(MAX($C292,DATE(Setup!$B$5,3,1))&gt;MIN($D292,EOMONTH(DATE(Setup!$B$5,3,1),0)),0,MAX(0,NETWORKDAYS.INTL(MAX($C292,DATE(Setup!$B$5,3,1)),MIN($D292,EOMONTH(DATE(Setup!$B$5,3,1),0)),Setup!$C$6,Setup!$F$12:$F$61)-IF(AND($E292="Half day",YEAR($D292)=Setup!$B$5,MONTH($D292)=3),1-Setup!$B$7,0)))),0)</f>
        <v/>
      </c>
      <c r="M292" s="34">
        <f>IF(AND(ISNUMBER($C292),ISNUMBER($D292)),IF($D292&lt;$C292,0,IF(MAX($C292,DATE(Setup!$B$5,4,1))&gt;MIN($D292,EOMONTH(DATE(Setup!$B$5,4,1),0)),0,MAX(0,NETWORKDAYS.INTL(MAX($C292,DATE(Setup!$B$5,4,1)),MIN($D292,EOMONTH(DATE(Setup!$B$5,4,1),0)),Setup!$C$6,Setup!$F$12:$F$61)-IF(AND($E292="Half day",YEAR($D292)=Setup!$B$5,MONTH($D292)=4),1-Setup!$B$7,0)))),0)</f>
        <v/>
      </c>
      <c r="N292" s="34">
        <f>IF(AND(ISNUMBER($C292),ISNUMBER($D292)),IF($D292&lt;$C292,0,IF(MAX($C292,DATE(Setup!$B$5,5,1))&gt;MIN($D292,EOMONTH(DATE(Setup!$B$5,5,1),0)),0,MAX(0,NETWORKDAYS.INTL(MAX($C292,DATE(Setup!$B$5,5,1)),MIN($D292,EOMONTH(DATE(Setup!$B$5,5,1),0)),Setup!$C$6,Setup!$F$12:$F$61)-IF(AND($E292="Half day",YEAR($D292)=Setup!$B$5,MONTH($D292)=5),1-Setup!$B$7,0)))),0)</f>
        <v/>
      </c>
      <c r="O292" s="34">
        <f>IF(AND(ISNUMBER($C292),ISNUMBER($D292)),IF($D292&lt;$C292,0,IF(MAX($C292,DATE(Setup!$B$5,6,1))&gt;MIN($D292,EOMONTH(DATE(Setup!$B$5,6,1),0)),0,MAX(0,NETWORKDAYS.INTL(MAX($C292,DATE(Setup!$B$5,6,1)),MIN($D292,EOMONTH(DATE(Setup!$B$5,6,1),0)),Setup!$C$6,Setup!$F$12:$F$61)-IF(AND($E292="Half day",YEAR($D292)=Setup!$B$5,MONTH($D292)=6),1-Setup!$B$7,0)))),0)</f>
        <v/>
      </c>
      <c r="P292" s="34">
        <f>IF(AND(ISNUMBER($C292),ISNUMBER($D292)),IF($D292&lt;$C292,0,IF(MAX($C292,DATE(Setup!$B$5,7,1))&gt;MIN($D292,EOMONTH(DATE(Setup!$B$5,7,1),0)),0,MAX(0,NETWORKDAYS.INTL(MAX($C292,DATE(Setup!$B$5,7,1)),MIN($D292,EOMONTH(DATE(Setup!$B$5,7,1),0)),Setup!$C$6,Setup!$F$12:$F$61)-IF(AND($E292="Half day",YEAR($D292)=Setup!$B$5,MONTH($D292)=7),1-Setup!$B$7,0)))),0)</f>
        <v/>
      </c>
      <c r="Q292" s="34">
        <f>IF(AND(ISNUMBER($C292),ISNUMBER($D292)),IF($D292&lt;$C292,0,IF(MAX($C292,DATE(Setup!$B$5,8,1))&gt;MIN($D292,EOMONTH(DATE(Setup!$B$5,8,1),0)),0,MAX(0,NETWORKDAYS.INTL(MAX($C292,DATE(Setup!$B$5,8,1)),MIN($D292,EOMONTH(DATE(Setup!$B$5,8,1),0)),Setup!$C$6,Setup!$F$12:$F$61)-IF(AND($E292="Half day",YEAR($D292)=Setup!$B$5,MONTH($D292)=8),1-Setup!$B$7,0)))),0)</f>
        <v/>
      </c>
      <c r="R292" s="34">
        <f>IF(AND(ISNUMBER($C292),ISNUMBER($D292)),IF($D292&lt;$C292,0,IF(MAX($C292,DATE(Setup!$B$5,9,1))&gt;MIN($D292,EOMONTH(DATE(Setup!$B$5,9,1),0)),0,MAX(0,NETWORKDAYS.INTL(MAX($C292,DATE(Setup!$B$5,9,1)),MIN($D292,EOMONTH(DATE(Setup!$B$5,9,1),0)),Setup!$C$6,Setup!$F$12:$F$61)-IF(AND($E292="Half day",YEAR($D292)=Setup!$B$5,MONTH($D292)=9),1-Setup!$B$7,0)))),0)</f>
        <v/>
      </c>
      <c r="S292" s="34">
        <f>IF(AND(ISNUMBER($C292),ISNUMBER($D292)),IF($D292&lt;$C292,0,IF(MAX($C292,DATE(Setup!$B$5,10,1))&gt;MIN($D292,EOMONTH(DATE(Setup!$B$5,10,1),0)),0,MAX(0,NETWORKDAYS.INTL(MAX($C292,DATE(Setup!$B$5,10,1)),MIN($D292,EOMONTH(DATE(Setup!$B$5,10,1),0)),Setup!$C$6,Setup!$F$12:$F$61)-IF(AND($E292="Half day",YEAR($D292)=Setup!$B$5,MONTH($D292)=10),1-Setup!$B$7,0)))),0)</f>
        <v/>
      </c>
      <c r="T292" s="34">
        <f>IF(AND(ISNUMBER($C292),ISNUMBER($D292)),IF($D292&lt;$C292,0,IF(MAX($C292,DATE(Setup!$B$5,11,1))&gt;MIN($D292,EOMONTH(DATE(Setup!$B$5,11,1),0)),0,MAX(0,NETWORKDAYS.INTL(MAX($C292,DATE(Setup!$B$5,11,1)),MIN($D292,EOMONTH(DATE(Setup!$B$5,11,1),0)),Setup!$C$6,Setup!$F$12:$F$61)-IF(AND($E292="Half day",YEAR($D292)=Setup!$B$5,MONTH($D292)=11),1-Setup!$B$7,0)))),0)</f>
        <v/>
      </c>
      <c r="U292" s="34">
        <f>IF(AND(ISNUMBER($C292),ISNUMBER($D292)),IF($D292&lt;$C292,0,IF(MAX($C292,DATE(Setup!$B$5,12,1))&gt;MIN($D292,EOMONTH(DATE(Setup!$B$5,12,1),0)),0,MAX(0,NETWORKDAYS.INTL(MAX($C292,DATE(Setup!$B$5,12,1)),MIN($D292,EOMONTH(DATE(Setup!$B$5,12,1),0)),Setup!$C$6,Setup!$F$12:$F$61)-IF(AND($E292="Half day",YEAR($D292)=Setup!$B$5,MONTH($D292)=12),1-Setup!$B$7,0)))),0)</f>
        <v/>
      </c>
    </row>
    <row r="293">
      <c r="A293" s="7" t="n"/>
      <c r="B293" s="7" t="n"/>
      <c r="C293" s="28" t="n"/>
      <c r="D293" s="28" t="n"/>
      <c r="E293" s="23" t="n"/>
      <c r="F293" s="32">
        <f>IF(OR($C293="",$D293=""),"",IF(NOT(AND(ISNUMBER($C293),ISNUMBER($D293))),"Check dates",IF($D293&lt;$C293,"Check dates",SUM($J293:$U293))))</f>
        <v/>
      </c>
      <c r="G293" s="7" t="n"/>
      <c r="H293" s="33">
        <f>IF(AND($A293="",$B293="",$C293="",$D293=""),"",IF(COUNTIF(Employees!$A$5:$A$34,$A293)=0,"Pick the employee from the list",IF(COUNTIF(Setup!$A$12:$A$17,$B293)=0,"Pick the leave type",IF($F293="Check dates","Check the dates","OK"))))</f>
        <v/>
      </c>
      <c r="J293" s="34">
        <f>IF(AND(ISNUMBER($C293),ISNUMBER($D293)),IF($D293&lt;$C293,0,IF(MAX($C293,DATE(Setup!$B$5,1,1))&gt;MIN($D293,EOMONTH(DATE(Setup!$B$5,1,1),0)),0,MAX(0,NETWORKDAYS.INTL(MAX($C293,DATE(Setup!$B$5,1,1)),MIN($D293,EOMONTH(DATE(Setup!$B$5,1,1),0)),Setup!$C$6,Setup!$F$12:$F$61)-IF(AND($E293="Half day",YEAR($D293)=Setup!$B$5,MONTH($D293)=1),1-Setup!$B$7,0)))),0)</f>
        <v/>
      </c>
      <c r="K293" s="34">
        <f>IF(AND(ISNUMBER($C293),ISNUMBER($D293)),IF($D293&lt;$C293,0,IF(MAX($C293,DATE(Setup!$B$5,2,1))&gt;MIN($D293,EOMONTH(DATE(Setup!$B$5,2,1),0)),0,MAX(0,NETWORKDAYS.INTL(MAX($C293,DATE(Setup!$B$5,2,1)),MIN($D293,EOMONTH(DATE(Setup!$B$5,2,1),0)),Setup!$C$6,Setup!$F$12:$F$61)-IF(AND($E293="Half day",YEAR($D293)=Setup!$B$5,MONTH($D293)=2),1-Setup!$B$7,0)))),0)</f>
        <v/>
      </c>
      <c r="L293" s="34">
        <f>IF(AND(ISNUMBER($C293),ISNUMBER($D293)),IF($D293&lt;$C293,0,IF(MAX($C293,DATE(Setup!$B$5,3,1))&gt;MIN($D293,EOMONTH(DATE(Setup!$B$5,3,1),0)),0,MAX(0,NETWORKDAYS.INTL(MAX($C293,DATE(Setup!$B$5,3,1)),MIN($D293,EOMONTH(DATE(Setup!$B$5,3,1),0)),Setup!$C$6,Setup!$F$12:$F$61)-IF(AND($E293="Half day",YEAR($D293)=Setup!$B$5,MONTH($D293)=3),1-Setup!$B$7,0)))),0)</f>
        <v/>
      </c>
      <c r="M293" s="34">
        <f>IF(AND(ISNUMBER($C293),ISNUMBER($D293)),IF($D293&lt;$C293,0,IF(MAX($C293,DATE(Setup!$B$5,4,1))&gt;MIN($D293,EOMONTH(DATE(Setup!$B$5,4,1),0)),0,MAX(0,NETWORKDAYS.INTL(MAX($C293,DATE(Setup!$B$5,4,1)),MIN($D293,EOMONTH(DATE(Setup!$B$5,4,1),0)),Setup!$C$6,Setup!$F$12:$F$61)-IF(AND($E293="Half day",YEAR($D293)=Setup!$B$5,MONTH($D293)=4),1-Setup!$B$7,0)))),0)</f>
        <v/>
      </c>
      <c r="N293" s="34">
        <f>IF(AND(ISNUMBER($C293),ISNUMBER($D293)),IF($D293&lt;$C293,0,IF(MAX($C293,DATE(Setup!$B$5,5,1))&gt;MIN($D293,EOMONTH(DATE(Setup!$B$5,5,1),0)),0,MAX(0,NETWORKDAYS.INTL(MAX($C293,DATE(Setup!$B$5,5,1)),MIN($D293,EOMONTH(DATE(Setup!$B$5,5,1),0)),Setup!$C$6,Setup!$F$12:$F$61)-IF(AND($E293="Half day",YEAR($D293)=Setup!$B$5,MONTH($D293)=5),1-Setup!$B$7,0)))),0)</f>
        <v/>
      </c>
      <c r="O293" s="34">
        <f>IF(AND(ISNUMBER($C293),ISNUMBER($D293)),IF($D293&lt;$C293,0,IF(MAX($C293,DATE(Setup!$B$5,6,1))&gt;MIN($D293,EOMONTH(DATE(Setup!$B$5,6,1),0)),0,MAX(0,NETWORKDAYS.INTL(MAX($C293,DATE(Setup!$B$5,6,1)),MIN($D293,EOMONTH(DATE(Setup!$B$5,6,1),0)),Setup!$C$6,Setup!$F$12:$F$61)-IF(AND($E293="Half day",YEAR($D293)=Setup!$B$5,MONTH($D293)=6),1-Setup!$B$7,0)))),0)</f>
        <v/>
      </c>
      <c r="P293" s="34">
        <f>IF(AND(ISNUMBER($C293),ISNUMBER($D293)),IF($D293&lt;$C293,0,IF(MAX($C293,DATE(Setup!$B$5,7,1))&gt;MIN($D293,EOMONTH(DATE(Setup!$B$5,7,1),0)),0,MAX(0,NETWORKDAYS.INTL(MAX($C293,DATE(Setup!$B$5,7,1)),MIN($D293,EOMONTH(DATE(Setup!$B$5,7,1),0)),Setup!$C$6,Setup!$F$12:$F$61)-IF(AND($E293="Half day",YEAR($D293)=Setup!$B$5,MONTH($D293)=7),1-Setup!$B$7,0)))),0)</f>
        <v/>
      </c>
      <c r="Q293" s="34">
        <f>IF(AND(ISNUMBER($C293),ISNUMBER($D293)),IF($D293&lt;$C293,0,IF(MAX($C293,DATE(Setup!$B$5,8,1))&gt;MIN($D293,EOMONTH(DATE(Setup!$B$5,8,1),0)),0,MAX(0,NETWORKDAYS.INTL(MAX($C293,DATE(Setup!$B$5,8,1)),MIN($D293,EOMONTH(DATE(Setup!$B$5,8,1),0)),Setup!$C$6,Setup!$F$12:$F$61)-IF(AND($E293="Half day",YEAR($D293)=Setup!$B$5,MONTH($D293)=8),1-Setup!$B$7,0)))),0)</f>
        <v/>
      </c>
      <c r="R293" s="34">
        <f>IF(AND(ISNUMBER($C293),ISNUMBER($D293)),IF($D293&lt;$C293,0,IF(MAX($C293,DATE(Setup!$B$5,9,1))&gt;MIN($D293,EOMONTH(DATE(Setup!$B$5,9,1),0)),0,MAX(0,NETWORKDAYS.INTL(MAX($C293,DATE(Setup!$B$5,9,1)),MIN($D293,EOMONTH(DATE(Setup!$B$5,9,1),0)),Setup!$C$6,Setup!$F$12:$F$61)-IF(AND($E293="Half day",YEAR($D293)=Setup!$B$5,MONTH($D293)=9),1-Setup!$B$7,0)))),0)</f>
        <v/>
      </c>
      <c r="S293" s="34">
        <f>IF(AND(ISNUMBER($C293),ISNUMBER($D293)),IF($D293&lt;$C293,0,IF(MAX($C293,DATE(Setup!$B$5,10,1))&gt;MIN($D293,EOMONTH(DATE(Setup!$B$5,10,1),0)),0,MAX(0,NETWORKDAYS.INTL(MAX($C293,DATE(Setup!$B$5,10,1)),MIN($D293,EOMONTH(DATE(Setup!$B$5,10,1),0)),Setup!$C$6,Setup!$F$12:$F$61)-IF(AND($E293="Half day",YEAR($D293)=Setup!$B$5,MONTH($D293)=10),1-Setup!$B$7,0)))),0)</f>
        <v/>
      </c>
      <c r="T293" s="34">
        <f>IF(AND(ISNUMBER($C293),ISNUMBER($D293)),IF($D293&lt;$C293,0,IF(MAX($C293,DATE(Setup!$B$5,11,1))&gt;MIN($D293,EOMONTH(DATE(Setup!$B$5,11,1),0)),0,MAX(0,NETWORKDAYS.INTL(MAX($C293,DATE(Setup!$B$5,11,1)),MIN($D293,EOMONTH(DATE(Setup!$B$5,11,1),0)),Setup!$C$6,Setup!$F$12:$F$61)-IF(AND($E293="Half day",YEAR($D293)=Setup!$B$5,MONTH($D293)=11),1-Setup!$B$7,0)))),0)</f>
        <v/>
      </c>
      <c r="U293" s="34">
        <f>IF(AND(ISNUMBER($C293),ISNUMBER($D293)),IF($D293&lt;$C293,0,IF(MAX($C293,DATE(Setup!$B$5,12,1))&gt;MIN($D293,EOMONTH(DATE(Setup!$B$5,12,1),0)),0,MAX(0,NETWORKDAYS.INTL(MAX($C293,DATE(Setup!$B$5,12,1)),MIN($D293,EOMONTH(DATE(Setup!$B$5,12,1),0)),Setup!$C$6,Setup!$F$12:$F$61)-IF(AND($E293="Half day",YEAR($D293)=Setup!$B$5,MONTH($D293)=12),1-Setup!$B$7,0)))),0)</f>
        <v/>
      </c>
    </row>
    <row r="294">
      <c r="A294" s="7" t="n"/>
      <c r="B294" s="7" t="n"/>
      <c r="C294" s="28" t="n"/>
      <c r="D294" s="28" t="n"/>
      <c r="E294" s="23" t="n"/>
      <c r="F294" s="32">
        <f>IF(OR($C294="",$D294=""),"",IF(NOT(AND(ISNUMBER($C294),ISNUMBER($D294))),"Check dates",IF($D294&lt;$C294,"Check dates",SUM($J294:$U294))))</f>
        <v/>
      </c>
      <c r="G294" s="7" t="n"/>
      <c r="H294" s="33">
        <f>IF(AND($A294="",$B294="",$C294="",$D294=""),"",IF(COUNTIF(Employees!$A$5:$A$34,$A294)=0,"Pick the employee from the list",IF(COUNTIF(Setup!$A$12:$A$17,$B294)=0,"Pick the leave type",IF($F294="Check dates","Check the dates","OK"))))</f>
        <v/>
      </c>
      <c r="J294" s="34">
        <f>IF(AND(ISNUMBER($C294),ISNUMBER($D294)),IF($D294&lt;$C294,0,IF(MAX($C294,DATE(Setup!$B$5,1,1))&gt;MIN($D294,EOMONTH(DATE(Setup!$B$5,1,1),0)),0,MAX(0,NETWORKDAYS.INTL(MAX($C294,DATE(Setup!$B$5,1,1)),MIN($D294,EOMONTH(DATE(Setup!$B$5,1,1),0)),Setup!$C$6,Setup!$F$12:$F$61)-IF(AND($E294="Half day",YEAR($D294)=Setup!$B$5,MONTH($D294)=1),1-Setup!$B$7,0)))),0)</f>
        <v/>
      </c>
      <c r="K294" s="34">
        <f>IF(AND(ISNUMBER($C294),ISNUMBER($D294)),IF($D294&lt;$C294,0,IF(MAX($C294,DATE(Setup!$B$5,2,1))&gt;MIN($D294,EOMONTH(DATE(Setup!$B$5,2,1),0)),0,MAX(0,NETWORKDAYS.INTL(MAX($C294,DATE(Setup!$B$5,2,1)),MIN($D294,EOMONTH(DATE(Setup!$B$5,2,1),0)),Setup!$C$6,Setup!$F$12:$F$61)-IF(AND($E294="Half day",YEAR($D294)=Setup!$B$5,MONTH($D294)=2),1-Setup!$B$7,0)))),0)</f>
        <v/>
      </c>
      <c r="L294" s="34">
        <f>IF(AND(ISNUMBER($C294),ISNUMBER($D294)),IF($D294&lt;$C294,0,IF(MAX($C294,DATE(Setup!$B$5,3,1))&gt;MIN($D294,EOMONTH(DATE(Setup!$B$5,3,1),0)),0,MAX(0,NETWORKDAYS.INTL(MAX($C294,DATE(Setup!$B$5,3,1)),MIN($D294,EOMONTH(DATE(Setup!$B$5,3,1),0)),Setup!$C$6,Setup!$F$12:$F$61)-IF(AND($E294="Half day",YEAR($D294)=Setup!$B$5,MONTH($D294)=3),1-Setup!$B$7,0)))),0)</f>
        <v/>
      </c>
      <c r="M294" s="34">
        <f>IF(AND(ISNUMBER($C294),ISNUMBER($D294)),IF($D294&lt;$C294,0,IF(MAX($C294,DATE(Setup!$B$5,4,1))&gt;MIN($D294,EOMONTH(DATE(Setup!$B$5,4,1),0)),0,MAX(0,NETWORKDAYS.INTL(MAX($C294,DATE(Setup!$B$5,4,1)),MIN($D294,EOMONTH(DATE(Setup!$B$5,4,1),0)),Setup!$C$6,Setup!$F$12:$F$61)-IF(AND($E294="Half day",YEAR($D294)=Setup!$B$5,MONTH($D294)=4),1-Setup!$B$7,0)))),0)</f>
        <v/>
      </c>
      <c r="N294" s="34">
        <f>IF(AND(ISNUMBER($C294),ISNUMBER($D294)),IF($D294&lt;$C294,0,IF(MAX($C294,DATE(Setup!$B$5,5,1))&gt;MIN($D294,EOMONTH(DATE(Setup!$B$5,5,1),0)),0,MAX(0,NETWORKDAYS.INTL(MAX($C294,DATE(Setup!$B$5,5,1)),MIN($D294,EOMONTH(DATE(Setup!$B$5,5,1),0)),Setup!$C$6,Setup!$F$12:$F$61)-IF(AND($E294="Half day",YEAR($D294)=Setup!$B$5,MONTH($D294)=5),1-Setup!$B$7,0)))),0)</f>
        <v/>
      </c>
      <c r="O294" s="34">
        <f>IF(AND(ISNUMBER($C294),ISNUMBER($D294)),IF($D294&lt;$C294,0,IF(MAX($C294,DATE(Setup!$B$5,6,1))&gt;MIN($D294,EOMONTH(DATE(Setup!$B$5,6,1),0)),0,MAX(0,NETWORKDAYS.INTL(MAX($C294,DATE(Setup!$B$5,6,1)),MIN($D294,EOMONTH(DATE(Setup!$B$5,6,1),0)),Setup!$C$6,Setup!$F$12:$F$61)-IF(AND($E294="Half day",YEAR($D294)=Setup!$B$5,MONTH($D294)=6),1-Setup!$B$7,0)))),0)</f>
        <v/>
      </c>
      <c r="P294" s="34">
        <f>IF(AND(ISNUMBER($C294),ISNUMBER($D294)),IF($D294&lt;$C294,0,IF(MAX($C294,DATE(Setup!$B$5,7,1))&gt;MIN($D294,EOMONTH(DATE(Setup!$B$5,7,1),0)),0,MAX(0,NETWORKDAYS.INTL(MAX($C294,DATE(Setup!$B$5,7,1)),MIN($D294,EOMONTH(DATE(Setup!$B$5,7,1),0)),Setup!$C$6,Setup!$F$12:$F$61)-IF(AND($E294="Half day",YEAR($D294)=Setup!$B$5,MONTH($D294)=7),1-Setup!$B$7,0)))),0)</f>
        <v/>
      </c>
      <c r="Q294" s="34">
        <f>IF(AND(ISNUMBER($C294),ISNUMBER($D294)),IF($D294&lt;$C294,0,IF(MAX($C294,DATE(Setup!$B$5,8,1))&gt;MIN($D294,EOMONTH(DATE(Setup!$B$5,8,1),0)),0,MAX(0,NETWORKDAYS.INTL(MAX($C294,DATE(Setup!$B$5,8,1)),MIN($D294,EOMONTH(DATE(Setup!$B$5,8,1),0)),Setup!$C$6,Setup!$F$12:$F$61)-IF(AND($E294="Half day",YEAR($D294)=Setup!$B$5,MONTH($D294)=8),1-Setup!$B$7,0)))),0)</f>
        <v/>
      </c>
      <c r="R294" s="34">
        <f>IF(AND(ISNUMBER($C294),ISNUMBER($D294)),IF($D294&lt;$C294,0,IF(MAX($C294,DATE(Setup!$B$5,9,1))&gt;MIN($D294,EOMONTH(DATE(Setup!$B$5,9,1),0)),0,MAX(0,NETWORKDAYS.INTL(MAX($C294,DATE(Setup!$B$5,9,1)),MIN($D294,EOMONTH(DATE(Setup!$B$5,9,1),0)),Setup!$C$6,Setup!$F$12:$F$61)-IF(AND($E294="Half day",YEAR($D294)=Setup!$B$5,MONTH($D294)=9),1-Setup!$B$7,0)))),0)</f>
        <v/>
      </c>
      <c r="S294" s="34">
        <f>IF(AND(ISNUMBER($C294),ISNUMBER($D294)),IF($D294&lt;$C294,0,IF(MAX($C294,DATE(Setup!$B$5,10,1))&gt;MIN($D294,EOMONTH(DATE(Setup!$B$5,10,1),0)),0,MAX(0,NETWORKDAYS.INTL(MAX($C294,DATE(Setup!$B$5,10,1)),MIN($D294,EOMONTH(DATE(Setup!$B$5,10,1),0)),Setup!$C$6,Setup!$F$12:$F$61)-IF(AND($E294="Half day",YEAR($D294)=Setup!$B$5,MONTH($D294)=10),1-Setup!$B$7,0)))),0)</f>
        <v/>
      </c>
      <c r="T294" s="34">
        <f>IF(AND(ISNUMBER($C294),ISNUMBER($D294)),IF($D294&lt;$C294,0,IF(MAX($C294,DATE(Setup!$B$5,11,1))&gt;MIN($D294,EOMONTH(DATE(Setup!$B$5,11,1),0)),0,MAX(0,NETWORKDAYS.INTL(MAX($C294,DATE(Setup!$B$5,11,1)),MIN($D294,EOMONTH(DATE(Setup!$B$5,11,1),0)),Setup!$C$6,Setup!$F$12:$F$61)-IF(AND($E294="Half day",YEAR($D294)=Setup!$B$5,MONTH($D294)=11),1-Setup!$B$7,0)))),0)</f>
        <v/>
      </c>
      <c r="U294" s="34">
        <f>IF(AND(ISNUMBER($C294),ISNUMBER($D294)),IF($D294&lt;$C294,0,IF(MAX($C294,DATE(Setup!$B$5,12,1))&gt;MIN($D294,EOMONTH(DATE(Setup!$B$5,12,1),0)),0,MAX(0,NETWORKDAYS.INTL(MAX($C294,DATE(Setup!$B$5,12,1)),MIN($D294,EOMONTH(DATE(Setup!$B$5,12,1),0)),Setup!$C$6,Setup!$F$12:$F$61)-IF(AND($E294="Half day",YEAR($D294)=Setup!$B$5,MONTH($D294)=12),1-Setup!$B$7,0)))),0)</f>
        <v/>
      </c>
    </row>
    <row r="295">
      <c r="A295" s="7" t="n"/>
      <c r="B295" s="7" t="n"/>
      <c r="C295" s="28" t="n"/>
      <c r="D295" s="28" t="n"/>
      <c r="E295" s="23" t="n"/>
      <c r="F295" s="32">
        <f>IF(OR($C295="",$D295=""),"",IF(NOT(AND(ISNUMBER($C295),ISNUMBER($D295))),"Check dates",IF($D295&lt;$C295,"Check dates",SUM($J295:$U295))))</f>
        <v/>
      </c>
      <c r="G295" s="7" t="n"/>
      <c r="H295" s="33">
        <f>IF(AND($A295="",$B295="",$C295="",$D295=""),"",IF(COUNTIF(Employees!$A$5:$A$34,$A295)=0,"Pick the employee from the list",IF(COUNTIF(Setup!$A$12:$A$17,$B295)=0,"Pick the leave type",IF($F295="Check dates","Check the dates","OK"))))</f>
        <v/>
      </c>
      <c r="J295" s="34">
        <f>IF(AND(ISNUMBER($C295),ISNUMBER($D295)),IF($D295&lt;$C295,0,IF(MAX($C295,DATE(Setup!$B$5,1,1))&gt;MIN($D295,EOMONTH(DATE(Setup!$B$5,1,1),0)),0,MAX(0,NETWORKDAYS.INTL(MAX($C295,DATE(Setup!$B$5,1,1)),MIN($D295,EOMONTH(DATE(Setup!$B$5,1,1),0)),Setup!$C$6,Setup!$F$12:$F$61)-IF(AND($E295="Half day",YEAR($D295)=Setup!$B$5,MONTH($D295)=1),1-Setup!$B$7,0)))),0)</f>
        <v/>
      </c>
      <c r="K295" s="34">
        <f>IF(AND(ISNUMBER($C295),ISNUMBER($D295)),IF($D295&lt;$C295,0,IF(MAX($C295,DATE(Setup!$B$5,2,1))&gt;MIN($D295,EOMONTH(DATE(Setup!$B$5,2,1),0)),0,MAX(0,NETWORKDAYS.INTL(MAX($C295,DATE(Setup!$B$5,2,1)),MIN($D295,EOMONTH(DATE(Setup!$B$5,2,1),0)),Setup!$C$6,Setup!$F$12:$F$61)-IF(AND($E295="Half day",YEAR($D295)=Setup!$B$5,MONTH($D295)=2),1-Setup!$B$7,0)))),0)</f>
        <v/>
      </c>
      <c r="L295" s="34">
        <f>IF(AND(ISNUMBER($C295),ISNUMBER($D295)),IF($D295&lt;$C295,0,IF(MAX($C295,DATE(Setup!$B$5,3,1))&gt;MIN($D295,EOMONTH(DATE(Setup!$B$5,3,1),0)),0,MAX(0,NETWORKDAYS.INTL(MAX($C295,DATE(Setup!$B$5,3,1)),MIN($D295,EOMONTH(DATE(Setup!$B$5,3,1),0)),Setup!$C$6,Setup!$F$12:$F$61)-IF(AND($E295="Half day",YEAR($D295)=Setup!$B$5,MONTH($D295)=3),1-Setup!$B$7,0)))),0)</f>
        <v/>
      </c>
      <c r="M295" s="34">
        <f>IF(AND(ISNUMBER($C295),ISNUMBER($D295)),IF($D295&lt;$C295,0,IF(MAX($C295,DATE(Setup!$B$5,4,1))&gt;MIN($D295,EOMONTH(DATE(Setup!$B$5,4,1),0)),0,MAX(0,NETWORKDAYS.INTL(MAX($C295,DATE(Setup!$B$5,4,1)),MIN($D295,EOMONTH(DATE(Setup!$B$5,4,1),0)),Setup!$C$6,Setup!$F$12:$F$61)-IF(AND($E295="Half day",YEAR($D295)=Setup!$B$5,MONTH($D295)=4),1-Setup!$B$7,0)))),0)</f>
        <v/>
      </c>
      <c r="N295" s="34">
        <f>IF(AND(ISNUMBER($C295),ISNUMBER($D295)),IF($D295&lt;$C295,0,IF(MAX($C295,DATE(Setup!$B$5,5,1))&gt;MIN($D295,EOMONTH(DATE(Setup!$B$5,5,1),0)),0,MAX(0,NETWORKDAYS.INTL(MAX($C295,DATE(Setup!$B$5,5,1)),MIN($D295,EOMONTH(DATE(Setup!$B$5,5,1),0)),Setup!$C$6,Setup!$F$12:$F$61)-IF(AND($E295="Half day",YEAR($D295)=Setup!$B$5,MONTH($D295)=5),1-Setup!$B$7,0)))),0)</f>
        <v/>
      </c>
      <c r="O295" s="34">
        <f>IF(AND(ISNUMBER($C295),ISNUMBER($D295)),IF($D295&lt;$C295,0,IF(MAX($C295,DATE(Setup!$B$5,6,1))&gt;MIN($D295,EOMONTH(DATE(Setup!$B$5,6,1),0)),0,MAX(0,NETWORKDAYS.INTL(MAX($C295,DATE(Setup!$B$5,6,1)),MIN($D295,EOMONTH(DATE(Setup!$B$5,6,1),0)),Setup!$C$6,Setup!$F$12:$F$61)-IF(AND($E295="Half day",YEAR($D295)=Setup!$B$5,MONTH($D295)=6),1-Setup!$B$7,0)))),0)</f>
        <v/>
      </c>
      <c r="P295" s="34">
        <f>IF(AND(ISNUMBER($C295),ISNUMBER($D295)),IF($D295&lt;$C295,0,IF(MAX($C295,DATE(Setup!$B$5,7,1))&gt;MIN($D295,EOMONTH(DATE(Setup!$B$5,7,1),0)),0,MAX(0,NETWORKDAYS.INTL(MAX($C295,DATE(Setup!$B$5,7,1)),MIN($D295,EOMONTH(DATE(Setup!$B$5,7,1),0)),Setup!$C$6,Setup!$F$12:$F$61)-IF(AND($E295="Half day",YEAR($D295)=Setup!$B$5,MONTH($D295)=7),1-Setup!$B$7,0)))),0)</f>
        <v/>
      </c>
      <c r="Q295" s="34">
        <f>IF(AND(ISNUMBER($C295),ISNUMBER($D295)),IF($D295&lt;$C295,0,IF(MAX($C295,DATE(Setup!$B$5,8,1))&gt;MIN($D295,EOMONTH(DATE(Setup!$B$5,8,1),0)),0,MAX(0,NETWORKDAYS.INTL(MAX($C295,DATE(Setup!$B$5,8,1)),MIN($D295,EOMONTH(DATE(Setup!$B$5,8,1),0)),Setup!$C$6,Setup!$F$12:$F$61)-IF(AND($E295="Half day",YEAR($D295)=Setup!$B$5,MONTH($D295)=8),1-Setup!$B$7,0)))),0)</f>
        <v/>
      </c>
      <c r="R295" s="34">
        <f>IF(AND(ISNUMBER($C295),ISNUMBER($D295)),IF($D295&lt;$C295,0,IF(MAX($C295,DATE(Setup!$B$5,9,1))&gt;MIN($D295,EOMONTH(DATE(Setup!$B$5,9,1),0)),0,MAX(0,NETWORKDAYS.INTL(MAX($C295,DATE(Setup!$B$5,9,1)),MIN($D295,EOMONTH(DATE(Setup!$B$5,9,1),0)),Setup!$C$6,Setup!$F$12:$F$61)-IF(AND($E295="Half day",YEAR($D295)=Setup!$B$5,MONTH($D295)=9),1-Setup!$B$7,0)))),0)</f>
        <v/>
      </c>
      <c r="S295" s="34">
        <f>IF(AND(ISNUMBER($C295),ISNUMBER($D295)),IF($D295&lt;$C295,0,IF(MAX($C295,DATE(Setup!$B$5,10,1))&gt;MIN($D295,EOMONTH(DATE(Setup!$B$5,10,1),0)),0,MAX(0,NETWORKDAYS.INTL(MAX($C295,DATE(Setup!$B$5,10,1)),MIN($D295,EOMONTH(DATE(Setup!$B$5,10,1),0)),Setup!$C$6,Setup!$F$12:$F$61)-IF(AND($E295="Half day",YEAR($D295)=Setup!$B$5,MONTH($D295)=10),1-Setup!$B$7,0)))),0)</f>
        <v/>
      </c>
      <c r="T295" s="34">
        <f>IF(AND(ISNUMBER($C295),ISNUMBER($D295)),IF($D295&lt;$C295,0,IF(MAX($C295,DATE(Setup!$B$5,11,1))&gt;MIN($D295,EOMONTH(DATE(Setup!$B$5,11,1),0)),0,MAX(0,NETWORKDAYS.INTL(MAX($C295,DATE(Setup!$B$5,11,1)),MIN($D295,EOMONTH(DATE(Setup!$B$5,11,1),0)),Setup!$C$6,Setup!$F$12:$F$61)-IF(AND($E295="Half day",YEAR($D295)=Setup!$B$5,MONTH($D295)=11),1-Setup!$B$7,0)))),0)</f>
        <v/>
      </c>
      <c r="U295" s="34">
        <f>IF(AND(ISNUMBER($C295),ISNUMBER($D295)),IF($D295&lt;$C295,0,IF(MAX($C295,DATE(Setup!$B$5,12,1))&gt;MIN($D295,EOMONTH(DATE(Setup!$B$5,12,1),0)),0,MAX(0,NETWORKDAYS.INTL(MAX($C295,DATE(Setup!$B$5,12,1)),MIN($D295,EOMONTH(DATE(Setup!$B$5,12,1),0)),Setup!$C$6,Setup!$F$12:$F$61)-IF(AND($E295="Half day",YEAR($D295)=Setup!$B$5,MONTH($D295)=12),1-Setup!$B$7,0)))),0)</f>
        <v/>
      </c>
    </row>
    <row r="296">
      <c r="A296" s="7" t="n"/>
      <c r="B296" s="7" t="n"/>
      <c r="C296" s="28" t="n"/>
      <c r="D296" s="28" t="n"/>
      <c r="E296" s="23" t="n"/>
      <c r="F296" s="32">
        <f>IF(OR($C296="",$D296=""),"",IF(NOT(AND(ISNUMBER($C296),ISNUMBER($D296))),"Check dates",IF($D296&lt;$C296,"Check dates",SUM($J296:$U296))))</f>
        <v/>
      </c>
      <c r="G296" s="7" t="n"/>
      <c r="H296" s="33">
        <f>IF(AND($A296="",$B296="",$C296="",$D296=""),"",IF(COUNTIF(Employees!$A$5:$A$34,$A296)=0,"Pick the employee from the list",IF(COUNTIF(Setup!$A$12:$A$17,$B296)=0,"Pick the leave type",IF($F296="Check dates","Check the dates","OK"))))</f>
        <v/>
      </c>
      <c r="J296" s="34">
        <f>IF(AND(ISNUMBER($C296),ISNUMBER($D296)),IF($D296&lt;$C296,0,IF(MAX($C296,DATE(Setup!$B$5,1,1))&gt;MIN($D296,EOMONTH(DATE(Setup!$B$5,1,1),0)),0,MAX(0,NETWORKDAYS.INTL(MAX($C296,DATE(Setup!$B$5,1,1)),MIN($D296,EOMONTH(DATE(Setup!$B$5,1,1),0)),Setup!$C$6,Setup!$F$12:$F$61)-IF(AND($E296="Half day",YEAR($D296)=Setup!$B$5,MONTH($D296)=1),1-Setup!$B$7,0)))),0)</f>
        <v/>
      </c>
      <c r="K296" s="34">
        <f>IF(AND(ISNUMBER($C296),ISNUMBER($D296)),IF($D296&lt;$C296,0,IF(MAX($C296,DATE(Setup!$B$5,2,1))&gt;MIN($D296,EOMONTH(DATE(Setup!$B$5,2,1),0)),0,MAX(0,NETWORKDAYS.INTL(MAX($C296,DATE(Setup!$B$5,2,1)),MIN($D296,EOMONTH(DATE(Setup!$B$5,2,1),0)),Setup!$C$6,Setup!$F$12:$F$61)-IF(AND($E296="Half day",YEAR($D296)=Setup!$B$5,MONTH($D296)=2),1-Setup!$B$7,0)))),0)</f>
        <v/>
      </c>
      <c r="L296" s="34">
        <f>IF(AND(ISNUMBER($C296),ISNUMBER($D296)),IF($D296&lt;$C296,0,IF(MAX($C296,DATE(Setup!$B$5,3,1))&gt;MIN($D296,EOMONTH(DATE(Setup!$B$5,3,1),0)),0,MAX(0,NETWORKDAYS.INTL(MAX($C296,DATE(Setup!$B$5,3,1)),MIN($D296,EOMONTH(DATE(Setup!$B$5,3,1),0)),Setup!$C$6,Setup!$F$12:$F$61)-IF(AND($E296="Half day",YEAR($D296)=Setup!$B$5,MONTH($D296)=3),1-Setup!$B$7,0)))),0)</f>
        <v/>
      </c>
      <c r="M296" s="34">
        <f>IF(AND(ISNUMBER($C296),ISNUMBER($D296)),IF($D296&lt;$C296,0,IF(MAX($C296,DATE(Setup!$B$5,4,1))&gt;MIN($D296,EOMONTH(DATE(Setup!$B$5,4,1),0)),0,MAX(0,NETWORKDAYS.INTL(MAX($C296,DATE(Setup!$B$5,4,1)),MIN($D296,EOMONTH(DATE(Setup!$B$5,4,1),0)),Setup!$C$6,Setup!$F$12:$F$61)-IF(AND($E296="Half day",YEAR($D296)=Setup!$B$5,MONTH($D296)=4),1-Setup!$B$7,0)))),0)</f>
        <v/>
      </c>
      <c r="N296" s="34">
        <f>IF(AND(ISNUMBER($C296),ISNUMBER($D296)),IF($D296&lt;$C296,0,IF(MAX($C296,DATE(Setup!$B$5,5,1))&gt;MIN($D296,EOMONTH(DATE(Setup!$B$5,5,1),0)),0,MAX(0,NETWORKDAYS.INTL(MAX($C296,DATE(Setup!$B$5,5,1)),MIN($D296,EOMONTH(DATE(Setup!$B$5,5,1),0)),Setup!$C$6,Setup!$F$12:$F$61)-IF(AND($E296="Half day",YEAR($D296)=Setup!$B$5,MONTH($D296)=5),1-Setup!$B$7,0)))),0)</f>
        <v/>
      </c>
      <c r="O296" s="34">
        <f>IF(AND(ISNUMBER($C296),ISNUMBER($D296)),IF($D296&lt;$C296,0,IF(MAX($C296,DATE(Setup!$B$5,6,1))&gt;MIN($D296,EOMONTH(DATE(Setup!$B$5,6,1),0)),0,MAX(0,NETWORKDAYS.INTL(MAX($C296,DATE(Setup!$B$5,6,1)),MIN($D296,EOMONTH(DATE(Setup!$B$5,6,1),0)),Setup!$C$6,Setup!$F$12:$F$61)-IF(AND($E296="Half day",YEAR($D296)=Setup!$B$5,MONTH($D296)=6),1-Setup!$B$7,0)))),0)</f>
        <v/>
      </c>
      <c r="P296" s="34">
        <f>IF(AND(ISNUMBER($C296),ISNUMBER($D296)),IF($D296&lt;$C296,0,IF(MAX($C296,DATE(Setup!$B$5,7,1))&gt;MIN($D296,EOMONTH(DATE(Setup!$B$5,7,1),0)),0,MAX(0,NETWORKDAYS.INTL(MAX($C296,DATE(Setup!$B$5,7,1)),MIN($D296,EOMONTH(DATE(Setup!$B$5,7,1),0)),Setup!$C$6,Setup!$F$12:$F$61)-IF(AND($E296="Half day",YEAR($D296)=Setup!$B$5,MONTH($D296)=7),1-Setup!$B$7,0)))),0)</f>
        <v/>
      </c>
      <c r="Q296" s="34">
        <f>IF(AND(ISNUMBER($C296),ISNUMBER($D296)),IF($D296&lt;$C296,0,IF(MAX($C296,DATE(Setup!$B$5,8,1))&gt;MIN($D296,EOMONTH(DATE(Setup!$B$5,8,1),0)),0,MAX(0,NETWORKDAYS.INTL(MAX($C296,DATE(Setup!$B$5,8,1)),MIN($D296,EOMONTH(DATE(Setup!$B$5,8,1),0)),Setup!$C$6,Setup!$F$12:$F$61)-IF(AND($E296="Half day",YEAR($D296)=Setup!$B$5,MONTH($D296)=8),1-Setup!$B$7,0)))),0)</f>
        <v/>
      </c>
      <c r="R296" s="34">
        <f>IF(AND(ISNUMBER($C296),ISNUMBER($D296)),IF($D296&lt;$C296,0,IF(MAX($C296,DATE(Setup!$B$5,9,1))&gt;MIN($D296,EOMONTH(DATE(Setup!$B$5,9,1),0)),0,MAX(0,NETWORKDAYS.INTL(MAX($C296,DATE(Setup!$B$5,9,1)),MIN($D296,EOMONTH(DATE(Setup!$B$5,9,1),0)),Setup!$C$6,Setup!$F$12:$F$61)-IF(AND($E296="Half day",YEAR($D296)=Setup!$B$5,MONTH($D296)=9),1-Setup!$B$7,0)))),0)</f>
        <v/>
      </c>
      <c r="S296" s="34">
        <f>IF(AND(ISNUMBER($C296),ISNUMBER($D296)),IF($D296&lt;$C296,0,IF(MAX($C296,DATE(Setup!$B$5,10,1))&gt;MIN($D296,EOMONTH(DATE(Setup!$B$5,10,1),0)),0,MAX(0,NETWORKDAYS.INTL(MAX($C296,DATE(Setup!$B$5,10,1)),MIN($D296,EOMONTH(DATE(Setup!$B$5,10,1),0)),Setup!$C$6,Setup!$F$12:$F$61)-IF(AND($E296="Half day",YEAR($D296)=Setup!$B$5,MONTH($D296)=10),1-Setup!$B$7,0)))),0)</f>
        <v/>
      </c>
      <c r="T296" s="34">
        <f>IF(AND(ISNUMBER($C296),ISNUMBER($D296)),IF($D296&lt;$C296,0,IF(MAX($C296,DATE(Setup!$B$5,11,1))&gt;MIN($D296,EOMONTH(DATE(Setup!$B$5,11,1),0)),0,MAX(0,NETWORKDAYS.INTL(MAX($C296,DATE(Setup!$B$5,11,1)),MIN($D296,EOMONTH(DATE(Setup!$B$5,11,1),0)),Setup!$C$6,Setup!$F$12:$F$61)-IF(AND($E296="Half day",YEAR($D296)=Setup!$B$5,MONTH($D296)=11),1-Setup!$B$7,0)))),0)</f>
        <v/>
      </c>
      <c r="U296" s="34">
        <f>IF(AND(ISNUMBER($C296),ISNUMBER($D296)),IF($D296&lt;$C296,0,IF(MAX($C296,DATE(Setup!$B$5,12,1))&gt;MIN($D296,EOMONTH(DATE(Setup!$B$5,12,1),0)),0,MAX(0,NETWORKDAYS.INTL(MAX($C296,DATE(Setup!$B$5,12,1)),MIN($D296,EOMONTH(DATE(Setup!$B$5,12,1),0)),Setup!$C$6,Setup!$F$12:$F$61)-IF(AND($E296="Half day",YEAR($D296)=Setup!$B$5,MONTH($D296)=12),1-Setup!$B$7,0)))),0)</f>
        <v/>
      </c>
    </row>
    <row r="297">
      <c r="A297" s="7" t="n"/>
      <c r="B297" s="7" t="n"/>
      <c r="C297" s="28" t="n"/>
      <c r="D297" s="28" t="n"/>
      <c r="E297" s="23" t="n"/>
      <c r="F297" s="32">
        <f>IF(OR($C297="",$D297=""),"",IF(NOT(AND(ISNUMBER($C297),ISNUMBER($D297))),"Check dates",IF($D297&lt;$C297,"Check dates",SUM($J297:$U297))))</f>
        <v/>
      </c>
      <c r="G297" s="7" t="n"/>
      <c r="H297" s="33">
        <f>IF(AND($A297="",$B297="",$C297="",$D297=""),"",IF(COUNTIF(Employees!$A$5:$A$34,$A297)=0,"Pick the employee from the list",IF(COUNTIF(Setup!$A$12:$A$17,$B297)=0,"Pick the leave type",IF($F297="Check dates","Check the dates","OK"))))</f>
        <v/>
      </c>
      <c r="J297" s="34">
        <f>IF(AND(ISNUMBER($C297),ISNUMBER($D297)),IF($D297&lt;$C297,0,IF(MAX($C297,DATE(Setup!$B$5,1,1))&gt;MIN($D297,EOMONTH(DATE(Setup!$B$5,1,1),0)),0,MAX(0,NETWORKDAYS.INTL(MAX($C297,DATE(Setup!$B$5,1,1)),MIN($D297,EOMONTH(DATE(Setup!$B$5,1,1),0)),Setup!$C$6,Setup!$F$12:$F$61)-IF(AND($E297="Half day",YEAR($D297)=Setup!$B$5,MONTH($D297)=1),1-Setup!$B$7,0)))),0)</f>
        <v/>
      </c>
      <c r="K297" s="34">
        <f>IF(AND(ISNUMBER($C297),ISNUMBER($D297)),IF($D297&lt;$C297,0,IF(MAX($C297,DATE(Setup!$B$5,2,1))&gt;MIN($D297,EOMONTH(DATE(Setup!$B$5,2,1),0)),0,MAX(0,NETWORKDAYS.INTL(MAX($C297,DATE(Setup!$B$5,2,1)),MIN($D297,EOMONTH(DATE(Setup!$B$5,2,1),0)),Setup!$C$6,Setup!$F$12:$F$61)-IF(AND($E297="Half day",YEAR($D297)=Setup!$B$5,MONTH($D297)=2),1-Setup!$B$7,0)))),0)</f>
        <v/>
      </c>
      <c r="L297" s="34">
        <f>IF(AND(ISNUMBER($C297),ISNUMBER($D297)),IF($D297&lt;$C297,0,IF(MAX($C297,DATE(Setup!$B$5,3,1))&gt;MIN($D297,EOMONTH(DATE(Setup!$B$5,3,1),0)),0,MAX(0,NETWORKDAYS.INTL(MAX($C297,DATE(Setup!$B$5,3,1)),MIN($D297,EOMONTH(DATE(Setup!$B$5,3,1),0)),Setup!$C$6,Setup!$F$12:$F$61)-IF(AND($E297="Half day",YEAR($D297)=Setup!$B$5,MONTH($D297)=3),1-Setup!$B$7,0)))),0)</f>
        <v/>
      </c>
      <c r="M297" s="34">
        <f>IF(AND(ISNUMBER($C297),ISNUMBER($D297)),IF($D297&lt;$C297,0,IF(MAX($C297,DATE(Setup!$B$5,4,1))&gt;MIN($D297,EOMONTH(DATE(Setup!$B$5,4,1),0)),0,MAX(0,NETWORKDAYS.INTL(MAX($C297,DATE(Setup!$B$5,4,1)),MIN($D297,EOMONTH(DATE(Setup!$B$5,4,1),0)),Setup!$C$6,Setup!$F$12:$F$61)-IF(AND($E297="Half day",YEAR($D297)=Setup!$B$5,MONTH($D297)=4),1-Setup!$B$7,0)))),0)</f>
        <v/>
      </c>
      <c r="N297" s="34">
        <f>IF(AND(ISNUMBER($C297),ISNUMBER($D297)),IF($D297&lt;$C297,0,IF(MAX($C297,DATE(Setup!$B$5,5,1))&gt;MIN($D297,EOMONTH(DATE(Setup!$B$5,5,1),0)),0,MAX(0,NETWORKDAYS.INTL(MAX($C297,DATE(Setup!$B$5,5,1)),MIN($D297,EOMONTH(DATE(Setup!$B$5,5,1),0)),Setup!$C$6,Setup!$F$12:$F$61)-IF(AND($E297="Half day",YEAR($D297)=Setup!$B$5,MONTH($D297)=5),1-Setup!$B$7,0)))),0)</f>
        <v/>
      </c>
      <c r="O297" s="34">
        <f>IF(AND(ISNUMBER($C297),ISNUMBER($D297)),IF($D297&lt;$C297,0,IF(MAX($C297,DATE(Setup!$B$5,6,1))&gt;MIN($D297,EOMONTH(DATE(Setup!$B$5,6,1),0)),0,MAX(0,NETWORKDAYS.INTL(MAX($C297,DATE(Setup!$B$5,6,1)),MIN($D297,EOMONTH(DATE(Setup!$B$5,6,1),0)),Setup!$C$6,Setup!$F$12:$F$61)-IF(AND($E297="Half day",YEAR($D297)=Setup!$B$5,MONTH($D297)=6),1-Setup!$B$7,0)))),0)</f>
        <v/>
      </c>
      <c r="P297" s="34">
        <f>IF(AND(ISNUMBER($C297),ISNUMBER($D297)),IF($D297&lt;$C297,0,IF(MAX($C297,DATE(Setup!$B$5,7,1))&gt;MIN($D297,EOMONTH(DATE(Setup!$B$5,7,1),0)),0,MAX(0,NETWORKDAYS.INTL(MAX($C297,DATE(Setup!$B$5,7,1)),MIN($D297,EOMONTH(DATE(Setup!$B$5,7,1),0)),Setup!$C$6,Setup!$F$12:$F$61)-IF(AND($E297="Half day",YEAR($D297)=Setup!$B$5,MONTH($D297)=7),1-Setup!$B$7,0)))),0)</f>
        <v/>
      </c>
      <c r="Q297" s="34">
        <f>IF(AND(ISNUMBER($C297),ISNUMBER($D297)),IF($D297&lt;$C297,0,IF(MAX($C297,DATE(Setup!$B$5,8,1))&gt;MIN($D297,EOMONTH(DATE(Setup!$B$5,8,1),0)),0,MAX(0,NETWORKDAYS.INTL(MAX($C297,DATE(Setup!$B$5,8,1)),MIN($D297,EOMONTH(DATE(Setup!$B$5,8,1),0)),Setup!$C$6,Setup!$F$12:$F$61)-IF(AND($E297="Half day",YEAR($D297)=Setup!$B$5,MONTH($D297)=8),1-Setup!$B$7,0)))),0)</f>
        <v/>
      </c>
      <c r="R297" s="34">
        <f>IF(AND(ISNUMBER($C297),ISNUMBER($D297)),IF($D297&lt;$C297,0,IF(MAX($C297,DATE(Setup!$B$5,9,1))&gt;MIN($D297,EOMONTH(DATE(Setup!$B$5,9,1),0)),0,MAX(0,NETWORKDAYS.INTL(MAX($C297,DATE(Setup!$B$5,9,1)),MIN($D297,EOMONTH(DATE(Setup!$B$5,9,1),0)),Setup!$C$6,Setup!$F$12:$F$61)-IF(AND($E297="Half day",YEAR($D297)=Setup!$B$5,MONTH($D297)=9),1-Setup!$B$7,0)))),0)</f>
        <v/>
      </c>
      <c r="S297" s="34">
        <f>IF(AND(ISNUMBER($C297),ISNUMBER($D297)),IF($D297&lt;$C297,0,IF(MAX($C297,DATE(Setup!$B$5,10,1))&gt;MIN($D297,EOMONTH(DATE(Setup!$B$5,10,1),0)),0,MAX(0,NETWORKDAYS.INTL(MAX($C297,DATE(Setup!$B$5,10,1)),MIN($D297,EOMONTH(DATE(Setup!$B$5,10,1),0)),Setup!$C$6,Setup!$F$12:$F$61)-IF(AND($E297="Half day",YEAR($D297)=Setup!$B$5,MONTH($D297)=10),1-Setup!$B$7,0)))),0)</f>
        <v/>
      </c>
      <c r="T297" s="34">
        <f>IF(AND(ISNUMBER($C297),ISNUMBER($D297)),IF($D297&lt;$C297,0,IF(MAX($C297,DATE(Setup!$B$5,11,1))&gt;MIN($D297,EOMONTH(DATE(Setup!$B$5,11,1),0)),0,MAX(0,NETWORKDAYS.INTL(MAX($C297,DATE(Setup!$B$5,11,1)),MIN($D297,EOMONTH(DATE(Setup!$B$5,11,1),0)),Setup!$C$6,Setup!$F$12:$F$61)-IF(AND($E297="Half day",YEAR($D297)=Setup!$B$5,MONTH($D297)=11),1-Setup!$B$7,0)))),0)</f>
        <v/>
      </c>
      <c r="U297" s="34">
        <f>IF(AND(ISNUMBER($C297),ISNUMBER($D297)),IF($D297&lt;$C297,0,IF(MAX($C297,DATE(Setup!$B$5,12,1))&gt;MIN($D297,EOMONTH(DATE(Setup!$B$5,12,1),0)),0,MAX(0,NETWORKDAYS.INTL(MAX($C297,DATE(Setup!$B$5,12,1)),MIN($D297,EOMONTH(DATE(Setup!$B$5,12,1),0)),Setup!$C$6,Setup!$F$12:$F$61)-IF(AND($E297="Half day",YEAR($D297)=Setup!$B$5,MONTH($D297)=12),1-Setup!$B$7,0)))),0)</f>
        <v/>
      </c>
    </row>
    <row r="298">
      <c r="A298" s="7" t="n"/>
      <c r="B298" s="7" t="n"/>
      <c r="C298" s="28" t="n"/>
      <c r="D298" s="28" t="n"/>
      <c r="E298" s="23" t="n"/>
      <c r="F298" s="32">
        <f>IF(OR($C298="",$D298=""),"",IF(NOT(AND(ISNUMBER($C298),ISNUMBER($D298))),"Check dates",IF($D298&lt;$C298,"Check dates",SUM($J298:$U298))))</f>
        <v/>
      </c>
      <c r="G298" s="7" t="n"/>
      <c r="H298" s="33">
        <f>IF(AND($A298="",$B298="",$C298="",$D298=""),"",IF(COUNTIF(Employees!$A$5:$A$34,$A298)=0,"Pick the employee from the list",IF(COUNTIF(Setup!$A$12:$A$17,$B298)=0,"Pick the leave type",IF($F298="Check dates","Check the dates","OK"))))</f>
        <v/>
      </c>
      <c r="J298" s="34">
        <f>IF(AND(ISNUMBER($C298),ISNUMBER($D298)),IF($D298&lt;$C298,0,IF(MAX($C298,DATE(Setup!$B$5,1,1))&gt;MIN($D298,EOMONTH(DATE(Setup!$B$5,1,1),0)),0,MAX(0,NETWORKDAYS.INTL(MAX($C298,DATE(Setup!$B$5,1,1)),MIN($D298,EOMONTH(DATE(Setup!$B$5,1,1),0)),Setup!$C$6,Setup!$F$12:$F$61)-IF(AND($E298="Half day",YEAR($D298)=Setup!$B$5,MONTH($D298)=1),1-Setup!$B$7,0)))),0)</f>
        <v/>
      </c>
      <c r="K298" s="34">
        <f>IF(AND(ISNUMBER($C298),ISNUMBER($D298)),IF($D298&lt;$C298,0,IF(MAX($C298,DATE(Setup!$B$5,2,1))&gt;MIN($D298,EOMONTH(DATE(Setup!$B$5,2,1),0)),0,MAX(0,NETWORKDAYS.INTL(MAX($C298,DATE(Setup!$B$5,2,1)),MIN($D298,EOMONTH(DATE(Setup!$B$5,2,1),0)),Setup!$C$6,Setup!$F$12:$F$61)-IF(AND($E298="Half day",YEAR($D298)=Setup!$B$5,MONTH($D298)=2),1-Setup!$B$7,0)))),0)</f>
        <v/>
      </c>
      <c r="L298" s="34">
        <f>IF(AND(ISNUMBER($C298),ISNUMBER($D298)),IF($D298&lt;$C298,0,IF(MAX($C298,DATE(Setup!$B$5,3,1))&gt;MIN($D298,EOMONTH(DATE(Setup!$B$5,3,1),0)),0,MAX(0,NETWORKDAYS.INTL(MAX($C298,DATE(Setup!$B$5,3,1)),MIN($D298,EOMONTH(DATE(Setup!$B$5,3,1),0)),Setup!$C$6,Setup!$F$12:$F$61)-IF(AND($E298="Half day",YEAR($D298)=Setup!$B$5,MONTH($D298)=3),1-Setup!$B$7,0)))),0)</f>
        <v/>
      </c>
      <c r="M298" s="34">
        <f>IF(AND(ISNUMBER($C298),ISNUMBER($D298)),IF($D298&lt;$C298,0,IF(MAX($C298,DATE(Setup!$B$5,4,1))&gt;MIN($D298,EOMONTH(DATE(Setup!$B$5,4,1),0)),0,MAX(0,NETWORKDAYS.INTL(MAX($C298,DATE(Setup!$B$5,4,1)),MIN($D298,EOMONTH(DATE(Setup!$B$5,4,1),0)),Setup!$C$6,Setup!$F$12:$F$61)-IF(AND($E298="Half day",YEAR($D298)=Setup!$B$5,MONTH($D298)=4),1-Setup!$B$7,0)))),0)</f>
        <v/>
      </c>
      <c r="N298" s="34">
        <f>IF(AND(ISNUMBER($C298),ISNUMBER($D298)),IF($D298&lt;$C298,0,IF(MAX($C298,DATE(Setup!$B$5,5,1))&gt;MIN($D298,EOMONTH(DATE(Setup!$B$5,5,1),0)),0,MAX(0,NETWORKDAYS.INTL(MAX($C298,DATE(Setup!$B$5,5,1)),MIN($D298,EOMONTH(DATE(Setup!$B$5,5,1),0)),Setup!$C$6,Setup!$F$12:$F$61)-IF(AND($E298="Half day",YEAR($D298)=Setup!$B$5,MONTH($D298)=5),1-Setup!$B$7,0)))),0)</f>
        <v/>
      </c>
      <c r="O298" s="34">
        <f>IF(AND(ISNUMBER($C298),ISNUMBER($D298)),IF($D298&lt;$C298,0,IF(MAX($C298,DATE(Setup!$B$5,6,1))&gt;MIN($D298,EOMONTH(DATE(Setup!$B$5,6,1),0)),0,MAX(0,NETWORKDAYS.INTL(MAX($C298,DATE(Setup!$B$5,6,1)),MIN($D298,EOMONTH(DATE(Setup!$B$5,6,1),0)),Setup!$C$6,Setup!$F$12:$F$61)-IF(AND($E298="Half day",YEAR($D298)=Setup!$B$5,MONTH($D298)=6),1-Setup!$B$7,0)))),0)</f>
        <v/>
      </c>
      <c r="P298" s="34">
        <f>IF(AND(ISNUMBER($C298),ISNUMBER($D298)),IF($D298&lt;$C298,0,IF(MAX($C298,DATE(Setup!$B$5,7,1))&gt;MIN($D298,EOMONTH(DATE(Setup!$B$5,7,1),0)),0,MAX(0,NETWORKDAYS.INTL(MAX($C298,DATE(Setup!$B$5,7,1)),MIN($D298,EOMONTH(DATE(Setup!$B$5,7,1),0)),Setup!$C$6,Setup!$F$12:$F$61)-IF(AND($E298="Half day",YEAR($D298)=Setup!$B$5,MONTH($D298)=7),1-Setup!$B$7,0)))),0)</f>
        <v/>
      </c>
      <c r="Q298" s="34">
        <f>IF(AND(ISNUMBER($C298),ISNUMBER($D298)),IF($D298&lt;$C298,0,IF(MAX($C298,DATE(Setup!$B$5,8,1))&gt;MIN($D298,EOMONTH(DATE(Setup!$B$5,8,1),0)),0,MAX(0,NETWORKDAYS.INTL(MAX($C298,DATE(Setup!$B$5,8,1)),MIN($D298,EOMONTH(DATE(Setup!$B$5,8,1),0)),Setup!$C$6,Setup!$F$12:$F$61)-IF(AND($E298="Half day",YEAR($D298)=Setup!$B$5,MONTH($D298)=8),1-Setup!$B$7,0)))),0)</f>
        <v/>
      </c>
      <c r="R298" s="34">
        <f>IF(AND(ISNUMBER($C298),ISNUMBER($D298)),IF($D298&lt;$C298,0,IF(MAX($C298,DATE(Setup!$B$5,9,1))&gt;MIN($D298,EOMONTH(DATE(Setup!$B$5,9,1),0)),0,MAX(0,NETWORKDAYS.INTL(MAX($C298,DATE(Setup!$B$5,9,1)),MIN($D298,EOMONTH(DATE(Setup!$B$5,9,1),0)),Setup!$C$6,Setup!$F$12:$F$61)-IF(AND($E298="Half day",YEAR($D298)=Setup!$B$5,MONTH($D298)=9),1-Setup!$B$7,0)))),0)</f>
        <v/>
      </c>
      <c r="S298" s="34">
        <f>IF(AND(ISNUMBER($C298),ISNUMBER($D298)),IF($D298&lt;$C298,0,IF(MAX($C298,DATE(Setup!$B$5,10,1))&gt;MIN($D298,EOMONTH(DATE(Setup!$B$5,10,1),0)),0,MAX(0,NETWORKDAYS.INTL(MAX($C298,DATE(Setup!$B$5,10,1)),MIN($D298,EOMONTH(DATE(Setup!$B$5,10,1),0)),Setup!$C$6,Setup!$F$12:$F$61)-IF(AND($E298="Half day",YEAR($D298)=Setup!$B$5,MONTH($D298)=10),1-Setup!$B$7,0)))),0)</f>
        <v/>
      </c>
      <c r="T298" s="34">
        <f>IF(AND(ISNUMBER($C298),ISNUMBER($D298)),IF($D298&lt;$C298,0,IF(MAX($C298,DATE(Setup!$B$5,11,1))&gt;MIN($D298,EOMONTH(DATE(Setup!$B$5,11,1),0)),0,MAX(0,NETWORKDAYS.INTL(MAX($C298,DATE(Setup!$B$5,11,1)),MIN($D298,EOMONTH(DATE(Setup!$B$5,11,1),0)),Setup!$C$6,Setup!$F$12:$F$61)-IF(AND($E298="Half day",YEAR($D298)=Setup!$B$5,MONTH($D298)=11),1-Setup!$B$7,0)))),0)</f>
        <v/>
      </c>
      <c r="U298" s="34">
        <f>IF(AND(ISNUMBER($C298),ISNUMBER($D298)),IF($D298&lt;$C298,0,IF(MAX($C298,DATE(Setup!$B$5,12,1))&gt;MIN($D298,EOMONTH(DATE(Setup!$B$5,12,1),0)),0,MAX(0,NETWORKDAYS.INTL(MAX($C298,DATE(Setup!$B$5,12,1)),MIN($D298,EOMONTH(DATE(Setup!$B$5,12,1),0)),Setup!$C$6,Setup!$F$12:$F$61)-IF(AND($E298="Half day",YEAR($D298)=Setup!$B$5,MONTH($D298)=12),1-Setup!$B$7,0)))),0)</f>
        <v/>
      </c>
    </row>
    <row r="299">
      <c r="A299" s="7" t="n"/>
      <c r="B299" s="7" t="n"/>
      <c r="C299" s="28" t="n"/>
      <c r="D299" s="28" t="n"/>
      <c r="E299" s="23" t="n"/>
      <c r="F299" s="32">
        <f>IF(OR($C299="",$D299=""),"",IF(NOT(AND(ISNUMBER($C299),ISNUMBER($D299))),"Check dates",IF($D299&lt;$C299,"Check dates",SUM($J299:$U299))))</f>
        <v/>
      </c>
      <c r="G299" s="7" t="n"/>
      <c r="H299" s="33">
        <f>IF(AND($A299="",$B299="",$C299="",$D299=""),"",IF(COUNTIF(Employees!$A$5:$A$34,$A299)=0,"Pick the employee from the list",IF(COUNTIF(Setup!$A$12:$A$17,$B299)=0,"Pick the leave type",IF($F299="Check dates","Check the dates","OK"))))</f>
        <v/>
      </c>
      <c r="J299" s="34">
        <f>IF(AND(ISNUMBER($C299),ISNUMBER($D299)),IF($D299&lt;$C299,0,IF(MAX($C299,DATE(Setup!$B$5,1,1))&gt;MIN($D299,EOMONTH(DATE(Setup!$B$5,1,1),0)),0,MAX(0,NETWORKDAYS.INTL(MAX($C299,DATE(Setup!$B$5,1,1)),MIN($D299,EOMONTH(DATE(Setup!$B$5,1,1),0)),Setup!$C$6,Setup!$F$12:$F$61)-IF(AND($E299="Half day",YEAR($D299)=Setup!$B$5,MONTH($D299)=1),1-Setup!$B$7,0)))),0)</f>
        <v/>
      </c>
      <c r="K299" s="34">
        <f>IF(AND(ISNUMBER($C299),ISNUMBER($D299)),IF($D299&lt;$C299,0,IF(MAX($C299,DATE(Setup!$B$5,2,1))&gt;MIN($D299,EOMONTH(DATE(Setup!$B$5,2,1),0)),0,MAX(0,NETWORKDAYS.INTL(MAX($C299,DATE(Setup!$B$5,2,1)),MIN($D299,EOMONTH(DATE(Setup!$B$5,2,1),0)),Setup!$C$6,Setup!$F$12:$F$61)-IF(AND($E299="Half day",YEAR($D299)=Setup!$B$5,MONTH($D299)=2),1-Setup!$B$7,0)))),0)</f>
        <v/>
      </c>
      <c r="L299" s="34">
        <f>IF(AND(ISNUMBER($C299),ISNUMBER($D299)),IF($D299&lt;$C299,0,IF(MAX($C299,DATE(Setup!$B$5,3,1))&gt;MIN($D299,EOMONTH(DATE(Setup!$B$5,3,1),0)),0,MAX(0,NETWORKDAYS.INTL(MAX($C299,DATE(Setup!$B$5,3,1)),MIN($D299,EOMONTH(DATE(Setup!$B$5,3,1),0)),Setup!$C$6,Setup!$F$12:$F$61)-IF(AND($E299="Half day",YEAR($D299)=Setup!$B$5,MONTH($D299)=3),1-Setup!$B$7,0)))),0)</f>
        <v/>
      </c>
      <c r="M299" s="34">
        <f>IF(AND(ISNUMBER($C299),ISNUMBER($D299)),IF($D299&lt;$C299,0,IF(MAX($C299,DATE(Setup!$B$5,4,1))&gt;MIN($D299,EOMONTH(DATE(Setup!$B$5,4,1),0)),0,MAX(0,NETWORKDAYS.INTL(MAX($C299,DATE(Setup!$B$5,4,1)),MIN($D299,EOMONTH(DATE(Setup!$B$5,4,1),0)),Setup!$C$6,Setup!$F$12:$F$61)-IF(AND($E299="Half day",YEAR($D299)=Setup!$B$5,MONTH($D299)=4),1-Setup!$B$7,0)))),0)</f>
        <v/>
      </c>
      <c r="N299" s="34">
        <f>IF(AND(ISNUMBER($C299),ISNUMBER($D299)),IF($D299&lt;$C299,0,IF(MAX($C299,DATE(Setup!$B$5,5,1))&gt;MIN($D299,EOMONTH(DATE(Setup!$B$5,5,1),0)),0,MAX(0,NETWORKDAYS.INTL(MAX($C299,DATE(Setup!$B$5,5,1)),MIN($D299,EOMONTH(DATE(Setup!$B$5,5,1),0)),Setup!$C$6,Setup!$F$12:$F$61)-IF(AND($E299="Half day",YEAR($D299)=Setup!$B$5,MONTH($D299)=5),1-Setup!$B$7,0)))),0)</f>
        <v/>
      </c>
      <c r="O299" s="34">
        <f>IF(AND(ISNUMBER($C299),ISNUMBER($D299)),IF($D299&lt;$C299,0,IF(MAX($C299,DATE(Setup!$B$5,6,1))&gt;MIN($D299,EOMONTH(DATE(Setup!$B$5,6,1),0)),0,MAX(0,NETWORKDAYS.INTL(MAX($C299,DATE(Setup!$B$5,6,1)),MIN($D299,EOMONTH(DATE(Setup!$B$5,6,1),0)),Setup!$C$6,Setup!$F$12:$F$61)-IF(AND($E299="Half day",YEAR($D299)=Setup!$B$5,MONTH($D299)=6),1-Setup!$B$7,0)))),0)</f>
        <v/>
      </c>
      <c r="P299" s="34">
        <f>IF(AND(ISNUMBER($C299),ISNUMBER($D299)),IF($D299&lt;$C299,0,IF(MAX($C299,DATE(Setup!$B$5,7,1))&gt;MIN($D299,EOMONTH(DATE(Setup!$B$5,7,1),0)),0,MAX(0,NETWORKDAYS.INTL(MAX($C299,DATE(Setup!$B$5,7,1)),MIN($D299,EOMONTH(DATE(Setup!$B$5,7,1),0)),Setup!$C$6,Setup!$F$12:$F$61)-IF(AND($E299="Half day",YEAR($D299)=Setup!$B$5,MONTH($D299)=7),1-Setup!$B$7,0)))),0)</f>
        <v/>
      </c>
      <c r="Q299" s="34">
        <f>IF(AND(ISNUMBER($C299),ISNUMBER($D299)),IF($D299&lt;$C299,0,IF(MAX($C299,DATE(Setup!$B$5,8,1))&gt;MIN($D299,EOMONTH(DATE(Setup!$B$5,8,1),0)),0,MAX(0,NETWORKDAYS.INTL(MAX($C299,DATE(Setup!$B$5,8,1)),MIN($D299,EOMONTH(DATE(Setup!$B$5,8,1),0)),Setup!$C$6,Setup!$F$12:$F$61)-IF(AND($E299="Half day",YEAR($D299)=Setup!$B$5,MONTH($D299)=8),1-Setup!$B$7,0)))),0)</f>
        <v/>
      </c>
      <c r="R299" s="34">
        <f>IF(AND(ISNUMBER($C299),ISNUMBER($D299)),IF($D299&lt;$C299,0,IF(MAX($C299,DATE(Setup!$B$5,9,1))&gt;MIN($D299,EOMONTH(DATE(Setup!$B$5,9,1),0)),0,MAX(0,NETWORKDAYS.INTL(MAX($C299,DATE(Setup!$B$5,9,1)),MIN($D299,EOMONTH(DATE(Setup!$B$5,9,1),0)),Setup!$C$6,Setup!$F$12:$F$61)-IF(AND($E299="Half day",YEAR($D299)=Setup!$B$5,MONTH($D299)=9),1-Setup!$B$7,0)))),0)</f>
        <v/>
      </c>
      <c r="S299" s="34">
        <f>IF(AND(ISNUMBER($C299),ISNUMBER($D299)),IF($D299&lt;$C299,0,IF(MAX($C299,DATE(Setup!$B$5,10,1))&gt;MIN($D299,EOMONTH(DATE(Setup!$B$5,10,1),0)),0,MAX(0,NETWORKDAYS.INTL(MAX($C299,DATE(Setup!$B$5,10,1)),MIN($D299,EOMONTH(DATE(Setup!$B$5,10,1),0)),Setup!$C$6,Setup!$F$12:$F$61)-IF(AND($E299="Half day",YEAR($D299)=Setup!$B$5,MONTH($D299)=10),1-Setup!$B$7,0)))),0)</f>
        <v/>
      </c>
      <c r="T299" s="34">
        <f>IF(AND(ISNUMBER($C299),ISNUMBER($D299)),IF($D299&lt;$C299,0,IF(MAX($C299,DATE(Setup!$B$5,11,1))&gt;MIN($D299,EOMONTH(DATE(Setup!$B$5,11,1),0)),0,MAX(0,NETWORKDAYS.INTL(MAX($C299,DATE(Setup!$B$5,11,1)),MIN($D299,EOMONTH(DATE(Setup!$B$5,11,1),0)),Setup!$C$6,Setup!$F$12:$F$61)-IF(AND($E299="Half day",YEAR($D299)=Setup!$B$5,MONTH($D299)=11),1-Setup!$B$7,0)))),0)</f>
        <v/>
      </c>
      <c r="U299" s="34">
        <f>IF(AND(ISNUMBER($C299),ISNUMBER($D299)),IF($D299&lt;$C299,0,IF(MAX($C299,DATE(Setup!$B$5,12,1))&gt;MIN($D299,EOMONTH(DATE(Setup!$B$5,12,1),0)),0,MAX(0,NETWORKDAYS.INTL(MAX($C299,DATE(Setup!$B$5,12,1)),MIN($D299,EOMONTH(DATE(Setup!$B$5,12,1),0)),Setup!$C$6,Setup!$F$12:$F$61)-IF(AND($E299="Half day",YEAR($D299)=Setup!$B$5,MONTH($D299)=12),1-Setup!$B$7,0)))),0)</f>
        <v/>
      </c>
    </row>
    <row r="300">
      <c r="A300" s="7" t="n"/>
      <c r="B300" s="7" t="n"/>
      <c r="C300" s="28" t="n"/>
      <c r="D300" s="28" t="n"/>
      <c r="E300" s="23" t="n"/>
      <c r="F300" s="32">
        <f>IF(OR($C300="",$D300=""),"",IF(NOT(AND(ISNUMBER($C300),ISNUMBER($D300))),"Check dates",IF($D300&lt;$C300,"Check dates",SUM($J300:$U300))))</f>
        <v/>
      </c>
      <c r="G300" s="7" t="n"/>
      <c r="H300" s="33">
        <f>IF(AND($A300="",$B300="",$C300="",$D300=""),"",IF(COUNTIF(Employees!$A$5:$A$34,$A300)=0,"Pick the employee from the list",IF(COUNTIF(Setup!$A$12:$A$17,$B300)=0,"Pick the leave type",IF($F300="Check dates","Check the dates","OK"))))</f>
        <v/>
      </c>
      <c r="J300" s="34">
        <f>IF(AND(ISNUMBER($C300),ISNUMBER($D300)),IF($D300&lt;$C300,0,IF(MAX($C300,DATE(Setup!$B$5,1,1))&gt;MIN($D300,EOMONTH(DATE(Setup!$B$5,1,1),0)),0,MAX(0,NETWORKDAYS.INTL(MAX($C300,DATE(Setup!$B$5,1,1)),MIN($D300,EOMONTH(DATE(Setup!$B$5,1,1),0)),Setup!$C$6,Setup!$F$12:$F$61)-IF(AND($E300="Half day",YEAR($D300)=Setup!$B$5,MONTH($D300)=1),1-Setup!$B$7,0)))),0)</f>
        <v/>
      </c>
      <c r="K300" s="34">
        <f>IF(AND(ISNUMBER($C300),ISNUMBER($D300)),IF($D300&lt;$C300,0,IF(MAX($C300,DATE(Setup!$B$5,2,1))&gt;MIN($D300,EOMONTH(DATE(Setup!$B$5,2,1),0)),0,MAX(0,NETWORKDAYS.INTL(MAX($C300,DATE(Setup!$B$5,2,1)),MIN($D300,EOMONTH(DATE(Setup!$B$5,2,1),0)),Setup!$C$6,Setup!$F$12:$F$61)-IF(AND($E300="Half day",YEAR($D300)=Setup!$B$5,MONTH($D300)=2),1-Setup!$B$7,0)))),0)</f>
        <v/>
      </c>
      <c r="L300" s="34">
        <f>IF(AND(ISNUMBER($C300),ISNUMBER($D300)),IF($D300&lt;$C300,0,IF(MAX($C300,DATE(Setup!$B$5,3,1))&gt;MIN($D300,EOMONTH(DATE(Setup!$B$5,3,1),0)),0,MAX(0,NETWORKDAYS.INTL(MAX($C300,DATE(Setup!$B$5,3,1)),MIN($D300,EOMONTH(DATE(Setup!$B$5,3,1),0)),Setup!$C$6,Setup!$F$12:$F$61)-IF(AND($E300="Half day",YEAR($D300)=Setup!$B$5,MONTH($D300)=3),1-Setup!$B$7,0)))),0)</f>
        <v/>
      </c>
      <c r="M300" s="34">
        <f>IF(AND(ISNUMBER($C300),ISNUMBER($D300)),IF($D300&lt;$C300,0,IF(MAX($C300,DATE(Setup!$B$5,4,1))&gt;MIN($D300,EOMONTH(DATE(Setup!$B$5,4,1),0)),0,MAX(0,NETWORKDAYS.INTL(MAX($C300,DATE(Setup!$B$5,4,1)),MIN($D300,EOMONTH(DATE(Setup!$B$5,4,1),0)),Setup!$C$6,Setup!$F$12:$F$61)-IF(AND($E300="Half day",YEAR($D300)=Setup!$B$5,MONTH($D300)=4),1-Setup!$B$7,0)))),0)</f>
        <v/>
      </c>
      <c r="N300" s="34">
        <f>IF(AND(ISNUMBER($C300),ISNUMBER($D300)),IF($D300&lt;$C300,0,IF(MAX($C300,DATE(Setup!$B$5,5,1))&gt;MIN($D300,EOMONTH(DATE(Setup!$B$5,5,1),0)),0,MAX(0,NETWORKDAYS.INTL(MAX($C300,DATE(Setup!$B$5,5,1)),MIN($D300,EOMONTH(DATE(Setup!$B$5,5,1),0)),Setup!$C$6,Setup!$F$12:$F$61)-IF(AND($E300="Half day",YEAR($D300)=Setup!$B$5,MONTH($D300)=5),1-Setup!$B$7,0)))),0)</f>
        <v/>
      </c>
      <c r="O300" s="34">
        <f>IF(AND(ISNUMBER($C300),ISNUMBER($D300)),IF($D300&lt;$C300,0,IF(MAX($C300,DATE(Setup!$B$5,6,1))&gt;MIN($D300,EOMONTH(DATE(Setup!$B$5,6,1),0)),0,MAX(0,NETWORKDAYS.INTL(MAX($C300,DATE(Setup!$B$5,6,1)),MIN($D300,EOMONTH(DATE(Setup!$B$5,6,1),0)),Setup!$C$6,Setup!$F$12:$F$61)-IF(AND($E300="Half day",YEAR($D300)=Setup!$B$5,MONTH($D300)=6),1-Setup!$B$7,0)))),0)</f>
        <v/>
      </c>
      <c r="P300" s="34">
        <f>IF(AND(ISNUMBER($C300),ISNUMBER($D300)),IF($D300&lt;$C300,0,IF(MAX($C300,DATE(Setup!$B$5,7,1))&gt;MIN($D300,EOMONTH(DATE(Setup!$B$5,7,1),0)),0,MAX(0,NETWORKDAYS.INTL(MAX($C300,DATE(Setup!$B$5,7,1)),MIN($D300,EOMONTH(DATE(Setup!$B$5,7,1),0)),Setup!$C$6,Setup!$F$12:$F$61)-IF(AND($E300="Half day",YEAR($D300)=Setup!$B$5,MONTH($D300)=7),1-Setup!$B$7,0)))),0)</f>
        <v/>
      </c>
      <c r="Q300" s="34">
        <f>IF(AND(ISNUMBER($C300),ISNUMBER($D300)),IF($D300&lt;$C300,0,IF(MAX($C300,DATE(Setup!$B$5,8,1))&gt;MIN($D300,EOMONTH(DATE(Setup!$B$5,8,1),0)),0,MAX(0,NETWORKDAYS.INTL(MAX($C300,DATE(Setup!$B$5,8,1)),MIN($D300,EOMONTH(DATE(Setup!$B$5,8,1),0)),Setup!$C$6,Setup!$F$12:$F$61)-IF(AND($E300="Half day",YEAR($D300)=Setup!$B$5,MONTH($D300)=8),1-Setup!$B$7,0)))),0)</f>
        <v/>
      </c>
      <c r="R300" s="34">
        <f>IF(AND(ISNUMBER($C300),ISNUMBER($D300)),IF($D300&lt;$C300,0,IF(MAX($C300,DATE(Setup!$B$5,9,1))&gt;MIN($D300,EOMONTH(DATE(Setup!$B$5,9,1),0)),0,MAX(0,NETWORKDAYS.INTL(MAX($C300,DATE(Setup!$B$5,9,1)),MIN($D300,EOMONTH(DATE(Setup!$B$5,9,1),0)),Setup!$C$6,Setup!$F$12:$F$61)-IF(AND($E300="Half day",YEAR($D300)=Setup!$B$5,MONTH($D300)=9),1-Setup!$B$7,0)))),0)</f>
        <v/>
      </c>
      <c r="S300" s="34">
        <f>IF(AND(ISNUMBER($C300),ISNUMBER($D300)),IF($D300&lt;$C300,0,IF(MAX($C300,DATE(Setup!$B$5,10,1))&gt;MIN($D300,EOMONTH(DATE(Setup!$B$5,10,1),0)),0,MAX(0,NETWORKDAYS.INTL(MAX($C300,DATE(Setup!$B$5,10,1)),MIN($D300,EOMONTH(DATE(Setup!$B$5,10,1),0)),Setup!$C$6,Setup!$F$12:$F$61)-IF(AND($E300="Half day",YEAR($D300)=Setup!$B$5,MONTH($D300)=10),1-Setup!$B$7,0)))),0)</f>
        <v/>
      </c>
      <c r="T300" s="34">
        <f>IF(AND(ISNUMBER($C300),ISNUMBER($D300)),IF($D300&lt;$C300,0,IF(MAX($C300,DATE(Setup!$B$5,11,1))&gt;MIN($D300,EOMONTH(DATE(Setup!$B$5,11,1),0)),0,MAX(0,NETWORKDAYS.INTL(MAX($C300,DATE(Setup!$B$5,11,1)),MIN($D300,EOMONTH(DATE(Setup!$B$5,11,1),0)),Setup!$C$6,Setup!$F$12:$F$61)-IF(AND($E300="Half day",YEAR($D300)=Setup!$B$5,MONTH($D300)=11),1-Setup!$B$7,0)))),0)</f>
        <v/>
      </c>
      <c r="U300" s="34">
        <f>IF(AND(ISNUMBER($C300),ISNUMBER($D300)),IF($D300&lt;$C300,0,IF(MAX($C300,DATE(Setup!$B$5,12,1))&gt;MIN($D300,EOMONTH(DATE(Setup!$B$5,12,1),0)),0,MAX(0,NETWORKDAYS.INTL(MAX($C300,DATE(Setup!$B$5,12,1)),MIN($D300,EOMONTH(DATE(Setup!$B$5,12,1),0)),Setup!$C$6,Setup!$F$12:$F$61)-IF(AND($E300="Half day",YEAR($D300)=Setup!$B$5,MONTH($D300)=12),1-Setup!$B$7,0)))),0)</f>
        <v/>
      </c>
    </row>
    <row r="301">
      <c r="A301" s="7" t="n"/>
      <c r="B301" s="7" t="n"/>
      <c r="C301" s="28" t="n"/>
      <c r="D301" s="28" t="n"/>
      <c r="E301" s="23" t="n"/>
      <c r="F301" s="32">
        <f>IF(OR($C301="",$D301=""),"",IF(NOT(AND(ISNUMBER($C301),ISNUMBER($D301))),"Check dates",IF($D301&lt;$C301,"Check dates",SUM($J301:$U301))))</f>
        <v/>
      </c>
      <c r="G301" s="7" t="n"/>
      <c r="H301" s="33">
        <f>IF(AND($A301="",$B301="",$C301="",$D301=""),"",IF(COUNTIF(Employees!$A$5:$A$34,$A301)=0,"Pick the employee from the list",IF(COUNTIF(Setup!$A$12:$A$17,$B301)=0,"Pick the leave type",IF($F301="Check dates","Check the dates","OK"))))</f>
        <v/>
      </c>
      <c r="J301" s="34">
        <f>IF(AND(ISNUMBER($C301),ISNUMBER($D301)),IF($D301&lt;$C301,0,IF(MAX($C301,DATE(Setup!$B$5,1,1))&gt;MIN($D301,EOMONTH(DATE(Setup!$B$5,1,1),0)),0,MAX(0,NETWORKDAYS.INTL(MAX($C301,DATE(Setup!$B$5,1,1)),MIN($D301,EOMONTH(DATE(Setup!$B$5,1,1),0)),Setup!$C$6,Setup!$F$12:$F$61)-IF(AND($E301="Half day",YEAR($D301)=Setup!$B$5,MONTH($D301)=1),1-Setup!$B$7,0)))),0)</f>
        <v/>
      </c>
      <c r="K301" s="34">
        <f>IF(AND(ISNUMBER($C301),ISNUMBER($D301)),IF($D301&lt;$C301,0,IF(MAX($C301,DATE(Setup!$B$5,2,1))&gt;MIN($D301,EOMONTH(DATE(Setup!$B$5,2,1),0)),0,MAX(0,NETWORKDAYS.INTL(MAX($C301,DATE(Setup!$B$5,2,1)),MIN($D301,EOMONTH(DATE(Setup!$B$5,2,1),0)),Setup!$C$6,Setup!$F$12:$F$61)-IF(AND($E301="Half day",YEAR($D301)=Setup!$B$5,MONTH($D301)=2),1-Setup!$B$7,0)))),0)</f>
        <v/>
      </c>
      <c r="L301" s="34">
        <f>IF(AND(ISNUMBER($C301),ISNUMBER($D301)),IF($D301&lt;$C301,0,IF(MAX($C301,DATE(Setup!$B$5,3,1))&gt;MIN($D301,EOMONTH(DATE(Setup!$B$5,3,1),0)),0,MAX(0,NETWORKDAYS.INTL(MAX($C301,DATE(Setup!$B$5,3,1)),MIN($D301,EOMONTH(DATE(Setup!$B$5,3,1),0)),Setup!$C$6,Setup!$F$12:$F$61)-IF(AND($E301="Half day",YEAR($D301)=Setup!$B$5,MONTH($D301)=3),1-Setup!$B$7,0)))),0)</f>
        <v/>
      </c>
      <c r="M301" s="34">
        <f>IF(AND(ISNUMBER($C301),ISNUMBER($D301)),IF($D301&lt;$C301,0,IF(MAX($C301,DATE(Setup!$B$5,4,1))&gt;MIN($D301,EOMONTH(DATE(Setup!$B$5,4,1),0)),0,MAX(0,NETWORKDAYS.INTL(MAX($C301,DATE(Setup!$B$5,4,1)),MIN($D301,EOMONTH(DATE(Setup!$B$5,4,1),0)),Setup!$C$6,Setup!$F$12:$F$61)-IF(AND($E301="Half day",YEAR($D301)=Setup!$B$5,MONTH($D301)=4),1-Setup!$B$7,0)))),0)</f>
        <v/>
      </c>
      <c r="N301" s="34">
        <f>IF(AND(ISNUMBER($C301),ISNUMBER($D301)),IF($D301&lt;$C301,0,IF(MAX($C301,DATE(Setup!$B$5,5,1))&gt;MIN($D301,EOMONTH(DATE(Setup!$B$5,5,1),0)),0,MAX(0,NETWORKDAYS.INTL(MAX($C301,DATE(Setup!$B$5,5,1)),MIN($D301,EOMONTH(DATE(Setup!$B$5,5,1),0)),Setup!$C$6,Setup!$F$12:$F$61)-IF(AND($E301="Half day",YEAR($D301)=Setup!$B$5,MONTH($D301)=5),1-Setup!$B$7,0)))),0)</f>
        <v/>
      </c>
      <c r="O301" s="34">
        <f>IF(AND(ISNUMBER($C301),ISNUMBER($D301)),IF($D301&lt;$C301,0,IF(MAX($C301,DATE(Setup!$B$5,6,1))&gt;MIN($D301,EOMONTH(DATE(Setup!$B$5,6,1),0)),0,MAX(0,NETWORKDAYS.INTL(MAX($C301,DATE(Setup!$B$5,6,1)),MIN($D301,EOMONTH(DATE(Setup!$B$5,6,1),0)),Setup!$C$6,Setup!$F$12:$F$61)-IF(AND($E301="Half day",YEAR($D301)=Setup!$B$5,MONTH($D301)=6),1-Setup!$B$7,0)))),0)</f>
        <v/>
      </c>
      <c r="P301" s="34">
        <f>IF(AND(ISNUMBER($C301),ISNUMBER($D301)),IF($D301&lt;$C301,0,IF(MAX($C301,DATE(Setup!$B$5,7,1))&gt;MIN($D301,EOMONTH(DATE(Setup!$B$5,7,1),0)),0,MAX(0,NETWORKDAYS.INTL(MAX($C301,DATE(Setup!$B$5,7,1)),MIN($D301,EOMONTH(DATE(Setup!$B$5,7,1),0)),Setup!$C$6,Setup!$F$12:$F$61)-IF(AND($E301="Half day",YEAR($D301)=Setup!$B$5,MONTH($D301)=7),1-Setup!$B$7,0)))),0)</f>
        <v/>
      </c>
      <c r="Q301" s="34">
        <f>IF(AND(ISNUMBER($C301),ISNUMBER($D301)),IF($D301&lt;$C301,0,IF(MAX($C301,DATE(Setup!$B$5,8,1))&gt;MIN($D301,EOMONTH(DATE(Setup!$B$5,8,1),0)),0,MAX(0,NETWORKDAYS.INTL(MAX($C301,DATE(Setup!$B$5,8,1)),MIN($D301,EOMONTH(DATE(Setup!$B$5,8,1),0)),Setup!$C$6,Setup!$F$12:$F$61)-IF(AND($E301="Half day",YEAR($D301)=Setup!$B$5,MONTH($D301)=8),1-Setup!$B$7,0)))),0)</f>
        <v/>
      </c>
      <c r="R301" s="34">
        <f>IF(AND(ISNUMBER($C301),ISNUMBER($D301)),IF($D301&lt;$C301,0,IF(MAX($C301,DATE(Setup!$B$5,9,1))&gt;MIN($D301,EOMONTH(DATE(Setup!$B$5,9,1),0)),0,MAX(0,NETWORKDAYS.INTL(MAX($C301,DATE(Setup!$B$5,9,1)),MIN($D301,EOMONTH(DATE(Setup!$B$5,9,1),0)),Setup!$C$6,Setup!$F$12:$F$61)-IF(AND($E301="Half day",YEAR($D301)=Setup!$B$5,MONTH($D301)=9),1-Setup!$B$7,0)))),0)</f>
        <v/>
      </c>
      <c r="S301" s="34">
        <f>IF(AND(ISNUMBER($C301),ISNUMBER($D301)),IF($D301&lt;$C301,0,IF(MAX($C301,DATE(Setup!$B$5,10,1))&gt;MIN($D301,EOMONTH(DATE(Setup!$B$5,10,1),0)),0,MAX(0,NETWORKDAYS.INTL(MAX($C301,DATE(Setup!$B$5,10,1)),MIN($D301,EOMONTH(DATE(Setup!$B$5,10,1),0)),Setup!$C$6,Setup!$F$12:$F$61)-IF(AND($E301="Half day",YEAR($D301)=Setup!$B$5,MONTH($D301)=10),1-Setup!$B$7,0)))),0)</f>
        <v/>
      </c>
      <c r="T301" s="34">
        <f>IF(AND(ISNUMBER($C301),ISNUMBER($D301)),IF($D301&lt;$C301,0,IF(MAX($C301,DATE(Setup!$B$5,11,1))&gt;MIN($D301,EOMONTH(DATE(Setup!$B$5,11,1),0)),0,MAX(0,NETWORKDAYS.INTL(MAX($C301,DATE(Setup!$B$5,11,1)),MIN($D301,EOMONTH(DATE(Setup!$B$5,11,1),0)),Setup!$C$6,Setup!$F$12:$F$61)-IF(AND($E301="Half day",YEAR($D301)=Setup!$B$5,MONTH($D301)=11),1-Setup!$B$7,0)))),0)</f>
        <v/>
      </c>
      <c r="U301" s="34">
        <f>IF(AND(ISNUMBER($C301),ISNUMBER($D301)),IF($D301&lt;$C301,0,IF(MAX($C301,DATE(Setup!$B$5,12,1))&gt;MIN($D301,EOMONTH(DATE(Setup!$B$5,12,1),0)),0,MAX(0,NETWORKDAYS.INTL(MAX($C301,DATE(Setup!$B$5,12,1)),MIN($D301,EOMONTH(DATE(Setup!$B$5,12,1),0)),Setup!$C$6,Setup!$F$12:$F$61)-IF(AND($E301="Half day",YEAR($D301)=Setup!$B$5,MONTH($D301)=12),1-Setup!$B$7,0)))),0)</f>
        <v/>
      </c>
    </row>
    <row r="302">
      <c r="A302" s="7" t="n"/>
      <c r="B302" s="7" t="n"/>
      <c r="C302" s="28" t="n"/>
      <c r="D302" s="28" t="n"/>
      <c r="E302" s="23" t="n"/>
      <c r="F302" s="32">
        <f>IF(OR($C302="",$D302=""),"",IF(NOT(AND(ISNUMBER($C302),ISNUMBER($D302))),"Check dates",IF($D302&lt;$C302,"Check dates",SUM($J302:$U302))))</f>
        <v/>
      </c>
      <c r="G302" s="7" t="n"/>
      <c r="H302" s="33">
        <f>IF(AND($A302="",$B302="",$C302="",$D302=""),"",IF(COUNTIF(Employees!$A$5:$A$34,$A302)=0,"Pick the employee from the list",IF(COUNTIF(Setup!$A$12:$A$17,$B302)=0,"Pick the leave type",IF($F302="Check dates","Check the dates","OK"))))</f>
        <v/>
      </c>
      <c r="J302" s="34">
        <f>IF(AND(ISNUMBER($C302),ISNUMBER($D302)),IF($D302&lt;$C302,0,IF(MAX($C302,DATE(Setup!$B$5,1,1))&gt;MIN($D302,EOMONTH(DATE(Setup!$B$5,1,1),0)),0,MAX(0,NETWORKDAYS.INTL(MAX($C302,DATE(Setup!$B$5,1,1)),MIN($D302,EOMONTH(DATE(Setup!$B$5,1,1),0)),Setup!$C$6,Setup!$F$12:$F$61)-IF(AND($E302="Half day",YEAR($D302)=Setup!$B$5,MONTH($D302)=1),1-Setup!$B$7,0)))),0)</f>
        <v/>
      </c>
      <c r="K302" s="34">
        <f>IF(AND(ISNUMBER($C302),ISNUMBER($D302)),IF($D302&lt;$C302,0,IF(MAX($C302,DATE(Setup!$B$5,2,1))&gt;MIN($D302,EOMONTH(DATE(Setup!$B$5,2,1),0)),0,MAX(0,NETWORKDAYS.INTL(MAX($C302,DATE(Setup!$B$5,2,1)),MIN($D302,EOMONTH(DATE(Setup!$B$5,2,1),0)),Setup!$C$6,Setup!$F$12:$F$61)-IF(AND($E302="Half day",YEAR($D302)=Setup!$B$5,MONTH($D302)=2),1-Setup!$B$7,0)))),0)</f>
        <v/>
      </c>
      <c r="L302" s="34">
        <f>IF(AND(ISNUMBER($C302),ISNUMBER($D302)),IF($D302&lt;$C302,0,IF(MAX($C302,DATE(Setup!$B$5,3,1))&gt;MIN($D302,EOMONTH(DATE(Setup!$B$5,3,1),0)),0,MAX(0,NETWORKDAYS.INTL(MAX($C302,DATE(Setup!$B$5,3,1)),MIN($D302,EOMONTH(DATE(Setup!$B$5,3,1),0)),Setup!$C$6,Setup!$F$12:$F$61)-IF(AND($E302="Half day",YEAR($D302)=Setup!$B$5,MONTH($D302)=3),1-Setup!$B$7,0)))),0)</f>
        <v/>
      </c>
      <c r="M302" s="34">
        <f>IF(AND(ISNUMBER($C302),ISNUMBER($D302)),IF($D302&lt;$C302,0,IF(MAX($C302,DATE(Setup!$B$5,4,1))&gt;MIN($D302,EOMONTH(DATE(Setup!$B$5,4,1),0)),0,MAX(0,NETWORKDAYS.INTL(MAX($C302,DATE(Setup!$B$5,4,1)),MIN($D302,EOMONTH(DATE(Setup!$B$5,4,1),0)),Setup!$C$6,Setup!$F$12:$F$61)-IF(AND($E302="Half day",YEAR($D302)=Setup!$B$5,MONTH($D302)=4),1-Setup!$B$7,0)))),0)</f>
        <v/>
      </c>
      <c r="N302" s="34">
        <f>IF(AND(ISNUMBER($C302),ISNUMBER($D302)),IF($D302&lt;$C302,0,IF(MAX($C302,DATE(Setup!$B$5,5,1))&gt;MIN($D302,EOMONTH(DATE(Setup!$B$5,5,1),0)),0,MAX(0,NETWORKDAYS.INTL(MAX($C302,DATE(Setup!$B$5,5,1)),MIN($D302,EOMONTH(DATE(Setup!$B$5,5,1),0)),Setup!$C$6,Setup!$F$12:$F$61)-IF(AND($E302="Half day",YEAR($D302)=Setup!$B$5,MONTH($D302)=5),1-Setup!$B$7,0)))),0)</f>
        <v/>
      </c>
      <c r="O302" s="34">
        <f>IF(AND(ISNUMBER($C302),ISNUMBER($D302)),IF($D302&lt;$C302,0,IF(MAX($C302,DATE(Setup!$B$5,6,1))&gt;MIN($D302,EOMONTH(DATE(Setup!$B$5,6,1),0)),0,MAX(0,NETWORKDAYS.INTL(MAX($C302,DATE(Setup!$B$5,6,1)),MIN($D302,EOMONTH(DATE(Setup!$B$5,6,1),0)),Setup!$C$6,Setup!$F$12:$F$61)-IF(AND($E302="Half day",YEAR($D302)=Setup!$B$5,MONTH($D302)=6),1-Setup!$B$7,0)))),0)</f>
        <v/>
      </c>
      <c r="P302" s="34">
        <f>IF(AND(ISNUMBER($C302),ISNUMBER($D302)),IF($D302&lt;$C302,0,IF(MAX($C302,DATE(Setup!$B$5,7,1))&gt;MIN($D302,EOMONTH(DATE(Setup!$B$5,7,1),0)),0,MAX(0,NETWORKDAYS.INTL(MAX($C302,DATE(Setup!$B$5,7,1)),MIN($D302,EOMONTH(DATE(Setup!$B$5,7,1),0)),Setup!$C$6,Setup!$F$12:$F$61)-IF(AND($E302="Half day",YEAR($D302)=Setup!$B$5,MONTH($D302)=7),1-Setup!$B$7,0)))),0)</f>
        <v/>
      </c>
      <c r="Q302" s="34">
        <f>IF(AND(ISNUMBER($C302),ISNUMBER($D302)),IF($D302&lt;$C302,0,IF(MAX($C302,DATE(Setup!$B$5,8,1))&gt;MIN($D302,EOMONTH(DATE(Setup!$B$5,8,1),0)),0,MAX(0,NETWORKDAYS.INTL(MAX($C302,DATE(Setup!$B$5,8,1)),MIN($D302,EOMONTH(DATE(Setup!$B$5,8,1),0)),Setup!$C$6,Setup!$F$12:$F$61)-IF(AND($E302="Half day",YEAR($D302)=Setup!$B$5,MONTH($D302)=8),1-Setup!$B$7,0)))),0)</f>
        <v/>
      </c>
      <c r="R302" s="34">
        <f>IF(AND(ISNUMBER($C302),ISNUMBER($D302)),IF($D302&lt;$C302,0,IF(MAX($C302,DATE(Setup!$B$5,9,1))&gt;MIN($D302,EOMONTH(DATE(Setup!$B$5,9,1),0)),0,MAX(0,NETWORKDAYS.INTL(MAX($C302,DATE(Setup!$B$5,9,1)),MIN($D302,EOMONTH(DATE(Setup!$B$5,9,1),0)),Setup!$C$6,Setup!$F$12:$F$61)-IF(AND($E302="Half day",YEAR($D302)=Setup!$B$5,MONTH($D302)=9),1-Setup!$B$7,0)))),0)</f>
        <v/>
      </c>
      <c r="S302" s="34">
        <f>IF(AND(ISNUMBER($C302),ISNUMBER($D302)),IF($D302&lt;$C302,0,IF(MAX($C302,DATE(Setup!$B$5,10,1))&gt;MIN($D302,EOMONTH(DATE(Setup!$B$5,10,1),0)),0,MAX(0,NETWORKDAYS.INTL(MAX($C302,DATE(Setup!$B$5,10,1)),MIN($D302,EOMONTH(DATE(Setup!$B$5,10,1),0)),Setup!$C$6,Setup!$F$12:$F$61)-IF(AND($E302="Half day",YEAR($D302)=Setup!$B$5,MONTH($D302)=10),1-Setup!$B$7,0)))),0)</f>
        <v/>
      </c>
      <c r="T302" s="34">
        <f>IF(AND(ISNUMBER($C302),ISNUMBER($D302)),IF($D302&lt;$C302,0,IF(MAX($C302,DATE(Setup!$B$5,11,1))&gt;MIN($D302,EOMONTH(DATE(Setup!$B$5,11,1),0)),0,MAX(0,NETWORKDAYS.INTL(MAX($C302,DATE(Setup!$B$5,11,1)),MIN($D302,EOMONTH(DATE(Setup!$B$5,11,1),0)),Setup!$C$6,Setup!$F$12:$F$61)-IF(AND($E302="Half day",YEAR($D302)=Setup!$B$5,MONTH($D302)=11),1-Setup!$B$7,0)))),0)</f>
        <v/>
      </c>
      <c r="U302" s="34">
        <f>IF(AND(ISNUMBER($C302),ISNUMBER($D302)),IF($D302&lt;$C302,0,IF(MAX($C302,DATE(Setup!$B$5,12,1))&gt;MIN($D302,EOMONTH(DATE(Setup!$B$5,12,1),0)),0,MAX(0,NETWORKDAYS.INTL(MAX($C302,DATE(Setup!$B$5,12,1)),MIN($D302,EOMONTH(DATE(Setup!$B$5,12,1),0)),Setup!$C$6,Setup!$F$12:$F$61)-IF(AND($E302="Half day",YEAR($D302)=Setup!$B$5,MONTH($D302)=12),1-Setup!$B$7,0)))),0)</f>
        <v/>
      </c>
    </row>
    <row r="303">
      <c r="A303" s="7" t="n"/>
      <c r="B303" s="7" t="n"/>
      <c r="C303" s="28" t="n"/>
      <c r="D303" s="28" t="n"/>
      <c r="E303" s="23" t="n"/>
      <c r="F303" s="32">
        <f>IF(OR($C303="",$D303=""),"",IF(NOT(AND(ISNUMBER($C303),ISNUMBER($D303))),"Check dates",IF($D303&lt;$C303,"Check dates",SUM($J303:$U303))))</f>
        <v/>
      </c>
      <c r="G303" s="7" t="n"/>
      <c r="H303" s="33">
        <f>IF(AND($A303="",$B303="",$C303="",$D303=""),"",IF(COUNTIF(Employees!$A$5:$A$34,$A303)=0,"Pick the employee from the list",IF(COUNTIF(Setup!$A$12:$A$17,$B303)=0,"Pick the leave type",IF($F303="Check dates","Check the dates","OK"))))</f>
        <v/>
      </c>
      <c r="J303" s="34">
        <f>IF(AND(ISNUMBER($C303),ISNUMBER($D303)),IF($D303&lt;$C303,0,IF(MAX($C303,DATE(Setup!$B$5,1,1))&gt;MIN($D303,EOMONTH(DATE(Setup!$B$5,1,1),0)),0,MAX(0,NETWORKDAYS.INTL(MAX($C303,DATE(Setup!$B$5,1,1)),MIN($D303,EOMONTH(DATE(Setup!$B$5,1,1),0)),Setup!$C$6,Setup!$F$12:$F$61)-IF(AND($E303="Half day",YEAR($D303)=Setup!$B$5,MONTH($D303)=1),1-Setup!$B$7,0)))),0)</f>
        <v/>
      </c>
      <c r="K303" s="34">
        <f>IF(AND(ISNUMBER($C303),ISNUMBER($D303)),IF($D303&lt;$C303,0,IF(MAX($C303,DATE(Setup!$B$5,2,1))&gt;MIN($D303,EOMONTH(DATE(Setup!$B$5,2,1),0)),0,MAX(0,NETWORKDAYS.INTL(MAX($C303,DATE(Setup!$B$5,2,1)),MIN($D303,EOMONTH(DATE(Setup!$B$5,2,1),0)),Setup!$C$6,Setup!$F$12:$F$61)-IF(AND($E303="Half day",YEAR($D303)=Setup!$B$5,MONTH($D303)=2),1-Setup!$B$7,0)))),0)</f>
        <v/>
      </c>
      <c r="L303" s="34">
        <f>IF(AND(ISNUMBER($C303),ISNUMBER($D303)),IF($D303&lt;$C303,0,IF(MAX($C303,DATE(Setup!$B$5,3,1))&gt;MIN($D303,EOMONTH(DATE(Setup!$B$5,3,1),0)),0,MAX(0,NETWORKDAYS.INTL(MAX($C303,DATE(Setup!$B$5,3,1)),MIN($D303,EOMONTH(DATE(Setup!$B$5,3,1),0)),Setup!$C$6,Setup!$F$12:$F$61)-IF(AND($E303="Half day",YEAR($D303)=Setup!$B$5,MONTH($D303)=3),1-Setup!$B$7,0)))),0)</f>
        <v/>
      </c>
      <c r="M303" s="34">
        <f>IF(AND(ISNUMBER($C303),ISNUMBER($D303)),IF($D303&lt;$C303,0,IF(MAX($C303,DATE(Setup!$B$5,4,1))&gt;MIN($D303,EOMONTH(DATE(Setup!$B$5,4,1),0)),0,MAX(0,NETWORKDAYS.INTL(MAX($C303,DATE(Setup!$B$5,4,1)),MIN($D303,EOMONTH(DATE(Setup!$B$5,4,1),0)),Setup!$C$6,Setup!$F$12:$F$61)-IF(AND($E303="Half day",YEAR($D303)=Setup!$B$5,MONTH($D303)=4),1-Setup!$B$7,0)))),0)</f>
        <v/>
      </c>
      <c r="N303" s="34">
        <f>IF(AND(ISNUMBER($C303),ISNUMBER($D303)),IF($D303&lt;$C303,0,IF(MAX($C303,DATE(Setup!$B$5,5,1))&gt;MIN($D303,EOMONTH(DATE(Setup!$B$5,5,1),0)),0,MAX(0,NETWORKDAYS.INTL(MAX($C303,DATE(Setup!$B$5,5,1)),MIN($D303,EOMONTH(DATE(Setup!$B$5,5,1),0)),Setup!$C$6,Setup!$F$12:$F$61)-IF(AND($E303="Half day",YEAR($D303)=Setup!$B$5,MONTH($D303)=5),1-Setup!$B$7,0)))),0)</f>
        <v/>
      </c>
      <c r="O303" s="34">
        <f>IF(AND(ISNUMBER($C303),ISNUMBER($D303)),IF($D303&lt;$C303,0,IF(MAX($C303,DATE(Setup!$B$5,6,1))&gt;MIN($D303,EOMONTH(DATE(Setup!$B$5,6,1),0)),0,MAX(0,NETWORKDAYS.INTL(MAX($C303,DATE(Setup!$B$5,6,1)),MIN($D303,EOMONTH(DATE(Setup!$B$5,6,1),0)),Setup!$C$6,Setup!$F$12:$F$61)-IF(AND($E303="Half day",YEAR($D303)=Setup!$B$5,MONTH($D303)=6),1-Setup!$B$7,0)))),0)</f>
        <v/>
      </c>
      <c r="P303" s="34">
        <f>IF(AND(ISNUMBER($C303),ISNUMBER($D303)),IF($D303&lt;$C303,0,IF(MAX($C303,DATE(Setup!$B$5,7,1))&gt;MIN($D303,EOMONTH(DATE(Setup!$B$5,7,1),0)),0,MAX(0,NETWORKDAYS.INTL(MAX($C303,DATE(Setup!$B$5,7,1)),MIN($D303,EOMONTH(DATE(Setup!$B$5,7,1),0)),Setup!$C$6,Setup!$F$12:$F$61)-IF(AND($E303="Half day",YEAR($D303)=Setup!$B$5,MONTH($D303)=7),1-Setup!$B$7,0)))),0)</f>
        <v/>
      </c>
      <c r="Q303" s="34">
        <f>IF(AND(ISNUMBER($C303),ISNUMBER($D303)),IF($D303&lt;$C303,0,IF(MAX($C303,DATE(Setup!$B$5,8,1))&gt;MIN($D303,EOMONTH(DATE(Setup!$B$5,8,1),0)),0,MAX(0,NETWORKDAYS.INTL(MAX($C303,DATE(Setup!$B$5,8,1)),MIN($D303,EOMONTH(DATE(Setup!$B$5,8,1),0)),Setup!$C$6,Setup!$F$12:$F$61)-IF(AND($E303="Half day",YEAR($D303)=Setup!$B$5,MONTH($D303)=8),1-Setup!$B$7,0)))),0)</f>
        <v/>
      </c>
      <c r="R303" s="34">
        <f>IF(AND(ISNUMBER($C303),ISNUMBER($D303)),IF($D303&lt;$C303,0,IF(MAX($C303,DATE(Setup!$B$5,9,1))&gt;MIN($D303,EOMONTH(DATE(Setup!$B$5,9,1),0)),0,MAX(0,NETWORKDAYS.INTL(MAX($C303,DATE(Setup!$B$5,9,1)),MIN($D303,EOMONTH(DATE(Setup!$B$5,9,1),0)),Setup!$C$6,Setup!$F$12:$F$61)-IF(AND($E303="Half day",YEAR($D303)=Setup!$B$5,MONTH($D303)=9),1-Setup!$B$7,0)))),0)</f>
        <v/>
      </c>
      <c r="S303" s="34">
        <f>IF(AND(ISNUMBER($C303),ISNUMBER($D303)),IF($D303&lt;$C303,0,IF(MAX($C303,DATE(Setup!$B$5,10,1))&gt;MIN($D303,EOMONTH(DATE(Setup!$B$5,10,1),0)),0,MAX(0,NETWORKDAYS.INTL(MAX($C303,DATE(Setup!$B$5,10,1)),MIN($D303,EOMONTH(DATE(Setup!$B$5,10,1),0)),Setup!$C$6,Setup!$F$12:$F$61)-IF(AND($E303="Half day",YEAR($D303)=Setup!$B$5,MONTH($D303)=10),1-Setup!$B$7,0)))),0)</f>
        <v/>
      </c>
      <c r="T303" s="34">
        <f>IF(AND(ISNUMBER($C303),ISNUMBER($D303)),IF($D303&lt;$C303,0,IF(MAX($C303,DATE(Setup!$B$5,11,1))&gt;MIN($D303,EOMONTH(DATE(Setup!$B$5,11,1),0)),0,MAX(0,NETWORKDAYS.INTL(MAX($C303,DATE(Setup!$B$5,11,1)),MIN($D303,EOMONTH(DATE(Setup!$B$5,11,1),0)),Setup!$C$6,Setup!$F$12:$F$61)-IF(AND($E303="Half day",YEAR($D303)=Setup!$B$5,MONTH($D303)=11),1-Setup!$B$7,0)))),0)</f>
        <v/>
      </c>
      <c r="U303" s="34">
        <f>IF(AND(ISNUMBER($C303),ISNUMBER($D303)),IF($D303&lt;$C303,0,IF(MAX($C303,DATE(Setup!$B$5,12,1))&gt;MIN($D303,EOMONTH(DATE(Setup!$B$5,12,1),0)),0,MAX(0,NETWORKDAYS.INTL(MAX($C303,DATE(Setup!$B$5,12,1)),MIN($D303,EOMONTH(DATE(Setup!$B$5,12,1),0)),Setup!$C$6,Setup!$F$12:$F$61)-IF(AND($E303="Half day",YEAR($D303)=Setup!$B$5,MONTH($D303)=12),1-Setup!$B$7,0)))),0)</f>
        <v/>
      </c>
    </row>
    <row r="304">
      <c r="A304" s="7" t="n"/>
      <c r="B304" s="7" t="n"/>
      <c r="C304" s="28" t="n"/>
      <c r="D304" s="28" t="n"/>
      <c r="E304" s="23" t="n"/>
      <c r="F304" s="32">
        <f>IF(OR($C304="",$D304=""),"",IF(NOT(AND(ISNUMBER($C304),ISNUMBER($D304))),"Check dates",IF($D304&lt;$C304,"Check dates",SUM($J304:$U304))))</f>
        <v/>
      </c>
      <c r="G304" s="7" t="n"/>
      <c r="H304" s="33">
        <f>IF(AND($A304="",$B304="",$C304="",$D304=""),"",IF(COUNTIF(Employees!$A$5:$A$34,$A304)=0,"Pick the employee from the list",IF(COUNTIF(Setup!$A$12:$A$17,$B304)=0,"Pick the leave type",IF($F304="Check dates","Check the dates","OK"))))</f>
        <v/>
      </c>
      <c r="J304" s="34">
        <f>IF(AND(ISNUMBER($C304),ISNUMBER($D304)),IF($D304&lt;$C304,0,IF(MAX($C304,DATE(Setup!$B$5,1,1))&gt;MIN($D304,EOMONTH(DATE(Setup!$B$5,1,1),0)),0,MAX(0,NETWORKDAYS.INTL(MAX($C304,DATE(Setup!$B$5,1,1)),MIN($D304,EOMONTH(DATE(Setup!$B$5,1,1),0)),Setup!$C$6,Setup!$F$12:$F$61)-IF(AND($E304="Half day",YEAR($D304)=Setup!$B$5,MONTH($D304)=1),1-Setup!$B$7,0)))),0)</f>
        <v/>
      </c>
      <c r="K304" s="34">
        <f>IF(AND(ISNUMBER($C304),ISNUMBER($D304)),IF($D304&lt;$C304,0,IF(MAX($C304,DATE(Setup!$B$5,2,1))&gt;MIN($D304,EOMONTH(DATE(Setup!$B$5,2,1),0)),0,MAX(0,NETWORKDAYS.INTL(MAX($C304,DATE(Setup!$B$5,2,1)),MIN($D304,EOMONTH(DATE(Setup!$B$5,2,1),0)),Setup!$C$6,Setup!$F$12:$F$61)-IF(AND($E304="Half day",YEAR($D304)=Setup!$B$5,MONTH($D304)=2),1-Setup!$B$7,0)))),0)</f>
        <v/>
      </c>
      <c r="L304" s="34">
        <f>IF(AND(ISNUMBER($C304),ISNUMBER($D304)),IF($D304&lt;$C304,0,IF(MAX($C304,DATE(Setup!$B$5,3,1))&gt;MIN($D304,EOMONTH(DATE(Setup!$B$5,3,1),0)),0,MAX(0,NETWORKDAYS.INTL(MAX($C304,DATE(Setup!$B$5,3,1)),MIN($D304,EOMONTH(DATE(Setup!$B$5,3,1),0)),Setup!$C$6,Setup!$F$12:$F$61)-IF(AND($E304="Half day",YEAR($D304)=Setup!$B$5,MONTH($D304)=3),1-Setup!$B$7,0)))),0)</f>
        <v/>
      </c>
      <c r="M304" s="34">
        <f>IF(AND(ISNUMBER($C304),ISNUMBER($D304)),IF($D304&lt;$C304,0,IF(MAX($C304,DATE(Setup!$B$5,4,1))&gt;MIN($D304,EOMONTH(DATE(Setup!$B$5,4,1),0)),0,MAX(0,NETWORKDAYS.INTL(MAX($C304,DATE(Setup!$B$5,4,1)),MIN($D304,EOMONTH(DATE(Setup!$B$5,4,1),0)),Setup!$C$6,Setup!$F$12:$F$61)-IF(AND($E304="Half day",YEAR($D304)=Setup!$B$5,MONTH($D304)=4),1-Setup!$B$7,0)))),0)</f>
        <v/>
      </c>
      <c r="N304" s="34">
        <f>IF(AND(ISNUMBER($C304),ISNUMBER($D304)),IF($D304&lt;$C304,0,IF(MAX($C304,DATE(Setup!$B$5,5,1))&gt;MIN($D304,EOMONTH(DATE(Setup!$B$5,5,1),0)),0,MAX(0,NETWORKDAYS.INTL(MAX($C304,DATE(Setup!$B$5,5,1)),MIN($D304,EOMONTH(DATE(Setup!$B$5,5,1),0)),Setup!$C$6,Setup!$F$12:$F$61)-IF(AND($E304="Half day",YEAR($D304)=Setup!$B$5,MONTH($D304)=5),1-Setup!$B$7,0)))),0)</f>
        <v/>
      </c>
      <c r="O304" s="34">
        <f>IF(AND(ISNUMBER($C304),ISNUMBER($D304)),IF($D304&lt;$C304,0,IF(MAX($C304,DATE(Setup!$B$5,6,1))&gt;MIN($D304,EOMONTH(DATE(Setup!$B$5,6,1),0)),0,MAX(0,NETWORKDAYS.INTL(MAX($C304,DATE(Setup!$B$5,6,1)),MIN($D304,EOMONTH(DATE(Setup!$B$5,6,1),0)),Setup!$C$6,Setup!$F$12:$F$61)-IF(AND($E304="Half day",YEAR($D304)=Setup!$B$5,MONTH($D304)=6),1-Setup!$B$7,0)))),0)</f>
        <v/>
      </c>
      <c r="P304" s="34">
        <f>IF(AND(ISNUMBER($C304),ISNUMBER($D304)),IF($D304&lt;$C304,0,IF(MAX($C304,DATE(Setup!$B$5,7,1))&gt;MIN($D304,EOMONTH(DATE(Setup!$B$5,7,1),0)),0,MAX(0,NETWORKDAYS.INTL(MAX($C304,DATE(Setup!$B$5,7,1)),MIN($D304,EOMONTH(DATE(Setup!$B$5,7,1),0)),Setup!$C$6,Setup!$F$12:$F$61)-IF(AND($E304="Half day",YEAR($D304)=Setup!$B$5,MONTH($D304)=7),1-Setup!$B$7,0)))),0)</f>
        <v/>
      </c>
      <c r="Q304" s="34">
        <f>IF(AND(ISNUMBER($C304),ISNUMBER($D304)),IF($D304&lt;$C304,0,IF(MAX($C304,DATE(Setup!$B$5,8,1))&gt;MIN($D304,EOMONTH(DATE(Setup!$B$5,8,1),0)),0,MAX(0,NETWORKDAYS.INTL(MAX($C304,DATE(Setup!$B$5,8,1)),MIN($D304,EOMONTH(DATE(Setup!$B$5,8,1),0)),Setup!$C$6,Setup!$F$12:$F$61)-IF(AND($E304="Half day",YEAR($D304)=Setup!$B$5,MONTH($D304)=8),1-Setup!$B$7,0)))),0)</f>
        <v/>
      </c>
      <c r="R304" s="34">
        <f>IF(AND(ISNUMBER($C304),ISNUMBER($D304)),IF($D304&lt;$C304,0,IF(MAX($C304,DATE(Setup!$B$5,9,1))&gt;MIN($D304,EOMONTH(DATE(Setup!$B$5,9,1),0)),0,MAX(0,NETWORKDAYS.INTL(MAX($C304,DATE(Setup!$B$5,9,1)),MIN($D304,EOMONTH(DATE(Setup!$B$5,9,1),0)),Setup!$C$6,Setup!$F$12:$F$61)-IF(AND($E304="Half day",YEAR($D304)=Setup!$B$5,MONTH($D304)=9),1-Setup!$B$7,0)))),0)</f>
        <v/>
      </c>
      <c r="S304" s="34">
        <f>IF(AND(ISNUMBER($C304),ISNUMBER($D304)),IF($D304&lt;$C304,0,IF(MAX($C304,DATE(Setup!$B$5,10,1))&gt;MIN($D304,EOMONTH(DATE(Setup!$B$5,10,1),0)),0,MAX(0,NETWORKDAYS.INTL(MAX($C304,DATE(Setup!$B$5,10,1)),MIN($D304,EOMONTH(DATE(Setup!$B$5,10,1),0)),Setup!$C$6,Setup!$F$12:$F$61)-IF(AND($E304="Half day",YEAR($D304)=Setup!$B$5,MONTH($D304)=10),1-Setup!$B$7,0)))),0)</f>
        <v/>
      </c>
      <c r="T304" s="34">
        <f>IF(AND(ISNUMBER($C304),ISNUMBER($D304)),IF($D304&lt;$C304,0,IF(MAX($C304,DATE(Setup!$B$5,11,1))&gt;MIN($D304,EOMONTH(DATE(Setup!$B$5,11,1),0)),0,MAX(0,NETWORKDAYS.INTL(MAX($C304,DATE(Setup!$B$5,11,1)),MIN($D304,EOMONTH(DATE(Setup!$B$5,11,1),0)),Setup!$C$6,Setup!$F$12:$F$61)-IF(AND($E304="Half day",YEAR($D304)=Setup!$B$5,MONTH($D304)=11),1-Setup!$B$7,0)))),0)</f>
        <v/>
      </c>
      <c r="U304" s="34">
        <f>IF(AND(ISNUMBER($C304),ISNUMBER($D304)),IF($D304&lt;$C304,0,IF(MAX($C304,DATE(Setup!$B$5,12,1))&gt;MIN($D304,EOMONTH(DATE(Setup!$B$5,12,1),0)),0,MAX(0,NETWORKDAYS.INTL(MAX($C304,DATE(Setup!$B$5,12,1)),MIN($D304,EOMONTH(DATE(Setup!$B$5,12,1),0)),Setup!$C$6,Setup!$F$12:$F$61)-IF(AND($E304="Half day",YEAR($D304)=Setup!$B$5,MONTH($D304)=12),1-Setup!$B$7,0)))),0)</f>
        <v/>
      </c>
    </row>
    <row r="305">
      <c r="A305" s="7" t="n"/>
      <c r="B305" s="7" t="n"/>
      <c r="C305" s="28" t="n"/>
      <c r="D305" s="28" t="n"/>
      <c r="E305" s="23" t="n"/>
      <c r="F305" s="32">
        <f>IF(OR($C305="",$D305=""),"",IF(NOT(AND(ISNUMBER($C305),ISNUMBER($D305))),"Check dates",IF($D305&lt;$C305,"Check dates",SUM($J305:$U305))))</f>
        <v/>
      </c>
      <c r="G305" s="7" t="n"/>
      <c r="H305" s="33">
        <f>IF(AND($A305="",$B305="",$C305="",$D305=""),"",IF(COUNTIF(Employees!$A$5:$A$34,$A305)=0,"Pick the employee from the list",IF(COUNTIF(Setup!$A$12:$A$17,$B305)=0,"Pick the leave type",IF($F305="Check dates","Check the dates","OK"))))</f>
        <v/>
      </c>
      <c r="J305" s="34">
        <f>IF(AND(ISNUMBER($C305),ISNUMBER($D305)),IF($D305&lt;$C305,0,IF(MAX($C305,DATE(Setup!$B$5,1,1))&gt;MIN($D305,EOMONTH(DATE(Setup!$B$5,1,1),0)),0,MAX(0,NETWORKDAYS.INTL(MAX($C305,DATE(Setup!$B$5,1,1)),MIN($D305,EOMONTH(DATE(Setup!$B$5,1,1),0)),Setup!$C$6,Setup!$F$12:$F$61)-IF(AND($E305="Half day",YEAR($D305)=Setup!$B$5,MONTH($D305)=1),1-Setup!$B$7,0)))),0)</f>
        <v/>
      </c>
      <c r="K305" s="34">
        <f>IF(AND(ISNUMBER($C305),ISNUMBER($D305)),IF($D305&lt;$C305,0,IF(MAX($C305,DATE(Setup!$B$5,2,1))&gt;MIN($D305,EOMONTH(DATE(Setup!$B$5,2,1),0)),0,MAX(0,NETWORKDAYS.INTL(MAX($C305,DATE(Setup!$B$5,2,1)),MIN($D305,EOMONTH(DATE(Setup!$B$5,2,1),0)),Setup!$C$6,Setup!$F$12:$F$61)-IF(AND($E305="Half day",YEAR($D305)=Setup!$B$5,MONTH($D305)=2),1-Setup!$B$7,0)))),0)</f>
        <v/>
      </c>
      <c r="L305" s="34">
        <f>IF(AND(ISNUMBER($C305),ISNUMBER($D305)),IF($D305&lt;$C305,0,IF(MAX($C305,DATE(Setup!$B$5,3,1))&gt;MIN($D305,EOMONTH(DATE(Setup!$B$5,3,1),0)),0,MAX(0,NETWORKDAYS.INTL(MAX($C305,DATE(Setup!$B$5,3,1)),MIN($D305,EOMONTH(DATE(Setup!$B$5,3,1),0)),Setup!$C$6,Setup!$F$12:$F$61)-IF(AND($E305="Half day",YEAR($D305)=Setup!$B$5,MONTH($D305)=3),1-Setup!$B$7,0)))),0)</f>
        <v/>
      </c>
      <c r="M305" s="34">
        <f>IF(AND(ISNUMBER($C305),ISNUMBER($D305)),IF($D305&lt;$C305,0,IF(MAX($C305,DATE(Setup!$B$5,4,1))&gt;MIN($D305,EOMONTH(DATE(Setup!$B$5,4,1),0)),0,MAX(0,NETWORKDAYS.INTL(MAX($C305,DATE(Setup!$B$5,4,1)),MIN($D305,EOMONTH(DATE(Setup!$B$5,4,1),0)),Setup!$C$6,Setup!$F$12:$F$61)-IF(AND($E305="Half day",YEAR($D305)=Setup!$B$5,MONTH($D305)=4),1-Setup!$B$7,0)))),0)</f>
        <v/>
      </c>
      <c r="N305" s="34">
        <f>IF(AND(ISNUMBER($C305),ISNUMBER($D305)),IF($D305&lt;$C305,0,IF(MAX($C305,DATE(Setup!$B$5,5,1))&gt;MIN($D305,EOMONTH(DATE(Setup!$B$5,5,1),0)),0,MAX(0,NETWORKDAYS.INTL(MAX($C305,DATE(Setup!$B$5,5,1)),MIN($D305,EOMONTH(DATE(Setup!$B$5,5,1),0)),Setup!$C$6,Setup!$F$12:$F$61)-IF(AND($E305="Half day",YEAR($D305)=Setup!$B$5,MONTH($D305)=5),1-Setup!$B$7,0)))),0)</f>
        <v/>
      </c>
      <c r="O305" s="34">
        <f>IF(AND(ISNUMBER($C305),ISNUMBER($D305)),IF($D305&lt;$C305,0,IF(MAX($C305,DATE(Setup!$B$5,6,1))&gt;MIN($D305,EOMONTH(DATE(Setup!$B$5,6,1),0)),0,MAX(0,NETWORKDAYS.INTL(MAX($C305,DATE(Setup!$B$5,6,1)),MIN($D305,EOMONTH(DATE(Setup!$B$5,6,1),0)),Setup!$C$6,Setup!$F$12:$F$61)-IF(AND($E305="Half day",YEAR($D305)=Setup!$B$5,MONTH($D305)=6),1-Setup!$B$7,0)))),0)</f>
        <v/>
      </c>
      <c r="P305" s="34">
        <f>IF(AND(ISNUMBER($C305),ISNUMBER($D305)),IF($D305&lt;$C305,0,IF(MAX($C305,DATE(Setup!$B$5,7,1))&gt;MIN($D305,EOMONTH(DATE(Setup!$B$5,7,1),0)),0,MAX(0,NETWORKDAYS.INTL(MAX($C305,DATE(Setup!$B$5,7,1)),MIN($D305,EOMONTH(DATE(Setup!$B$5,7,1),0)),Setup!$C$6,Setup!$F$12:$F$61)-IF(AND($E305="Half day",YEAR($D305)=Setup!$B$5,MONTH($D305)=7),1-Setup!$B$7,0)))),0)</f>
        <v/>
      </c>
      <c r="Q305" s="34">
        <f>IF(AND(ISNUMBER($C305),ISNUMBER($D305)),IF($D305&lt;$C305,0,IF(MAX($C305,DATE(Setup!$B$5,8,1))&gt;MIN($D305,EOMONTH(DATE(Setup!$B$5,8,1),0)),0,MAX(0,NETWORKDAYS.INTL(MAX($C305,DATE(Setup!$B$5,8,1)),MIN($D305,EOMONTH(DATE(Setup!$B$5,8,1),0)),Setup!$C$6,Setup!$F$12:$F$61)-IF(AND($E305="Half day",YEAR($D305)=Setup!$B$5,MONTH($D305)=8),1-Setup!$B$7,0)))),0)</f>
        <v/>
      </c>
      <c r="R305" s="34">
        <f>IF(AND(ISNUMBER($C305),ISNUMBER($D305)),IF($D305&lt;$C305,0,IF(MAX($C305,DATE(Setup!$B$5,9,1))&gt;MIN($D305,EOMONTH(DATE(Setup!$B$5,9,1),0)),0,MAX(0,NETWORKDAYS.INTL(MAX($C305,DATE(Setup!$B$5,9,1)),MIN($D305,EOMONTH(DATE(Setup!$B$5,9,1),0)),Setup!$C$6,Setup!$F$12:$F$61)-IF(AND($E305="Half day",YEAR($D305)=Setup!$B$5,MONTH($D305)=9),1-Setup!$B$7,0)))),0)</f>
        <v/>
      </c>
      <c r="S305" s="34">
        <f>IF(AND(ISNUMBER($C305),ISNUMBER($D305)),IF($D305&lt;$C305,0,IF(MAX($C305,DATE(Setup!$B$5,10,1))&gt;MIN($D305,EOMONTH(DATE(Setup!$B$5,10,1),0)),0,MAX(0,NETWORKDAYS.INTL(MAX($C305,DATE(Setup!$B$5,10,1)),MIN($D305,EOMONTH(DATE(Setup!$B$5,10,1),0)),Setup!$C$6,Setup!$F$12:$F$61)-IF(AND($E305="Half day",YEAR($D305)=Setup!$B$5,MONTH($D305)=10),1-Setup!$B$7,0)))),0)</f>
        <v/>
      </c>
      <c r="T305" s="34">
        <f>IF(AND(ISNUMBER($C305),ISNUMBER($D305)),IF($D305&lt;$C305,0,IF(MAX($C305,DATE(Setup!$B$5,11,1))&gt;MIN($D305,EOMONTH(DATE(Setup!$B$5,11,1),0)),0,MAX(0,NETWORKDAYS.INTL(MAX($C305,DATE(Setup!$B$5,11,1)),MIN($D305,EOMONTH(DATE(Setup!$B$5,11,1),0)),Setup!$C$6,Setup!$F$12:$F$61)-IF(AND($E305="Half day",YEAR($D305)=Setup!$B$5,MONTH($D305)=11),1-Setup!$B$7,0)))),0)</f>
        <v/>
      </c>
      <c r="U305" s="34">
        <f>IF(AND(ISNUMBER($C305),ISNUMBER($D305)),IF($D305&lt;$C305,0,IF(MAX($C305,DATE(Setup!$B$5,12,1))&gt;MIN($D305,EOMONTH(DATE(Setup!$B$5,12,1),0)),0,MAX(0,NETWORKDAYS.INTL(MAX($C305,DATE(Setup!$B$5,12,1)),MIN($D305,EOMONTH(DATE(Setup!$B$5,12,1),0)),Setup!$C$6,Setup!$F$12:$F$61)-IF(AND($E305="Half day",YEAR($D305)=Setup!$B$5,MONTH($D305)=12),1-Setup!$B$7,0)))),0)</f>
        <v/>
      </c>
    </row>
    <row r="306">
      <c r="A306" s="7" t="n"/>
      <c r="B306" s="7" t="n"/>
      <c r="C306" s="28" t="n"/>
      <c r="D306" s="28" t="n"/>
      <c r="E306" s="23" t="n"/>
      <c r="F306" s="32">
        <f>IF(OR($C306="",$D306=""),"",IF(NOT(AND(ISNUMBER($C306),ISNUMBER($D306))),"Check dates",IF($D306&lt;$C306,"Check dates",SUM($J306:$U306))))</f>
        <v/>
      </c>
      <c r="G306" s="7" t="n"/>
      <c r="H306" s="33">
        <f>IF(AND($A306="",$B306="",$C306="",$D306=""),"",IF(COUNTIF(Employees!$A$5:$A$34,$A306)=0,"Pick the employee from the list",IF(COUNTIF(Setup!$A$12:$A$17,$B306)=0,"Pick the leave type",IF($F306="Check dates","Check the dates","OK"))))</f>
        <v/>
      </c>
      <c r="J306" s="34">
        <f>IF(AND(ISNUMBER($C306),ISNUMBER($D306)),IF($D306&lt;$C306,0,IF(MAX($C306,DATE(Setup!$B$5,1,1))&gt;MIN($D306,EOMONTH(DATE(Setup!$B$5,1,1),0)),0,MAX(0,NETWORKDAYS.INTL(MAX($C306,DATE(Setup!$B$5,1,1)),MIN($D306,EOMONTH(DATE(Setup!$B$5,1,1),0)),Setup!$C$6,Setup!$F$12:$F$61)-IF(AND($E306="Half day",YEAR($D306)=Setup!$B$5,MONTH($D306)=1),1-Setup!$B$7,0)))),0)</f>
        <v/>
      </c>
      <c r="K306" s="34">
        <f>IF(AND(ISNUMBER($C306),ISNUMBER($D306)),IF($D306&lt;$C306,0,IF(MAX($C306,DATE(Setup!$B$5,2,1))&gt;MIN($D306,EOMONTH(DATE(Setup!$B$5,2,1),0)),0,MAX(0,NETWORKDAYS.INTL(MAX($C306,DATE(Setup!$B$5,2,1)),MIN($D306,EOMONTH(DATE(Setup!$B$5,2,1),0)),Setup!$C$6,Setup!$F$12:$F$61)-IF(AND($E306="Half day",YEAR($D306)=Setup!$B$5,MONTH($D306)=2),1-Setup!$B$7,0)))),0)</f>
        <v/>
      </c>
      <c r="L306" s="34">
        <f>IF(AND(ISNUMBER($C306),ISNUMBER($D306)),IF($D306&lt;$C306,0,IF(MAX($C306,DATE(Setup!$B$5,3,1))&gt;MIN($D306,EOMONTH(DATE(Setup!$B$5,3,1),0)),0,MAX(0,NETWORKDAYS.INTL(MAX($C306,DATE(Setup!$B$5,3,1)),MIN($D306,EOMONTH(DATE(Setup!$B$5,3,1),0)),Setup!$C$6,Setup!$F$12:$F$61)-IF(AND($E306="Half day",YEAR($D306)=Setup!$B$5,MONTH($D306)=3),1-Setup!$B$7,0)))),0)</f>
        <v/>
      </c>
      <c r="M306" s="34">
        <f>IF(AND(ISNUMBER($C306),ISNUMBER($D306)),IF($D306&lt;$C306,0,IF(MAX($C306,DATE(Setup!$B$5,4,1))&gt;MIN($D306,EOMONTH(DATE(Setup!$B$5,4,1),0)),0,MAX(0,NETWORKDAYS.INTL(MAX($C306,DATE(Setup!$B$5,4,1)),MIN($D306,EOMONTH(DATE(Setup!$B$5,4,1),0)),Setup!$C$6,Setup!$F$12:$F$61)-IF(AND($E306="Half day",YEAR($D306)=Setup!$B$5,MONTH($D306)=4),1-Setup!$B$7,0)))),0)</f>
        <v/>
      </c>
      <c r="N306" s="34">
        <f>IF(AND(ISNUMBER($C306),ISNUMBER($D306)),IF($D306&lt;$C306,0,IF(MAX($C306,DATE(Setup!$B$5,5,1))&gt;MIN($D306,EOMONTH(DATE(Setup!$B$5,5,1),0)),0,MAX(0,NETWORKDAYS.INTL(MAX($C306,DATE(Setup!$B$5,5,1)),MIN($D306,EOMONTH(DATE(Setup!$B$5,5,1),0)),Setup!$C$6,Setup!$F$12:$F$61)-IF(AND($E306="Half day",YEAR($D306)=Setup!$B$5,MONTH($D306)=5),1-Setup!$B$7,0)))),0)</f>
        <v/>
      </c>
      <c r="O306" s="34">
        <f>IF(AND(ISNUMBER($C306),ISNUMBER($D306)),IF($D306&lt;$C306,0,IF(MAX($C306,DATE(Setup!$B$5,6,1))&gt;MIN($D306,EOMONTH(DATE(Setup!$B$5,6,1),0)),0,MAX(0,NETWORKDAYS.INTL(MAX($C306,DATE(Setup!$B$5,6,1)),MIN($D306,EOMONTH(DATE(Setup!$B$5,6,1),0)),Setup!$C$6,Setup!$F$12:$F$61)-IF(AND($E306="Half day",YEAR($D306)=Setup!$B$5,MONTH($D306)=6),1-Setup!$B$7,0)))),0)</f>
        <v/>
      </c>
      <c r="P306" s="34">
        <f>IF(AND(ISNUMBER($C306),ISNUMBER($D306)),IF($D306&lt;$C306,0,IF(MAX($C306,DATE(Setup!$B$5,7,1))&gt;MIN($D306,EOMONTH(DATE(Setup!$B$5,7,1),0)),0,MAX(0,NETWORKDAYS.INTL(MAX($C306,DATE(Setup!$B$5,7,1)),MIN($D306,EOMONTH(DATE(Setup!$B$5,7,1),0)),Setup!$C$6,Setup!$F$12:$F$61)-IF(AND($E306="Half day",YEAR($D306)=Setup!$B$5,MONTH($D306)=7),1-Setup!$B$7,0)))),0)</f>
        <v/>
      </c>
      <c r="Q306" s="34">
        <f>IF(AND(ISNUMBER($C306),ISNUMBER($D306)),IF($D306&lt;$C306,0,IF(MAX($C306,DATE(Setup!$B$5,8,1))&gt;MIN($D306,EOMONTH(DATE(Setup!$B$5,8,1),0)),0,MAX(0,NETWORKDAYS.INTL(MAX($C306,DATE(Setup!$B$5,8,1)),MIN($D306,EOMONTH(DATE(Setup!$B$5,8,1),0)),Setup!$C$6,Setup!$F$12:$F$61)-IF(AND($E306="Half day",YEAR($D306)=Setup!$B$5,MONTH($D306)=8),1-Setup!$B$7,0)))),0)</f>
        <v/>
      </c>
      <c r="R306" s="34">
        <f>IF(AND(ISNUMBER($C306),ISNUMBER($D306)),IF($D306&lt;$C306,0,IF(MAX($C306,DATE(Setup!$B$5,9,1))&gt;MIN($D306,EOMONTH(DATE(Setup!$B$5,9,1),0)),0,MAX(0,NETWORKDAYS.INTL(MAX($C306,DATE(Setup!$B$5,9,1)),MIN($D306,EOMONTH(DATE(Setup!$B$5,9,1),0)),Setup!$C$6,Setup!$F$12:$F$61)-IF(AND($E306="Half day",YEAR($D306)=Setup!$B$5,MONTH($D306)=9),1-Setup!$B$7,0)))),0)</f>
        <v/>
      </c>
      <c r="S306" s="34">
        <f>IF(AND(ISNUMBER($C306),ISNUMBER($D306)),IF($D306&lt;$C306,0,IF(MAX($C306,DATE(Setup!$B$5,10,1))&gt;MIN($D306,EOMONTH(DATE(Setup!$B$5,10,1),0)),0,MAX(0,NETWORKDAYS.INTL(MAX($C306,DATE(Setup!$B$5,10,1)),MIN($D306,EOMONTH(DATE(Setup!$B$5,10,1),0)),Setup!$C$6,Setup!$F$12:$F$61)-IF(AND($E306="Half day",YEAR($D306)=Setup!$B$5,MONTH($D306)=10),1-Setup!$B$7,0)))),0)</f>
        <v/>
      </c>
      <c r="T306" s="34">
        <f>IF(AND(ISNUMBER($C306),ISNUMBER($D306)),IF($D306&lt;$C306,0,IF(MAX($C306,DATE(Setup!$B$5,11,1))&gt;MIN($D306,EOMONTH(DATE(Setup!$B$5,11,1),0)),0,MAX(0,NETWORKDAYS.INTL(MAX($C306,DATE(Setup!$B$5,11,1)),MIN($D306,EOMONTH(DATE(Setup!$B$5,11,1),0)),Setup!$C$6,Setup!$F$12:$F$61)-IF(AND($E306="Half day",YEAR($D306)=Setup!$B$5,MONTH($D306)=11),1-Setup!$B$7,0)))),0)</f>
        <v/>
      </c>
      <c r="U306" s="34">
        <f>IF(AND(ISNUMBER($C306),ISNUMBER($D306)),IF($D306&lt;$C306,0,IF(MAX($C306,DATE(Setup!$B$5,12,1))&gt;MIN($D306,EOMONTH(DATE(Setup!$B$5,12,1),0)),0,MAX(0,NETWORKDAYS.INTL(MAX($C306,DATE(Setup!$B$5,12,1)),MIN($D306,EOMONTH(DATE(Setup!$B$5,12,1),0)),Setup!$C$6,Setup!$F$12:$F$61)-IF(AND($E306="Half day",YEAR($D306)=Setup!$B$5,MONTH($D306)=12),1-Setup!$B$7,0)))),0)</f>
        <v/>
      </c>
    </row>
    <row r="307">
      <c r="A307" s="7" t="n"/>
      <c r="B307" s="7" t="n"/>
      <c r="C307" s="28" t="n"/>
      <c r="D307" s="28" t="n"/>
      <c r="E307" s="23" t="n"/>
      <c r="F307" s="32">
        <f>IF(OR($C307="",$D307=""),"",IF(NOT(AND(ISNUMBER($C307),ISNUMBER($D307))),"Check dates",IF($D307&lt;$C307,"Check dates",SUM($J307:$U307))))</f>
        <v/>
      </c>
      <c r="G307" s="7" t="n"/>
      <c r="H307" s="33">
        <f>IF(AND($A307="",$B307="",$C307="",$D307=""),"",IF(COUNTIF(Employees!$A$5:$A$34,$A307)=0,"Pick the employee from the list",IF(COUNTIF(Setup!$A$12:$A$17,$B307)=0,"Pick the leave type",IF($F307="Check dates","Check the dates","OK"))))</f>
        <v/>
      </c>
      <c r="J307" s="34">
        <f>IF(AND(ISNUMBER($C307),ISNUMBER($D307)),IF($D307&lt;$C307,0,IF(MAX($C307,DATE(Setup!$B$5,1,1))&gt;MIN($D307,EOMONTH(DATE(Setup!$B$5,1,1),0)),0,MAX(0,NETWORKDAYS.INTL(MAX($C307,DATE(Setup!$B$5,1,1)),MIN($D307,EOMONTH(DATE(Setup!$B$5,1,1),0)),Setup!$C$6,Setup!$F$12:$F$61)-IF(AND($E307="Half day",YEAR($D307)=Setup!$B$5,MONTH($D307)=1),1-Setup!$B$7,0)))),0)</f>
        <v/>
      </c>
      <c r="K307" s="34">
        <f>IF(AND(ISNUMBER($C307),ISNUMBER($D307)),IF($D307&lt;$C307,0,IF(MAX($C307,DATE(Setup!$B$5,2,1))&gt;MIN($D307,EOMONTH(DATE(Setup!$B$5,2,1),0)),0,MAX(0,NETWORKDAYS.INTL(MAX($C307,DATE(Setup!$B$5,2,1)),MIN($D307,EOMONTH(DATE(Setup!$B$5,2,1),0)),Setup!$C$6,Setup!$F$12:$F$61)-IF(AND($E307="Half day",YEAR($D307)=Setup!$B$5,MONTH($D307)=2),1-Setup!$B$7,0)))),0)</f>
        <v/>
      </c>
      <c r="L307" s="34">
        <f>IF(AND(ISNUMBER($C307),ISNUMBER($D307)),IF($D307&lt;$C307,0,IF(MAX($C307,DATE(Setup!$B$5,3,1))&gt;MIN($D307,EOMONTH(DATE(Setup!$B$5,3,1),0)),0,MAX(0,NETWORKDAYS.INTL(MAX($C307,DATE(Setup!$B$5,3,1)),MIN($D307,EOMONTH(DATE(Setup!$B$5,3,1),0)),Setup!$C$6,Setup!$F$12:$F$61)-IF(AND($E307="Half day",YEAR($D307)=Setup!$B$5,MONTH($D307)=3),1-Setup!$B$7,0)))),0)</f>
        <v/>
      </c>
      <c r="M307" s="34">
        <f>IF(AND(ISNUMBER($C307),ISNUMBER($D307)),IF($D307&lt;$C307,0,IF(MAX($C307,DATE(Setup!$B$5,4,1))&gt;MIN($D307,EOMONTH(DATE(Setup!$B$5,4,1),0)),0,MAX(0,NETWORKDAYS.INTL(MAX($C307,DATE(Setup!$B$5,4,1)),MIN($D307,EOMONTH(DATE(Setup!$B$5,4,1),0)),Setup!$C$6,Setup!$F$12:$F$61)-IF(AND($E307="Half day",YEAR($D307)=Setup!$B$5,MONTH($D307)=4),1-Setup!$B$7,0)))),0)</f>
        <v/>
      </c>
      <c r="N307" s="34">
        <f>IF(AND(ISNUMBER($C307),ISNUMBER($D307)),IF($D307&lt;$C307,0,IF(MAX($C307,DATE(Setup!$B$5,5,1))&gt;MIN($D307,EOMONTH(DATE(Setup!$B$5,5,1),0)),0,MAX(0,NETWORKDAYS.INTL(MAX($C307,DATE(Setup!$B$5,5,1)),MIN($D307,EOMONTH(DATE(Setup!$B$5,5,1),0)),Setup!$C$6,Setup!$F$12:$F$61)-IF(AND($E307="Half day",YEAR($D307)=Setup!$B$5,MONTH($D307)=5),1-Setup!$B$7,0)))),0)</f>
        <v/>
      </c>
      <c r="O307" s="34">
        <f>IF(AND(ISNUMBER($C307),ISNUMBER($D307)),IF($D307&lt;$C307,0,IF(MAX($C307,DATE(Setup!$B$5,6,1))&gt;MIN($D307,EOMONTH(DATE(Setup!$B$5,6,1),0)),0,MAX(0,NETWORKDAYS.INTL(MAX($C307,DATE(Setup!$B$5,6,1)),MIN($D307,EOMONTH(DATE(Setup!$B$5,6,1),0)),Setup!$C$6,Setup!$F$12:$F$61)-IF(AND($E307="Half day",YEAR($D307)=Setup!$B$5,MONTH($D307)=6),1-Setup!$B$7,0)))),0)</f>
        <v/>
      </c>
      <c r="P307" s="34">
        <f>IF(AND(ISNUMBER($C307),ISNUMBER($D307)),IF($D307&lt;$C307,0,IF(MAX($C307,DATE(Setup!$B$5,7,1))&gt;MIN($D307,EOMONTH(DATE(Setup!$B$5,7,1),0)),0,MAX(0,NETWORKDAYS.INTL(MAX($C307,DATE(Setup!$B$5,7,1)),MIN($D307,EOMONTH(DATE(Setup!$B$5,7,1),0)),Setup!$C$6,Setup!$F$12:$F$61)-IF(AND($E307="Half day",YEAR($D307)=Setup!$B$5,MONTH($D307)=7),1-Setup!$B$7,0)))),0)</f>
        <v/>
      </c>
      <c r="Q307" s="34">
        <f>IF(AND(ISNUMBER($C307),ISNUMBER($D307)),IF($D307&lt;$C307,0,IF(MAX($C307,DATE(Setup!$B$5,8,1))&gt;MIN($D307,EOMONTH(DATE(Setup!$B$5,8,1),0)),0,MAX(0,NETWORKDAYS.INTL(MAX($C307,DATE(Setup!$B$5,8,1)),MIN($D307,EOMONTH(DATE(Setup!$B$5,8,1),0)),Setup!$C$6,Setup!$F$12:$F$61)-IF(AND($E307="Half day",YEAR($D307)=Setup!$B$5,MONTH($D307)=8),1-Setup!$B$7,0)))),0)</f>
        <v/>
      </c>
      <c r="R307" s="34">
        <f>IF(AND(ISNUMBER($C307),ISNUMBER($D307)),IF($D307&lt;$C307,0,IF(MAX($C307,DATE(Setup!$B$5,9,1))&gt;MIN($D307,EOMONTH(DATE(Setup!$B$5,9,1),0)),0,MAX(0,NETWORKDAYS.INTL(MAX($C307,DATE(Setup!$B$5,9,1)),MIN($D307,EOMONTH(DATE(Setup!$B$5,9,1),0)),Setup!$C$6,Setup!$F$12:$F$61)-IF(AND($E307="Half day",YEAR($D307)=Setup!$B$5,MONTH($D307)=9),1-Setup!$B$7,0)))),0)</f>
        <v/>
      </c>
      <c r="S307" s="34">
        <f>IF(AND(ISNUMBER($C307),ISNUMBER($D307)),IF($D307&lt;$C307,0,IF(MAX($C307,DATE(Setup!$B$5,10,1))&gt;MIN($D307,EOMONTH(DATE(Setup!$B$5,10,1),0)),0,MAX(0,NETWORKDAYS.INTL(MAX($C307,DATE(Setup!$B$5,10,1)),MIN($D307,EOMONTH(DATE(Setup!$B$5,10,1),0)),Setup!$C$6,Setup!$F$12:$F$61)-IF(AND($E307="Half day",YEAR($D307)=Setup!$B$5,MONTH($D307)=10),1-Setup!$B$7,0)))),0)</f>
        <v/>
      </c>
      <c r="T307" s="34">
        <f>IF(AND(ISNUMBER($C307),ISNUMBER($D307)),IF($D307&lt;$C307,0,IF(MAX($C307,DATE(Setup!$B$5,11,1))&gt;MIN($D307,EOMONTH(DATE(Setup!$B$5,11,1),0)),0,MAX(0,NETWORKDAYS.INTL(MAX($C307,DATE(Setup!$B$5,11,1)),MIN($D307,EOMONTH(DATE(Setup!$B$5,11,1),0)),Setup!$C$6,Setup!$F$12:$F$61)-IF(AND($E307="Half day",YEAR($D307)=Setup!$B$5,MONTH($D307)=11),1-Setup!$B$7,0)))),0)</f>
        <v/>
      </c>
      <c r="U307" s="34">
        <f>IF(AND(ISNUMBER($C307),ISNUMBER($D307)),IF($D307&lt;$C307,0,IF(MAX($C307,DATE(Setup!$B$5,12,1))&gt;MIN($D307,EOMONTH(DATE(Setup!$B$5,12,1),0)),0,MAX(0,NETWORKDAYS.INTL(MAX($C307,DATE(Setup!$B$5,12,1)),MIN($D307,EOMONTH(DATE(Setup!$B$5,12,1),0)),Setup!$C$6,Setup!$F$12:$F$61)-IF(AND($E307="Half day",YEAR($D307)=Setup!$B$5,MONTH($D307)=12),1-Setup!$B$7,0)))),0)</f>
        <v/>
      </c>
    </row>
    <row r="308">
      <c r="A308" s="7" t="n"/>
      <c r="B308" s="7" t="n"/>
      <c r="C308" s="28" t="n"/>
      <c r="D308" s="28" t="n"/>
      <c r="E308" s="23" t="n"/>
      <c r="F308" s="32">
        <f>IF(OR($C308="",$D308=""),"",IF(NOT(AND(ISNUMBER($C308),ISNUMBER($D308))),"Check dates",IF($D308&lt;$C308,"Check dates",SUM($J308:$U308))))</f>
        <v/>
      </c>
      <c r="G308" s="7" t="n"/>
      <c r="H308" s="33">
        <f>IF(AND($A308="",$B308="",$C308="",$D308=""),"",IF(COUNTIF(Employees!$A$5:$A$34,$A308)=0,"Pick the employee from the list",IF(COUNTIF(Setup!$A$12:$A$17,$B308)=0,"Pick the leave type",IF($F308="Check dates","Check the dates","OK"))))</f>
        <v/>
      </c>
      <c r="J308" s="34">
        <f>IF(AND(ISNUMBER($C308),ISNUMBER($D308)),IF($D308&lt;$C308,0,IF(MAX($C308,DATE(Setup!$B$5,1,1))&gt;MIN($D308,EOMONTH(DATE(Setup!$B$5,1,1),0)),0,MAX(0,NETWORKDAYS.INTL(MAX($C308,DATE(Setup!$B$5,1,1)),MIN($D308,EOMONTH(DATE(Setup!$B$5,1,1),0)),Setup!$C$6,Setup!$F$12:$F$61)-IF(AND($E308="Half day",YEAR($D308)=Setup!$B$5,MONTH($D308)=1),1-Setup!$B$7,0)))),0)</f>
        <v/>
      </c>
      <c r="K308" s="34">
        <f>IF(AND(ISNUMBER($C308),ISNUMBER($D308)),IF($D308&lt;$C308,0,IF(MAX($C308,DATE(Setup!$B$5,2,1))&gt;MIN($D308,EOMONTH(DATE(Setup!$B$5,2,1),0)),0,MAX(0,NETWORKDAYS.INTL(MAX($C308,DATE(Setup!$B$5,2,1)),MIN($D308,EOMONTH(DATE(Setup!$B$5,2,1),0)),Setup!$C$6,Setup!$F$12:$F$61)-IF(AND($E308="Half day",YEAR($D308)=Setup!$B$5,MONTH($D308)=2),1-Setup!$B$7,0)))),0)</f>
        <v/>
      </c>
      <c r="L308" s="34">
        <f>IF(AND(ISNUMBER($C308),ISNUMBER($D308)),IF($D308&lt;$C308,0,IF(MAX($C308,DATE(Setup!$B$5,3,1))&gt;MIN($D308,EOMONTH(DATE(Setup!$B$5,3,1),0)),0,MAX(0,NETWORKDAYS.INTL(MAX($C308,DATE(Setup!$B$5,3,1)),MIN($D308,EOMONTH(DATE(Setup!$B$5,3,1),0)),Setup!$C$6,Setup!$F$12:$F$61)-IF(AND($E308="Half day",YEAR($D308)=Setup!$B$5,MONTH($D308)=3),1-Setup!$B$7,0)))),0)</f>
        <v/>
      </c>
      <c r="M308" s="34">
        <f>IF(AND(ISNUMBER($C308),ISNUMBER($D308)),IF($D308&lt;$C308,0,IF(MAX($C308,DATE(Setup!$B$5,4,1))&gt;MIN($D308,EOMONTH(DATE(Setup!$B$5,4,1),0)),0,MAX(0,NETWORKDAYS.INTL(MAX($C308,DATE(Setup!$B$5,4,1)),MIN($D308,EOMONTH(DATE(Setup!$B$5,4,1),0)),Setup!$C$6,Setup!$F$12:$F$61)-IF(AND($E308="Half day",YEAR($D308)=Setup!$B$5,MONTH($D308)=4),1-Setup!$B$7,0)))),0)</f>
        <v/>
      </c>
      <c r="N308" s="34">
        <f>IF(AND(ISNUMBER($C308),ISNUMBER($D308)),IF($D308&lt;$C308,0,IF(MAX($C308,DATE(Setup!$B$5,5,1))&gt;MIN($D308,EOMONTH(DATE(Setup!$B$5,5,1),0)),0,MAX(0,NETWORKDAYS.INTL(MAX($C308,DATE(Setup!$B$5,5,1)),MIN($D308,EOMONTH(DATE(Setup!$B$5,5,1),0)),Setup!$C$6,Setup!$F$12:$F$61)-IF(AND($E308="Half day",YEAR($D308)=Setup!$B$5,MONTH($D308)=5),1-Setup!$B$7,0)))),0)</f>
        <v/>
      </c>
      <c r="O308" s="34">
        <f>IF(AND(ISNUMBER($C308),ISNUMBER($D308)),IF($D308&lt;$C308,0,IF(MAX($C308,DATE(Setup!$B$5,6,1))&gt;MIN($D308,EOMONTH(DATE(Setup!$B$5,6,1),0)),0,MAX(0,NETWORKDAYS.INTL(MAX($C308,DATE(Setup!$B$5,6,1)),MIN($D308,EOMONTH(DATE(Setup!$B$5,6,1),0)),Setup!$C$6,Setup!$F$12:$F$61)-IF(AND($E308="Half day",YEAR($D308)=Setup!$B$5,MONTH($D308)=6),1-Setup!$B$7,0)))),0)</f>
        <v/>
      </c>
      <c r="P308" s="34">
        <f>IF(AND(ISNUMBER($C308),ISNUMBER($D308)),IF($D308&lt;$C308,0,IF(MAX($C308,DATE(Setup!$B$5,7,1))&gt;MIN($D308,EOMONTH(DATE(Setup!$B$5,7,1),0)),0,MAX(0,NETWORKDAYS.INTL(MAX($C308,DATE(Setup!$B$5,7,1)),MIN($D308,EOMONTH(DATE(Setup!$B$5,7,1),0)),Setup!$C$6,Setup!$F$12:$F$61)-IF(AND($E308="Half day",YEAR($D308)=Setup!$B$5,MONTH($D308)=7),1-Setup!$B$7,0)))),0)</f>
        <v/>
      </c>
      <c r="Q308" s="34">
        <f>IF(AND(ISNUMBER($C308),ISNUMBER($D308)),IF($D308&lt;$C308,0,IF(MAX($C308,DATE(Setup!$B$5,8,1))&gt;MIN($D308,EOMONTH(DATE(Setup!$B$5,8,1),0)),0,MAX(0,NETWORKDAYS.INTL(MAX($C308,DATE(Setup!$B$5,8,1)),MIN($D308,EOMONTH(DATE(Setup!$B$5,8,1),0)),Setup!$C$6,Setup!$F$12:$F$61)-IF(AND($E308="Half day",YEAR($D308)=Setup!$B$5,MONTH($D308)=8),1-Setup!$B$7,0)))),0)</f>
        <v/>
      </c>
      <c r="R308" s="34">
        <f>IF(AND(ISNUMBER($C308),ISNUMBER($D308)),IF($D308&lt;$C308,0,IF(MAX($C308,DATE(Setup!$B$5,9,1))&gt;MIN($D308,EOMONTH(DATE(Setup!$B$5,9,1),0)),0,MAX(0,NETWORKDAYS.INTL(MAX($C308,DATE(Setup!$B$5,9,1)),MIN($D308,EOMONTH(DATE(Setup!$B$5,9,1),0)),Setup!$C$6,Setup!$F$12:$F$61)-IF(AND($E308="Half day",YEAR($D308)=Setup!$B$5,MONTH($D308)=9),1-Setup!$B$7,0)))),0)</f>
        <v/>
      </c>
      <c r="S308" s="34">
        <f>IF(AND(ISNUMBER($C308),ISNUMBER($D308)),IF($D308&lt;$C308,0,IF(MAX($C308,DATE(Setup!$B$5,10,1))&gt;MIN($D308,EOMONTH(DATE(Setup!$B$5,10,1),0)),0,MAX(0,NETWORKDAYS.INTL(MAX($C308,DATE(Setup!$B$5,10,1)),MIN($D308,EOMONTH(DATE(Setup!$B$5,10,1),0)),Setup!$C$6,Setup!$F$12:$F$61)-IF(AND($E308="Half day",YEAR($D308)=Setup!$B$5,MONTH($D308)=10),1-Setup!$B$7,0)))),0)</f>
        <v/>
      </c>
      <c r="T308" s="34">
        <f>IF(AND(ISNUMBER($C308),ISNUMBER($D308)),IF($D308&lt;$C308,0,IF(MAX($C308,DATE(Setup!$B$5,11,1))&gt;MIN($D308,EOMONTH(DATE(Setup!$B$5,11,1),0)),0,MAX(0,NETWORKDAYS.INTL(MAX($C308,DATE(Setup!$B$5,11,1)),MIN($D308,EOMONTH(DATE(Setup!$B$5,11,1),0)),Setup!$C$6,Setup!$F$12:$F$61)-IF(AND($E308="Half day",YEAR($D308)=Setup!$B$5,MONTH($D308)=11),1-Setup!$B$7,0)))),0)</f>
        <v/>
      </c>
      <c r="U308" s="34">
        <f>IF(AND(ISNUMBER($C308),ISNUMBER($D308)),IF($D308&lt;$C308,0,IF(MAX($C308,DATE(Setup!$B$5,12,1))&gt;MIN($D308,EOMONTH(DATE(Setup!$B$5,12,1),0)),0,MAX(0,NETWORKDAYS.INTL(MAX($C308,DATE(Setup!$B$5,12,1)),MIN($D308,EOMONTH(DATE(Setup!$B$5,12,1),0)),Setup!$C$6,Setup!$F$12:$F$61)-IF(AND($E308="Half day",YEAR($D308)=Setup!$B$5,MONTH($D308)=12),1-Setup!$B$7,0)))),0)</f>
        <v/>
      </c>
    </row>
    <row r="309">
      <c r="A309" s="7" t="n"/>
      <c r="B309" s="7" t="n"/>
      <c r="C309" s="28" t="n"/>
      <c r="D309" s="28" t="n"/>
      <c r="E309" s="23" t="n"/>
      <c r="F309" s="32">
        <f>IF(OR($C309="",$D309=""),"",IF(NOT(AND(ISNUMBER($C309),ISNUMBER($D309))),"Check dates",IF($D309&lt;$C309,"Check dates",SUM($J309:$U309))))</f>
        <v/>
      </c>
      <c r="G309" s="7" t="n"/>
      <c r="H309" s="33">
        <f>IF(AND($A309="",$B309="",$C309="",$D309=""),"",IF(COUNTIF(Employees!$A$5:$A$34,$A309)=0,"Pick the employee from the list",IF(COUNTIF(Setup!$A$12:$A$17,$B309)=0,"Pick the leave type",IF($F309="Check dates","Check the dates","OK"))))</f>
        <v/>
      </c>
      <c r="J309" s="34">
        <f>IF(AND(ISNUMBER($C309),ISNUMBER($D309)),IF($D309&lt;$C309,0,IF(MAX($C309,DATE(Setup!$B$5,1,1))&gt;MIN($D309,EOMONTH(DATE(Setup!$B$5,1,1),0)),0,MAX(0,NETWORKDAYS.INTL(MAX($C309,DATE(Setup!$B$5,1,1)),MIN($D309,EOMONTH(DATE(Setup!$B$5,1,1),0)),Setup!$C$6,Setup!$F$12:$F$61)-IF(AND($E309="Half day",YEAR($D309)=Setup!$B$5,MONTH($D309)=1),1-Setup!$B$7,0)))),0)</f>
        <v/>
      </c>
      <c r="K309" s="34">
        <f>IF(AND(ISNUMBER($C309),ISNUMBER($D309)),IF($D309&lt;$C309,0,IF(MAX($C309,DATE(Setup!$B$5,2,1))&gt;MIN($D309,EOMONTH(DATE(Setup!$B$5,2,1),0)),0,MAX(0,NETWORKDAYS.INTL(MAX($C309,DATE(Setup!$B$5,2,1)),MIN($D309,EOMONTH(DATE(Setup!$B$5,2,1),0)),Setup!$C$6,Setup!$F$12:$F$61)-IF(AND($E309="Half day",YEAR($D309)=Setup!$B$5,MONTH($D309)=2),1-Setup!$B$7,0)))),0)</f>
        <v/>
      </c>
      <c r="L309" s="34">
        <f>IF(AND(ISNUMBER($C309),ISNUMBER($D309)),IF($D309&lt;$C309,0,IF(MAX($C309,DATE(Setup!$B$5,3,1))&gt;MIN($D309,EOMONTH(DATE(Setup!$B$5,3,1),0)),0,MAX(0,NETWORKDAYS.INTL(MAX($C309,DATE(Setup!$B$5,3,1)),MIN($D309,EOMONTH(DATE(Setup!$B$5,3,1),0)),Setup!$C$6,Setup!$F$12:$F$61)-IF(AND($E309="Half day",YEAR($D309)=Setup!$B$5,MONTH($D309)=3),1-Setup!$B$7,0)))),0)</f>
        <v/>
      </c>
      <c r="M309" s="34">
        <f>IF(AND(ISNUMBER($C309),ISNUMBER($D309)),IF($D309&lt;$C309,0,IF(MAX($C309,DATE(Setup!$B$5,4,1))&gt;MIN($D309,EOMONTH(DATE(Setup!$B$5,4,1),0)),0,MAX(0,NETWORKDAYS.INTL(MAX($C309,DATE(Setup!$B$5,4,1)),MIN($D309,EOMONTH(DATE(Setup!$B$5,4,1),0)),Setup!$C$6,Setup!$F$12:$F$61)-IF(AND($E309="Half day",YEAR($D309)=Setup!$B$5,MONTH($D309)=4),1-Setup!$B$7,0)))),0)</f>
        <v/>
      </c>
      <c r="N309" s="34">
        <f>IF(AND(ISNUMBER($C309),ISNUMBER($D309)),IF($D309&lt;$C309,0,IF(MAX($C309,DATE(Setup!$B$5,5,1))&gt;MIN($D309,EOMONTH(DATE(Setup!$B$5,5,1),0)),0,MAX(0,NETWORKDAYS.INTL(MAX($C309,DATE(Setup!$B$5,5,1)),MIN($D309,EOMONTH(DATE(Setup!$B$5,5,1),0)),Setup!$C$6,Setup!$F$12:$F$61)-IF(AND($E309="Half day",YEAR($D309)=Setup!$B$5,MONTH($D309)=5),1-Setup!$B$7,0)))),0)</f>
        <v/>
      </c>
      <c r="O309" s="34">
        <f>IF(AND(ISNUMBER($C309),ISNUMBER($D309)),IF($D309&lt;$C309,0,IF(MAX($C309,DATE(Setup!$B$5,6,1))&gt;MIN($D309,EOMONTH(DATE(Setup!$B$5,6,1),0)),0,MAX(0,NETWORKDAYS.INTL(MAX($C309,DATE(Setup!$B$5,6,1)),MIN($D309,EOMONTH(DATE(Setup!$B$5,6,1),0)),Setup!$C$6,Setup!$F$12:$F$61)-IF(AND($E309="Half day",YEAR($D309)=Setup!$B$5,MONTH($D309)=6),1-Setup!$B$7,0)))),0)</f>
        <v/>
      </c>
      <c r="P309" s="34">
        <f>IF(AND(ISNUMBER($C309),ISNUMBER($D309)),IF($D309&lt;$C309,0,IF(MAX($C309,DATE(Setup!$B$5,7,1))&gt;MIN($D309,EOMONTH(DATE(Setup!$B$5,7,1),0)),0,MAX(0,NETWORKDAYS.INTL(MAX($C309,DATE(Setup!$B$5,7,1)),MIN($D309,EOMONTH(DATE(Setup!$B$5,7,1),0)),Setup!$C$6,Setup!$F$12:$F$61)-IF(AND($E309="Half day",YEAR($D309)=Setup!$B$5,MONTH($D309)=7),1-Setup!$B$7,0)))),0)</f>
        <v/>
      </c>
      <c r="Q309" s="34">
        <f>IF(AND(ISNUMBER($C309),ISNUMBER($D309)),IF($D309&lt;$C309,0,IF(MAX($C309,DATE(Setup!$B$5,8,1))&gt;MIN($D309,EOMONTH(DATE(Setup!$B$5,8,1),0)),0,MAX(0,NETWORKDAYS.INTL(MAX($C309,DATE(Setup!$B$5,8,1)),MIN($D309,EOMONTH(DATE(Setup!$B$5,8,1),0)),Setup!$C$6,Setup!$F$12:$F$61)-IF(AND($E309="Half day",YEAR($D309)=Setup!$B$5,MONTH($D309)=8),1-Setup!$B$7,0)))),0)</f>
        <v/>
      </c>
      <c r="R309" s="34">
        <f>IF(AND(ISNUMBER($C309),ISNUMBER($D309)),IF($D309&lt;$C309,0,IF(MAX($C309,DATE(Setup!$B$5,9,1))&gt;MIN($D309,EOMONTH(DATE(Setup!$B$5,9,1),0)),0,MAX(0,NETWORKDAYS.INTL(MAX($C309,DATE(Setup!$B$5,9,1)),MIN($D309,EOMONTH(DATE(Setup!$B$5,9,1),0)),Setup!$C$6,Setup!$F$12:$F$61)-IF(AND($E309="Half day",YEAR($D309)=Setup!$B$5,MONTH($D309)=9),1-Setup!$B$7,0)))),0)</f>
        <v/>
      </c>
      <c r="S309" s="34">
        <f>IF(AND(ISNUMBER($C309),ISNUMBER($D309)),IF($D309&lt;$C309,0,IF(MAX($C309,DATE(Setup!$B$5,10,1))&gt;MIN($D309,EOMONTH(DATE(Setup!$B$5,10,1),0)),0,MAX(0,NETWORKDAYS.INTL(MAX($C309,DATE(Setup!$B$5,10,1)),MIN($D309,EOMONTH(DATE(Setup!$B$5,10,1),0)),Setup!$C$6,Setup!$F$12:$F$61)-IF(AND($E309="Half day",YEAR($D309)=Setup!$B$5,MONTH($D309)=10),1-Setup!$B$7,0)))),0)</f>
        <v/>
      </c>
      <c r="T309" s="34">
        <f>IF(AND(ISNUMBER($C309),ISNUMBER($D309)),IF($D309&lt;$C309,0,IF(MAX($C309,DATE(Setup!$B$5,11,1))&gt;MIN($D309,EOMONTH(DATE(Setup!$B$5,11,1),0)),0,MAX(0,NETWORKDAYS.INTL(MAX($C309,DATE(Setup!$B$5,11,1)),MIN($D309,EOMONTH(DATE(Setup!$B$5,11,1),0)),Setup!$C$6,Setup!$F$12:$F$61)-IF(AND($E309="Half day",YEAR($D309)=Setup!$B$5,MONTH($D309)=11),1-Setup!$B$7,0)))),0)</f>
        <v/>
      </c>
      <c r="U309" s="34">
        <f>IF(AND(ISNUMBER($C309),ISNUMBER($D309)),IF($D309&lt;$C309,0,IF(MAX($C309,DATE(Setup!$B$5,12,1))&gt;MIN($D309,EOMONTH(DATE(Setup!$B$5,12,1),0)),0,MAX(0,NETWORKDAYS.INTL(MAX($C309,DATE(Setup!$B$5,12,1)),MIN($D309,EOMONTH(DATE(Setup!$B$5,12,1),0)),Setup!$C$6,Setup!$F$12:$F$61)-IF(AND($E309="Half day",YEAR($D309)=Setup!$B$5,MONTH($D309)=12),1-Setup!$B$7,0)))),0)</f>
        <v/>
      </c>
    </row>
    <row r="310">
      <c r="A310" s="7" t="n"/>
      <c r="B310" s="7" t="n"/>
      <c r="C310" s="28" t="n"/>
      <c r="D310" s="28" t="n"/>
      <c r="E310" s="23" t="n"/>
      <c r="F310" s="32">
        <f>IF(OR($C310="",$D310=""),"",IF(NOT(AND(ISNUMBER($C310),ISNUMBER($D310))),"Check dates",IF($D310&lt;$C310,"Check dates",SUM($J310:$U310))))</f>
        <v/>
      </c>
      <c r="G310" s="7" t="n"/>
      <c r="H310" s="33">
        <f>IF(AND($A310="",$B310="",$C310="",$D310=""),"",IF(COUNTIF(Employees!$A$5:$A$34,$A310)=0,"Pick the employee from the list",IF(COUNTIF(Setup!$A$12:$A$17,$B310)=0,"Pick the leave type",IF($F310="Check dates","Check the dates","OK"))))</f>
        <v/>
      </c>
      <c r="J310" s="34">
        <f>IF(AND(ISNUMBER($C310),ISNUMBER($D310)),IF($D310&lt;$C310,0,IF(MAX($C310,DATE(Setup!$B$5,1,1))&gt;MIN($D310,EOMONTH(DATE(Setup!$B$5,1,1),0)),0,MAX(0,NETWORKDAYS.INTL(MAX($C310,DATE(Setup!$B$5,1,1)),MIN($D310,EOMONTH(DATE(Setup!$B$5,1,1),0)),Setup!$C$6,Setup!$F$12:$F$61)-IF(AND($E310="Half day",YEAR($D310)=Setup!$B$5,MONTH($D310)=1),1-Setup!$B$7,0)))),0)</f>
        <v/>
      </c>
      <c r="K310" s="34">
        <f>IF(AND(ISNUMBER($C310),ISNUMBER($D310)),IF($D310&lt;$C310,0,IF(MAX($C310,DATE(Setup!$B$5,2,1))&gt;MIN($D310,EOMONTH(DATE(Setup!$B$5,2,1),0)),0,MAX(0,NETWORKDAYS.INTL(MAX($C310,DATE(Setup!$B$5,2,1)),MIN($D310,EOMONTH(DATE(Setup!$B$5,2,1),0)),Setup!$C$6,Setup!$F$12:$F$61)-IF(AND($E310="Half day",YEAR($D310)=Setup!$B$5,MONTH($D310)=2),1-Setup!$B$7,0)))),0)</f>
        <v/>
      </c>
      <c r="L310" s="34">
        <f>IF(AND(ISNUMBER($C310),ISNUMBER($D310)),IF($D310&lt;$C310,0,IF(MAX($C310,DATE(Setup!$B$5,3,1))&gt;MIN($D310,EOMONTH(DATE(Setup!$B$5,3,1),0)),0,MAX(0,NETWORKDAYS.INTL(MAX($C310,DATE(Setup!$B$5,3,1)),MIN($D310,EOMONTH(DATE(Setup!$B$5,3,1),0)),Setup!$C$6,Setup!$F$12:$F$61)-IF(AND($E310="Half day",YEAR($D310)=Setup!$B$5,MONTH($D310)=3),1-Setup!$B$7,0)))),0)</f>
        <v/>
      </c>
      <c r="M310" s="34">
        <f>IF(AND(ISNUMBER($C310),ISNUMBER($D310)),IF($D310&lt;$C310,0,IF(MAX($C310,DATE(Setup!$B$5,4,1))&gt;MIN($D310,EOMONTH(DATE(Setup!$B$5,4,1),0)),0,MAX(0,NETWORKDAYS.INTL(MAX($C310,DATE(Setup!$B$5,4,1)),MIN($D310,EOMONTH(DATE(Setup!$B$5,4,1),0)),Setup!$C$6,Setup!$F$12:$F$61)-IF(AND($E310="Half day",YEAR($D310)=Setup!$B$5,MONTH($D310)=4),1-Setup!$B$7,0)))),0)</f>
        <v/>
      </c>
      <c r="N310" s="34">
        <f>IF(AND(ISNUMBER($C310),ISNUMBER($D310)),IF($D310&lt;$C310,0,IF(MAX($C310,DATE(Setup!$B$5,5,1))&gt;MIN($D310,EOMONTH(DATE(Setup!$B$5,5,1),0)),0,MAX(0,NETWORKDAYS.INTL(MAX($C310,DATE(Setup!$B$5,5,1)),MIN($D310,EOMONTH(DATE(Setup!$B$5,5,1),0)),Setup!$C$6,Setup!$F$12:$F$61)-IF(AND($E310="Half day",YEAR($D310)=Setup!$B$5,MONTH($D310)=5),1-Setup!$B$7,0)))),0)</f>
        <v/>
      </c>
      <c r="O310" s="34">
        <f>IF(AND(ISNUMBER($C310),ISNUMBER($D310)),IF($D310&lt;$C310,0,IF(MAX($C310,DATE(Setup!$B$5,6,1))&gt;MIN($D310,EOMONTH(DATE(Setup!$B$5,6,1),0)),0,MAX(0,NETWORKDAYS.INTL(MAX($C310,DATE(Setup!$B$5,6,1)),MIN($D310,EOMONTH(DATE(Setup!$B$5,6,1),0)),Setup!$C$6,Setup!$F$12:$F$61)-IF(AND($E310="Half day",YEAR($D310)=Setup!$B$5,MONTH($D310)=6),1-Setup!$B$7,0)))),0)</f>
        <v/>
      </c>
      <c r="P310" s="34">
        <f>IF(AND(ISNUMBER($C310),ISNUMBER($D310)),IF($D310&lt;$C310,0,IF(MAX($C310,DATE(Setup!$B$5,7,1))&gt;MIN($D310,EOMONTH(DATE(Setup!$B$5,7,1),0)),0,MAX(0,NETWORKDAYS.INTL(MAX($C310,DATE(Setup!$B$5,7,1)),MIN($D310,EOMONTH(DATE(Setup!$B$5,7,1),0)),Setup!$C$6,Setup!$F$12:$F$61)-IF(AND($E310="Half day",YEAR($D310)=Setup!$B$5,MONTH($D310)=7),1-Setup!$B$7,0)))),0)</f>
        <v/>
      </c>
      <c r="Q310" s="34">
        <f>IF(AND(ISNUMBER($C310),ISNUMBER($D310)),IF($D310&lt;$C310,0,IF(MAX($C310,DATE(Setup!$B$5,8,1))&gt;MIN($D310,EOMONTH(DATE(Setup!$B$5,8,1),0)),0,MAX(0,NETWORKDAYS.INTL(MAX($C310,DATE(Setup!$B$5,8,1)),MIN($D310,EOMONTH(DATE(Setup!$B$5,8,1),0)),Setup!$C$6,Setup!$F$12:$F$61)-IF(AND($E310="Half day",YEAR($D310)=Setup!$B$5,MONTH($D310)=8),1-Setup!$B$7,0)))),0)</f>
        <v/>
      </c>
      <c r="R310" s="34">
        <f>IF(AND(ISNUMBER($C310),ISNUMBER($D310)),IF($D310&lt;$C310,0,IF(MAX($C310,DATE(Setup!$B$5,9,1))&gt;MIN($D310,EOMONTH(DATE(Setup!$B$5,9,1),0)),0,MAX(0,NETWORKDAYS.INTL(MAX($C310,DATE(Setup!$B$5,9,1)),MIN($D310,EOMONTH(DATE(Setup!$B$5,9,1),0)),Setup!$C$6,Setup!$F$12:$F$61)-IF(AND($E310="Half day",YEAR($D310)=Setup!$B$5,MONTH($D310)=9),1-Setup!$B$7,0)))),0)</f>
        <v/>
      </c>
      <c r="S310" s="34">
        <f>IF(AND(ISNUMBER($C310),ISNUMBER($D310)),IF($D310&lt;$C310,0,IF(MAX($C310,DATE(Setup!$B$5,10,1))&gt;MIN($D310,EOMONTH(DATE(Setup!$B$5,10,1),0)),0,MAX(0,NETWORKDAYS.INTL(MAX($C310,DATE(Setup!$B$5,10,1)),MIN($D310,EOMONTH(DATE(Setup!$B$5,10,1),0)),Setup!$C$6,Setup!$F$12:$F$61)-IF(AND($E310="Half day",YEAR($D310)=Setup!$B$5,MONTH($D310)=10),1-Setup!$B$7,0)))),0)</f>
        <v/>
      </c>
      <c r="T310" s="34">
        <f>IF(AND(ISNUMBER($C310),ISNUMBER($D310)),IF($D310&lt;$C310,0,IF(MAX($C310,DATE(Setup!$B$5,11,1))&gt;MIN($D310,EOMONTH(DATE(Setup!$B$5,11,1),0)),0,MAX(0,NETWORKDAYS.INTL(MAX($C310,DATE(Setup!$B$5,11,1)),MIN($D310,EOMONTH(DATE(Setup!$B$5,11,1),0)),Setup!$C$6,Setup!$F$12:$F$61)-IF(AND($E310="Half day",YEAR($D310)=Setup!$B$5,MONTH($D310)=11),1-Setup!$B$7,0)))),0)</f>
        <v/>
      </c>
      <c r="U310" s="34">
        <f>IF(AND(ISNUMBER($C310),ISNUMBER($D310)),IF($D310&lt;$C310,0,IF(MAX($C310,DATE(Setup!$B$5,12,1))&gt;MIN($D310,EOMONTH(DATE(Setup!$B$5,12,1),0)),0,MAX(0,NETWORKDAYS.INTL(MAX($C310,DATE(Setup!$B$5,12,1)),MIN($D310,EOMONTH(DATE(Setup!$B$5,12,1),0)),Setup!$C$6,Setup!$F$12:$F$61)-IF(AND($E310="Half day",YEAR($D310)=Setup!$B$5,MONTH($D310)=12),1-Setup!$B$7,0)))),0)</f>
        <v/>
      </c>
    </row>
    <row r="311">
      <c r="A311" s="7" t="n"/>
      <c r="B311" s="7" t="n"/>
      <c r="C311" s="28" t="n"/>
      <c r="D311" s="28" t="n"/>
      <c r="E311" s="23" t="n"/>
      <c r="F311" s="32">
        <f>IF(OR($C311="",$D311=""),"",IF(NOT(AND(ISNUMBER($C311),ISNUMBER($D311))),"Check dates",IF($D311&lt;$C311,"Check dates",SUM($J311:$U311))))</f>
        <v/>
      </c>
      <c r="G311" s="7" t="n"/>
      <c r="H311" s="33">
        <f>IF(AND($A311="",$B311="",$C311="",$D311=""),"",IF(COUNTIF(Employees!$A$5:$A$34,$A311)=0,"Pick the employee from the list",IF(COUNTIF(Setup!$A$12:$A$17,$B311)=0,"Pick the leave type",IF($F311="Check dates","Check the dates","OK"))))</f>
        <v/>
      </c>
      <c r="J311" s="34">
        <f>IF(AND(ISNUMBER($C311),ISNUMBER($D311)),IF($D311&lt;$C311,0,IF(MAX($C311,DATE(Setup!$B$5,1,1))&gt;MIN($D311,EOMONTH(DATE(Setup!$B$5,1,1),0)),0,MAX(0,NETWORKDAYS.INTL(MAX($C311,DATE(Setup!$B$5,1,1)),MIN($D311,EOMONTH(DATE(Setup!$B$5,1,1),0)),Setup!$C$6,Setup!$F$12:$F$61)-IF(AND($E311="Half day",YEAR($D311)=Setup!$B$5,MONTH($D311)=1),1-Setup!$B$7,0)))),0)</f>
        <v/>
      </c>
      <c r="K311" s="34">
        <f>IF(AND(ISNUMBER($C311),ISNUMBER($D311)),IF($D311&lt;$C311,0,IF(MAX($C311,DATE(Setup!$B$5,2,1))&gt;MIN($D311,EOMONTH(DATE(Setup!$B$5,2,1),0)),0,MAX(0,NETWORKDAYS.INTL(MAX($C311,DATE(Setup!$B$5,2,1)),MIN($D311,EOMONTH(DATE(Setup!$B$5,2,1),0)),Setup!$C$6,Setup!$F$12:$F$61)-IF(AND($E311="Half day",YEAR($D311)=Setup!$B$5,MONTH($D311)=2),1-Setup!$B$7,0)))),0)</f>
        <v/>
      </c>
      <c r="L311" s="34">
        <f>IF(AND(ISNUMBER($C311),ISNUMBER($D311)),IF($D311&lt;$C311,0,IF(MAX($C311,DATE(Setup!$B$5,3,1))&gt;MIN($D311,EOMONTH(DATE(Setup!$B$5,3,1),0)),0,MAX(0,NETWORKDAYS.INTL(MAX($C311,DATE(Setup!$B$5,3,1)),MIN($D311,EOMONTH(DATE(Setup!$B$5,3,1),0)),Setup!$C$6,Setup!$F$12:$F$61)-IF(AND($E311="Half day",YEAR($D311)=Setup!$B$5,MONTH($D311)=3),1-Setup!$B$7,0)))),0)</f>
        <v/>
      </c>
      <c r="M311" s="34">
        <f>IF(AND(ISNUMBER($C311),ISNUMBER($D311)),IF($D311&lt;$C311,0,IF(MAX($C311,DATE(Setup!$B$5,4,1))&gt;MIN($D311,EOMONTH(DATE(Setup!$B$5,4,1),0)),0,MAX(0,NETWORKDAYS.INTL(MAX($C311,DATE(Setup!$B$5,4,1)),MIN($D311,EOMONTH(DATE(Setup!$B$5,4,1),0)),Setup!$C$6,Setup!$F$12:$F$61)-IF(AND($E311="Half day",YEAR($D311)=Setup!$B$5,MONTH($D311)=4),1-Setup!$B$7,0)))),0)</f>
        <v/>
      </c>
      <c r="N311" s="34">
        <f>IF(AND(ISNUMBER($C311),ISNUMBER($D311)),IF($D311&lt;$C311,0,IF(MAX($C311,DATE(Setup!$B$5,5,1))&gt;MIN($D311,EOMONTH(DATE(Setup!$B$5,5,1),0)),0,MAX(0,NETWORKDAYS.INTL(MAX($C311,DATE(Setup!$B$5,5,1)),MIN($D311,EOMONTH(DATE(Setup!$B$5,5,1),0)),Setup!$C$6,Setup!$F$12:$F$61)-IF(AND($E311="Half day",YEAR($D311)=Setup!$B$5,MONTH($D311)=5),1-Setup!$B$7,0)))),0)</f>
        <v/>
      </c>
      <c r="O311" s="34">
        <f>IF(AND(ISNUMBER($C311),ISNUMBER($D311)),IF($D311&lt;$C311,0,IF(MAX($C311,DATE(Setup!$B$5,6,1))&gt;MIN($D311,EOMONTH(DATE(Setup!$B$5,6,1),0)),0,MAX(0,NETWORKDAYS.INTL(MAX($C311,DATE(Setup!$B$5,6,1)),MIN($D311,EOMONTH(DATE(Setup!$B$5,6,1),0)),Setup!$C$6,Setup!$F$12:$F$61)-IF(AND($E311="Half day",YEAR($D311)=Setup!$B$5,MONTH($D311)=6),1-Setup!$B$7,0)))),0)</f>
        <v/>
      </c>
      <c r="P311" s="34">
        <f>IF(AND(ISNUMBER($C311),ISNUMBER($D311)),IF($D311&lt;$C311,0,IF(MAX($C311,DATE(Setup!$B$5,7,1))&gt;MIN($D311,EOMONTH(DATE(Setup!$B$5,7,1),0)),0,MAX(0,NETWORKDAYS.INTL(MAX($C311,DATE(Setup!$B$5,7,1)),MIN($D311,EOMONTH(DATE(Setup!$B$5,7,1),0)),Setup!$C$6,Setup!$F$12:$F$61)-IF(AND($E311="Half day",YEAR($D311)=Setup!$B$5,MONTH($D311)=7),1-Setup!$B$7,0)))),0)</f>
        <v/>
      </c>
      <c r="Q311" s="34">
        <f>IF(AND(ISNUMBER($C311),ISNUMBER($D311)),IF($D311&lt;$C311,0,IF(MAX($C311,DATE(Setup!$B$5,8,1))&gt;MIN($D311,EOMONTH(DATE(Setup!$B$5,8,1),0)),0,MAX(0,NETWORKDAYS.INTL(MAX($C311,DATE(Setup!$B$5,8,1)),MIN($D311,EOMONTH(DATE(Setup!$B$5,8,1),0)),Setup!$C$6,Setup!$F$12:$F$61)-IF(AND($E311="Half day",YEAR($D311)=Setup!$B$5,MONTH($D311)=8),1-Setup!$B$7,0)))),0)</f>
        <v/>
      </c>
      <c r="R311" s="34">
        <f>IF(AND(ISNUMBER($C311),ISNUMBER($D311)),IF($D311&lt;$C311,0,IF(MAX($C311,DATE(Setup!$B$5,9,1))&gt;MIN($D311,EOMONTH(DATE(Setup!$B$5,9,1),0)),0,MAX(0,NETWORKDAYS.INTL(MAX($C311,DATE(Setup!$B$5,9,1)),MIN($D311,EOMONTH(DATE(Setup!$B$5,9,1),0)),Setup!$C$6,Setup!$F$12:$F$61)-IF(AND($E311="Half day",YEAR($D311)=Setup!$B$5,MONTH($D311)=9),1-Setup!$B$7,0)))),0)</f>
        <v/>
      </c>
      <c r="S311" s="34">
        <f>IF(AND(ISNUMBER($C311),ISNUMBER($D311)),IF($D311&lt;$C311,0,IF(MAX($C311,DATE(Setup!$B$5,10,1))&gt;MIN($D311,EOMONTH(DATE(Setup!$B$5,10,1),0)),0,MAX(0,NETWORKDAYS.INTL(MAX($C311,DATE(Setup!$B$5,10,1)),MIN($D311,EOMONTH(DATE(Setup!$B$5,10,1),0)),Setup!$C$6,Setup!$F$12:$F$61)-IF(AND($E311="Half day",YEAR($D311)=Setup!$B$5,MONTH($D311)=10),1-Setup!$B$7,0)))),0)</f>
        <v/>
      </c>
      <c r="T311" s="34">
        <f>IF(AND(ISNUMBER($C311),ISNUMBER($D311)),IF($D311&lt;$C311,0,IF(MAX($C311,DATE(Setup!$B$5,11,1))&gt;MIN($D311,EOMONTH(DATE(Setup!$B$5,11,1),0)),0,MAX(0,NETWORKDAYS.INTL(MAX($C311,DATE(Setup!$B$5,11,1)),MIN($D311,EOMONTH(DATE(Setup!$B$5,11,1),0)),Setup!$C$6,Setup!$F$12:$F$61)-IF(AND($E311="Half day",YEAR($D311)=Setup!$B$5,MONTH($D311)=11),1-Setup!$B$7,0)))),0)</f>
        <v/>
      </c>
      <c r="U311" s="34">
        <f>IF(AND(ISNUMBER($C311),ISNUMBER($D311)),IF($D311&lt;$C311,0,IF(MAX($C311,DATE(Setup!$B$5,12,1))&gt;MIN($D311,EOMONTH(DATE(Setup!$B$5,12,1),0)),0,MAX(0,NETWORKDAYS.INTL(MAX($C311,DATE(Setup!$B$5,12,1)),MIN($D311,EOMONTH(DATE(Setup!$B$5,12,1),0)),Setup!$C$6,Setup!$F$12:$F$61)-IF(AND($E311="Half day",YEAR($D311)=Setup!$B$5,MONTH($D311)=12),1-Setup!$B$7,0)))),0)</f>
        <v/>
      </c>
    </row>
    <row r="312">
      <c r="A312" s="7" t="n"/>
      <c r="B312" s="7" t="n"/>
      <c r="C312" s="28" t="n"/>
      <c r="D312" s="28" t="n"/>
      <c r="E312" s="23" t="n"/>
      <c r="F312" s="32">
        <f>IF(OR($C312="",$D312=""),"",IF(NOT(AND(ISNUMBER($C312),ISNUMBER($D312))),"Check dates",IF($D312&lt;$C312,"Check dates",SUM($J312:$U312))))</f>
        <v/>
      </c>
      <c r="G312" s="7" t="n"/>
      <c r="H312" s="33">
        <f>IF(AND($A312="",$B312="",$C312="",$D312=""),"",IF(COUNTIF(Employees!$A$5:$A$34,$A312)=0,"Pick the employee from the list",IF(COUNTIF(Setup!$A$12:$A$17,$B312)=0,"Pick the leave type",IF($F312="Check dates","Check the dates","OK"))))</f>
        <v/>
      </c>
      <c r="J312" s="34">
        <f>IF(AND(ISNUMBER($C312),ISNUMBER($D312)),IF($D312&lt;$C312,0,IF(MAX($C312,DATE(Setup!$B$5,1,1))&gt;MIN($D312,EOMONTH(DATE(Setup!$B$5,1,1),0)),0,MAX(0,NETWORKDAYS.INTL(MAX($C312,DATE(Setup!$B$5,1,1)),MIN($D312,EOMONTH(DATE(Setup!$B$5,1,1),0)),Setup!$C$6,Setup!$F$12:$F$61)-IF(AND($E312="Half day",YEAR($D312)=Setup!$B$5,MONTH($D312)=1),1-Setup!$B$7,0)))),0)</f>
        <v/>
      </c>
      <c r="K312" s="34">
        <f>IF(AND(ISNUMBER($C312),ISNUMBER($D312)),IF($D312&lt;$C312,0,IF(MAX($C312,DATE(Setup!$B$5,2,1))&gt;MIN($D312,EOMONTH(DATE(Setup!$B$5,2,1),0)),0,MAX(0,NETWORKDAYS.INTL(MAX($C312,DATE(Setup!$B$5,2,1)),MIN($D312,EOMONTH(DATE(Setup!$B$5,2,1),0)),Setup!$C$6,Setup!$F$12:$F$61)-IF(AND($E312="Half day",YEAR($D312)=Setup!$B$5,MONTH($D312)=2),1-Setup!$B$7,0)))),0)</f>
        <v/>
      </c>
      <c r="L312" s="34">
        <f>IF(AND(ISNUMBER($C312),ISNUMBER($D312)),IF($D312&lt;$C312,0,IF(MAX($C312,DATE(Setup!$B$5,3,1))&gt;MIN($D312,EOMONTH(DATE(Setup!$B$5,3,1),0)),0,MAX(0,NETWORKDAYS.INTL(MAX($C312,DATE(Setup!$B$5,3,1)),MIN($D312,EOMONTH(DATE(Setup!$B$5,3,1),0)),Setup!$C$6,Setup!$F$12:$F$61)-IF(AND($E312="Half day",YEAR($D312)=Setup!$B$5,MONTH($D312)=3),1-Setup!$B$7,0)))),0)</f>
        <v/>
      </c>
      <c r="M312" s="34">
        <f>IF(AND(ISNUMBER($C312),ISNUMBER($D312)),IF($D312&lt;$C312,0,IF(MAX($C312,DATE(Setup!$B$5,4,1))&gt;MIN($D312,EOMONTH(DATE(Setup!$B$5,4,1),0)),0,MAX(0,NETWORKDAYS.INTL(MAX($C312,DATE(Setup!$B$5,4,1)),MIN($D312,EOMONTH(DATE(Setup!$B$5,4,1),0)),Setup!$C$6,Setup!$F$12:$F$61)-IF(AND($E312="Half day",YEAR($D312)=Setup!$B$5,MONTH($D312)=4),1-Setup!$B$7,0)))),0)</f>
        <v/>
      </c>
      <c r="N312" s="34">
        <f>IF(AND(ISNUMBER($C312),ISNUMBER($D312)),IF($D312&lt;$C312,0,IF(MAX($C312,DATE(Setup!$B$5,5,1))&gt;MIN($D312,EOMONTH(DATE(Setup!$B$5,5,1),0)),0,MAX(0,NETWORKDAYS.INTL(MAX($C312,DATE(Setup!$B$5,5,1)),MIN($D312,EOMONTH(DATE(Setup!$B$5,5,1),0)),Setup!$C$6,Setup!$F$12:$F$61)-IF(AND($E312="Half day",YEAR($D312)=Setup!$B$5,MONTH($D312)=5),1-Setup!$B$7,0)))),0)</f>
        <v/>
      </c>
      <c r="O312" s="34">
        <f>IF(AND(ISNUMBER($C312),ISNUMBER($D312)),IF($D312&lt;$C312,0,IF(MAX($C312,DATE(Setup!$B$5,6,1))&gt;MIN($D312,EOMONTH(DATE(Setup!$B$5,6,1),0)),0,MAX(0,NETWORKDAYS.INTL(MAX($C312,DATE(Setup!$B$5,6,1)),MIN($D312,EOMONTH(DATE(Setup!$B$5,6,1),0)),Setup!$C$6,Setup!$F$12:$F$61)-IF(AND($E312="Half day",YEAR($D312)=Setup!$B$5,MONTH($D312)=6),1-Setup!$B$7,0)))),0)</f>
        <v/>
      </c>
      <c r="P312" s="34">
        <f>IF(AND(ISNUMBER($C312),ISNUMBER($D312)),IF($D312&lt;$C312,0,IF(MAX($C312,DATE(Setup!$B$5,7,1))&gt;MIN($D312,EOMONTH(DATE(Setup!$B$5,7,1),0)),0,MAX(0,NETWORKDAYS.INTL(MAX($C312,DATE(Setup!$B$5,7,1)),MIN($D312,EOMONTH(DATE(Setup!$B$5,7,1),0)),Setup!$C$6,Setup!$F$12:$F$61)-IF(AND($E312="Half day",YEAR($D312)=Setup!$B$5,MONTH($D312)=7),1-Setup!$B$7,0)))),0)</f>
        <v/>
      </c>
      <c r="Q312" s="34">
        <f>IF(AND(ISNUMBER($C312),ISNUMBER($D312)),IF($D312&lt;$C312,0,IF(MAX($C312,DATE(Setup!$B$5,8,1))&gt;MIN($D312,EOMONTH(DATE(Setup!$B$5,8,1),0)),0,MAX(0,NETWORKDAYS.INTL(MAX($C312,DATE(Setup!$B$5,8,1)),MIN($D312,EOMONTH(DATE(Setup!$B$5,8,1),0)),Setup!$C$6,Setup!$F$12:$F$61)-IF(AND($E312="Half day",YEAR($D312)=Setup!$B$5,MONTH($D312)=8),1-Setup!$B$7,0)))),0)</f>
        <v/>
      </c>
      <c r="R312" s="34">
        <f>IF(AND(ISNUMBER($C312),ISNUMBER($D312)),IF($D312&lt;$C312,0,IF(MAX($C312,DATE(Setup!$B$5,9,1))&gt;MIN($D312,EOMONTH(DATE(Setup!$B$5,9,1),0)),0,MAX(0,NETWORKDAYS.INTL(MAX($C312,DATE(Setup!$B$5,9,1)),MIN($D312,EOMONTH(DATE(Setup!$B$5,9,1),0)),Setup!$C$6,Setup!$F$12:$F$61)-IF(AND($E312="Half day",YEAR($D312)=Setup!$B$5,MONTH($D312)=9),1-Setup!$B$7,0)))),0)</f>
        <v/>
      </c>
      <c r="S312" s="34">
        <f>IF(AND(ISNUMBER($C312),ISNUMBER($D312)),IF($D312&lt;$C312,0,IF(MAX($C312,DATE(Setup!$B$5,10,1))&gt;MIN($D312,EOMONTH(DATE(Setup!$B$5,10,1),0)),0,MAX(0,NETWORKDAYS.INTL(MAX($C312,DATE(Setup!$B$5,10,1)),MIN($D312,EOMONTH(DATE(Setup!$B$5,10,1),0)),Setup!$C$6,Setup!$F$12:$F$61)-IF(AND($E312="Half day",YEAR($D312)=Setup!$B$5,MONTH($D312)=10),1-Setup!$B$7,0)))),0)</f>
        <v/>
      </c>
      <c r="T312" s="34">
        <f>IF(AND(ISNUMBER($C312),ISNUMBER($D312)),IF($D312&lt;$C312,0,IF(MAX($C312,DATE(Setup!$B$5,11,1))&gt;MIN($D312,EOMONTH(DATE(Setup!$B$5,11,1),0)),0,MAX(0,NETWORKDAYS.INTL(MAX($C312,DATE(Setup!$B$5,11,1)),MIN($D312,EOMONTH(DATE(Setup!$B$5,11,1),0)),Setup!$C$6,Setup!$F$12:$F$61)-IF(AND($E312="Half day",YEAR($D312)=Setup!$B$5,MONTH($D312)=11),1-Setup!$B$7,0)))),0)</f>
        <v/>
      </c>
      <c r="U312" s="34">
        <f>IF(AND(ISNUMBER($C312),ISNUMBER($D312)),IF($D312&lt;$C312,0,IF(MAX($C312,DATE(Setup!$B$5,12,1))&gt;MIN($D312,EOMONTH(DATE(Setup!$B$5,12,1),0)),0,MAX(0,NETWORKDAYS.INTL(MAX($C312,DATE(Setup!$B$5,12,1)),MIN($D312,EOMONTH(DATE(Setup!$B$5,12,1),0)),Setup!$C$6,Setup!$F$12:$F$61)-IF(AND($E312="Half day",YEAR($D312)=Setup!$B$5,MONTH($D312)=12),1-Setup!$B$7,0)))),0)</f>
        <v/>
      </c>
    </row>
    <row r="313">
      <c r="A313" s="7" t="n"/>
      <c r="B313" s="7" t="n"/>
      <c r="C313" s="28" t="n"/>
      <c r="D313" s="28" t="n"/>
      <c r="E313" s="23" t="n"/>
      <c r="F313" s="32">
        <f>IF(OR($C313="",$D313=""),"",IF(NOT(AND(ISNUMBER($C313),ISNUMBER($D313))),"Check dates",IF($D313&lt;$C313,"Check dates",SUM($J313:$U313))))</f>
        <v/>
      </c>
      <c r="G313" s="7" t="n"/>
      <c r="H313" s="33">
        <f>IF(AND($A313="",$B313="",$C313="",$D313=""),"",IF(COUNTIF(Employees!$A$5:$A$34,$A313)=0,"Pick the employee from the list",IF(COUNTIF(Setup!$A$12:$A$17,$B313)=0,"Pick the leave type",IF($F313="Check dates","Check the dates","OK"))))</f>
        <v/>
      </c>
      <c r="J313" s="34">
        <f>IF(AND(ISNUMBER($C313),ISNUMBER($D313)),IF($D313&lt;$C313,0,IF(MAX($C313,DATE(Setup!$B$5,1,1))&gt;MIN($D313,EOMONTH(DATE(Setup!$B$5,1,1),0)),0,MAX(0,NETWORKDAYS.INTL(MAX($C313,DATE(Setup!$B$5,1,1)),MIN($D313,EOMONTH(DATE(Setup!$B$5,1,1),0)),Setup!$C$6,Setup!$F$12:$F$61)-IF(AND($E313="Half day",YEAR($D313)=Setup!$B$5,MONTH($D313)=1),1-Setup!$B$7,0)))),0)</f>
        <v/>
      </c>
      <c r="K313" s="34">
        <f>IF(AND(ISNUMBER($C313),ISNUMBER($D313)),IF($D313&lt;$C313,0,IF(MAX($C313,DATE(Setup!$B$5,2,1))&gt;MIN($D313,EOMONTH(DATE(Setup!$B$5,2,1),0)),0,MAX(0,NETWORKDAYS.INTL(MAX($C313,DATE(Setup!$B$5,2,1)),MIN($D313,EOMONTH(DATE(Setup!$B$5,2,1),0)),Setup!$C$6,Setup!$F$12:$F$61)-IF(AND($E313="Half day",YEAR($D313)=Setup!$B$5,MONTH($D313)=2),1-Setup!$B$7,0)))),0)</f>
        <v/>
      </c>
      <c r="L313" s="34">
        <f>IF(AND(ISNUMBER($C313),ISNUMBER($D313)),IF($D313&lt;$C313,0,IF(MAX($C313,DATE(Setup!$B$5,3,1))&gt;MIN($D313,EOMONTH(DATE(Setup!$B$5,3,1),0)),0,MAX(0,NETWORKDAYS.INTL(MAX($C313,DATE(Setup!$B$5,3,1)),MIN($D313,EOMONTH(DATE(Setup!$B$5,3,1),0)),Setup!$C$6,Setup!$F$12:$F$61)-IF(AND($E313="Half day",YEAR($D313)=Setup!$B$5,MONTH($D313)=3),1-Setup!$B$7,0)))),0)</f>
        <v/>
      </c>
      <c r="M313" s="34">
        <f>IF(AND(ISNUMBER($C313),ISNUMBER($D313)),IF($D313&lt;$C313,0,IF(MAX($C313,DATE(Setup!$B$5,4,1))&gt;MIN($D313,EOMONTH(DATE(Setup!$B$5,4,1),0)),0,MAX(0,NETWORKDAYS.INTL(MAX($C313,DATE(Setup!$B$5,4,1)),MIN($D313,EOMONTH(DATE(Setup!$B$5,4,1),0)),Setup!$C$6,Setup!$F$12:$F$61)-IF(AND($E313="Half day",YEAR($D313)=Setup!$B$5,MONTH($D313)=4),1-Setup!$B$7,0)))),0)</f>
        <v/>
      </c>
      <c r="N313" s="34">
        <f>IF(AND(ISNUMBER($C313),ISNUMBER($D313)),IF($D313&lt;$C313,0,IF(MAX($C313,DATE(Setup!$B$5,5,1))&gt;MIN($D313,EOMONTH(DATE(Setup!$B$5,5,1),0)),0,MAX(0,NETWORKDAYS.INTL(MAX($C313,DATE(Setup!$B$5,5,1)),MIN($D313,EOMONTH(DATE(Setup!$B$5,5,1),0)),Setup!$C$6,Setup!$F$12:$F$61)-IF(AND($E313="Half day",YEAR($D313)=Setup!$B$5,MONTH($D313)=5),1-Setup!$B$7,0)))),0)</f>
        <v/>
      </c>
      <c r="O313" s="34">
        <f>IF(AND(ISNUMBER($C313),ISNUMBER($D313)),IF($D313&lt;$C313,0,IF(MAX($C313,DATE(Setup!$B$5,6,1))&gt;MIN($D313,EOMONTH(DATE(Setup!$B$5,6,1),0)),0,MAX(0,NETWORKDAYS.INTL(MAX($C313,DATE(Setup!$B$5,6,1)),MIN($D313,EOMONTH(DATE(Setup!$B$5,6,1),0)),Setup!$C$6,Setup!$F$12:$F$61)-IF(AND($E313="Half day",YEAR($D313)=Setup!$B$5,MONTH($D313)=6),1-Setup!$B$7,0)))),0)</f>
        <v/>
      </c>
      <c r="P313" s="34">
        <f>IF(AND(ISNUMBER($C313),ISNUMBER($D313)),IF($D313&lt;$C313,0,IF(MAX($C313,DATE(Setup!$B$5,7,1))&gt;MIN($D313,EOMONTH(DATE(Setup!$B$5,7,1),0)),0,MAX(0,NETWORKDAYS.INTL(MAX($C313,DATE(Setup!$B$5,7,1)),MIN($D313,EOMONTH(DATE(Setup!$B$5,7,1),0)),Setup!$C$6,Setup!$F$12:$F$61)-IF(AND($E313="Half day",YEAR($D313)=Setup!$B$5,MONTH($D313)=7),1-Setup!$B$7,0)))),0)</f>
        <v/>
      </c>
      <c r="Q313" s="34">
        <f>IF(AND(ISNUMBER($C313),ISNUMBER($D313)),IF($D313&lt;$C313,0,IF(MAX($C313,DATE(Setup!$B$5,8,1))&gt;MIN($D313,EOMONTH(DATE(Setup!$B$5,8,1),0)),0,MAX(0,NETWORKDAYS.INTL(MAX($C313,DATE(Setup!$B$5,8,1)),MIN($D313,EOMONTH(DATE(Setup!$B$5,8,1),0)),Setup!$C$6,Setup!$F$12:$F$61)-IF(AND($E313="Half day",YEAR($D313)=Setup!$B$5,MONTH($D313)=8),1-Setup!$B$7,0)))),0)</f>
        <v/>
      </c>
      <c r="R313" s="34">
        <f>IF(AND(ISNUMBER($C313),ISNUMBER($D313)),IF($D313&lt;$C313,0,IF(MAX($C313,DATE(Setup!$B$5,9,1))&gt;MIN($D313,EOMONTH(DATE(Setup!$B$5,9,1),0)),0,MAX(0,NETWORKDAYS.INTL(MAX($C313,DATE(Setup!$B$5,9,1)),MIN($D313,EOMONTH(DATE(Setup!$B$5,9,1),0)),Setup!$C$6,Setup!$F$12:$F$61)-IF(AND($E313="Half day",YEAR($D313)=Setup!$B$5,MONTH($D313)=9),1-Setup!$B$7,0)))),0)</f>
        <v/>
      </c>
      <c r="S313" s="34">
        <f>IF(AND(ISNUMBER($C313),ISNUMBER($D313)),IF($D313&lt;$C313,0,IF(MAX($C313,DATE(Setup!$B$5,10,1))&gt;MIN($D313,EOMONTH(DATE(Setup!$B$5,10,1),0)),0,MAX(0,NETWORKDAYS.INTL(MAX($C313,DATE(Setup!$B$5,10,1)),MIN($D313,EOMONTH(DATE(Setup!$B$5,10,1),0)),Setup!$C$6,Setup!$F$12:$F$61)-IF(AND($E313="Half day",YEAR($D313)=Setup!$B$5,MONTH($D313)=10),1-Setup!$B$7,0)))),0)</f>
        <v/>
      </c>
      <c r="T313" s="34">
        <f>IF(AND(ISNUMBER($C313),ISNUMBER($D313)),IF($D313&lt;$C313,0,IF(MAX($C313,DATE(Setup!$B$5,11,1))&gt;MIN($D313,EOMONTH(DATE(Setup!$B$5,11,1),0)),0,MAX(0,NETWORKDAYS.INTL(MAX($C313,DATE(Setup!$B$5,11,1)),MIN($D313,EOMONTH(DATE(Setup!$B$5,11,1),0)),Setup!$C$6,Setup!$F$12:$F$61)-IF(AND($E313="Half day",YEAR($D313)=Setup!$B$5,MONTH($D313)=11),1-Setup!$B$7,0)))),0)</f>
        <v/>
      </c>
      <c r="U313" s="34">
        <f>IF(AND(ISNUMBER($C313),ISNUMBER($D313)),IF($D313&lt;$C313,0,IF(MAX($C313,DATE(Setup!$B$5,12,1))&gt;MIN($D313,EOMONTH(DATE(Setup!$B$5,12,1),0)),0,MAX(0,NETWORKDAYS.INTL(MAX($C313,DATE(Setup!$B$5,12,1)),MIN($D313,EOMONTH(DATE(Setup!$B$5,12,1),0)),Setup!$C$6,Setup!$F$12:$F$61)-IF(AND($E313="Half day",YEAR($D313)=Setup!$B$5,MONTH($D313)=12),1-Setup!$B$7,0)))),0)</f>
        <v/>
      </c>
    </row>
    <row r="314">
      <c r="A314" s="7" t="n"/>
      <c r="B314" s="7" t="n"/>
      <c r="C314" s="28" t="n"/>
      <c r="D314" s="28" t="n"/>
      <c r="E314" s="23" t="n"/>
      <c r="F314" s="32">
        <f>IF(OR($C314="",$D314=""),"",IF(NOT(AND(ISNUMBER($C314),ISNUMBER($D314))),"Check dates",IF($D314&lt;$C314,"Check dates",SUM($J314:$U314))))</f>
        <v/>
      </c>
      <c r="G314" s="7" t="n"/>
      <c r="H314" s="33">
        <f>IF(AND($A314="",$B314="",$C314="",$D314=""),"",IF(COUNTIF(Employees!$A$5:$A$34,$A314)=0,"Pick the employee from the list",IF(COUNTIF(Setup!$A$12:$A$17,$B314)=0,"Pick the leave type",IF($F314="Check dates","Check the dates","OK"))))</f>
        <v/>
      </c>
      <c r="J314" s="34">
        <f>IF(AND(ISNUMBER($C314),ISNUMBER($D314)),IF($D314&lt;$C314,0,IF(MAX($C314,DATE(Setup!$B$5,1,1))&gt;MIN($D314,EOMONTH(DATE(Setup!$B$5,1,1),0)),0,MAX(0,NETWORKDAYS.INTL(MAX($C314,DATE(Setup!$B$5,1,1)),MIN($D314,EOMONTH(DATE(Setup!$B$5,1,1),0)),Setup!$C$6,Setup!$F$12:$F$61)-IF(AND($E314="Half day",YEAR($D314)=Setup!$B$5,MONTH($D314)=1),1-Setup!$B$7,0)))),0)</f>
        <v/>
      </c>
      <c r="K314" s="34">
        <f>IF(AND(ISNUMBER($C314),ISNUMBER($D314)),IF($D314&lt;$C314,0,IF(MAX($C314,DATE(Setup!$B$5,2,1))&gt;MIN($D314,EOMONTH(DATE(Setup!$B$5,2,1),0)),0,MAX(0,NETWORKDAYS.INTL(MAX($C314,DATE(Setup!$B$5,2,1)),MIN($D314,EOMONTH(DATE(Setup!$B$5,2,1),0)),Setup!$C$6,Setup!$F$12:$F$61)-IF(AND($E314="Half day",YEAR($D314)=Setup!$B$5,MONTH($D314)=2),1-Setup!$B$7,0)))),0)</f>
        <v/>
      </c>
      <c r="L314" s="34">
        <f>IF(AND(ISNUMBER($C314),ISNUMBER($D314)),IF($D314&lt;$C314,0,IF(MAX($C314,DATE(Setup!$B$5,3,1))&gt;MIN($D314,EOMONTH(DATE(Setup!$B$5,3,1),0)),0,MAX(0,NETWORKDAYS.INTL(MAX($C314,DATE(Setup!$B$5,3,1)),MIN($D314,EOMONTH(DATE(Setup!$B$5,3,1),0)),Setup!$C$6,Setup!$F$12:$F$61)-IF(AND($E314="Half day",YEAR($D314)=Setup!$B$5,MONTH($D314)=3),1-Setup!$B$7,0)))),0)</f>
        <v/>
      </c>
      <c r="M314" s="34">
        <f>IF(AND(ISNUMBER($C314),ISNUMBER($D314)),IF($D314&lt;$C314,0,IF(MAX($C314,DATE(Setup!$B$5,4,1))&gt;MIN($D314,EOMONTH(DATE(Setup!$B$5,4,1),0)),0,MAX(0,NETWORKDAYS.INTL(MAX($C314,DATE(Setup!$B$5,4,1)),MIN($D314,EOMONTH(DATE(Setup!$B$5,4,1),0)),Setup!$C$6,Setup!$F$12:$F$61)-IF(AND($E314="Half day",YEAR($D314)=Setup!$B$5,MONTH($D314)=4),1-Setup!$B$7,0)))),0)</f>
        <v/>
      </c>
      <c r="N314" s="34">
        <f>IF(AND(ISNUMBER($C314),ISNUMBER($D314)),IF($D314&lt;$C314,0,IF(MAX($C314,DATE(Setup!$B$5,5,1))&gt;MIN($D314,EOMONTH(DATE(Setup!$B$5,5,1),0)),0,MAX(0,NETWORKDAYS.INTL(MAX($C314,DATE(Setup!$B$5,5,1)),MIN($D314,EOMONTH(DATE(Setup!$B$5,5,1),0)),Setup!$C$6,Setup!$F$12:$F$61)-IF(AND($E314="Half day",YEAR($D314)=Setup!$B$5,MONTH($D314)=5),1-Setup!$B$7,0)))),0)</f>
        <v/>
      </c>
      <c r="O314" s="34">
        <f>IF(AND(ISNUMBER($C314),ISNUMBER($D314)),IF($D314&lt;$C314,0,IF(MAX($C314,DATE(Setup!$B$5,6,1))&gt;MIN($D314,EOMONTH(DATE(Setup!$B$5,6,1),0)),0,MAX(0,NETWORKDAYS.INTL(MAX($C314,DATE(Setup!$B$5,6,1)),MIN($D314,EOMONTH(DATE(Setup!$B$5,6,1),0)),Setup!$C$6,Setup!$F$12:$F$61)-IF(AND($E314="Half day",YEAR($D314)=Setup!$B$5,MONTH($D314)=6),1-Setup!$B$7,0)))),0)</f>
        <v/>
      </c>
      <c r="P314" s="34">
        <f>IF(AND(ISNUMBER($C314),ISNUMBER($D314)),IF($D314&lt;$C314,0,IF(MAX($C314,DATE(Setup!$B$5,7,1))&gt;MIN($D314,EOMONTH(DATE(Setup!$B$5,7,1),0)),0,MAX(0,NETWORKDAYS.INTL(MAX($C314,DATE(Setup!$B$5,7,1)),MIN($D314,EOMONTH(DATE(Setup!$B$5,7,1),0)),Setup!$C$6,Setup!$F$12:$F$61)-IF(AND($E314="Half day",YEAR($D314)=Setup!$B$5,MONTH($D314)=7),1-Setup!$B$7,0)))),0)</f>
        <v/>
      </c>
      <c r="Q314" s="34">
        <f>IF(AND(ISNUMBER($C314),ISNUMBER($D314)),IF($D314&lt;$C314,0,IF(MAX($C314,DATE(Setup!$B$5,8,1))&gt;MIN($D314,EOMONTH(DATE(Setup!$B$5,8,1),0)),0,MAX(0,NETWORKDAYS.INTL(MAX($C314,DATE(Setup!$B$5,8,1)),MIN($D314,EOMONTH(DATE(Setup!$B$5,8,1),0)),Setup!$C$6,Setup!$F$12:$F$61)-IF(AND($E314="Half day",YEAR($D314)=Setup!$B$5,MONTH($D314)=8),1-Setup!$B$7,0)))),0)</f>
        <v/>
      </c>
      <c r="R314" s="34">
        <f>IF(AND(ISNUMBER($C314),ISNUMBER($D314)),IF($D314&lt;$C314,0,IF(MAX($C314,DATE(Setup!$B$5,9,1))&gt;MIN($D314,EOMONTH(DATE(Setup!$B$5,9,1),0)),0,MAX(0,NETWORKDAYS.INTL(MAX($C314,DATE(Setup!$B$5,9,1)),MIN($D314,EOMONTH(DATE(Setup!$B$5,9,1),0)),Setup!$C$6,Setup!$F$12:$F$61)-IF(AND($E314="Half day",YEAR($D314)=Setup!$B$5,MONTH($D314)=9),1-Setup!$B$7,0)))),0)</f>
        <v/>
      </c>
      <c r="S314" s="34">
        <f>IF(AND(ISNUMBER($C314),ISNUMBER($D314)),IF($D314&lt;$C314,0,IF(MAX($C314,DATE(Setup!$B$5,10,1))&gt;MIN($D314,EOMONTH(DATE(Setup!$B$5,10,1),0)),0,MAX(0,NETWORKDAYS.INTL(MAX($C314,DATE(Setup!$B$5,10,1)),MIN($D314,EOMONTH(DATE(Setup!$B$5,10,1),0)),Setup!$C$6,Setup!$F$12:$F$61)-IF(AND($E314="Half day",YEAR($D314)=Setup!$B$5,MONTH($D314)=10),1-Setup!$B$7,0)))),0)</f>
        <v/>
      </c>
      <c r="T314" s="34">
        <f>IF(AND(ISNUMBER($C314),ISNUMBER($D314)),IF($D314&lt;$C314,0,IF(MAX($C314,DATE(Setup!$B$5,11,1))&gt;MIN($D314,EOMONTH(DATE(Setup!$B$5,11,1),0)),0,MAX(0,NETWORKDAYS.INTL(MAX($C314,DATE(Setup!$B$5,11,1)),MIN($D314,EOMONTH(DATE(Setup!$B$5,11,1),0)),Setup!$C$6,Setup!$F$12:$F$61)-IF(AND($E314="Half day",YEAR($D314)=Setup!$B$5,MONTH($D314)=11),1-Setup!$B$7,0)))),0)</f>
        <v/>
      </c>
      <c r="U314" s="34">
        <f>IF(AND(ISNUMBER($C314),ISNUMBER($D314)),IF($D314&lt;$C314,0,IF(MAX($C314,DATE(Setup!$B$5,12,1))&gt;MIN($D314,EOMONTH(DATE(Setup!$B$5,12,1),0)),0,MAX(0,NETWORKDAYS.INTL(MAX($C314,DATE(Setup!$B$5,12,1)),MIN($D314,EOMONTH(DATE(Setup!$B$5,12,1),0)),Setup!$C$6,Setup!$F$12:$F$61)-IF(AND($E314="Half day",YEAR($D314)=Setup!$B$5,MONTH($D314)=12),1-Setup!$B$7,0)))),0)</f>
        <v/>
      </c>
    </row>
    <row r="315">
      <c r="A315" s="7" t="n"/>
      <c r="B315" s="7" t="n"/>
      <c r="C315" s="28" t="n"/>
      <c r="D315" s="28" t="n"/>
      <c r="E315" s="23" t="n"/>
      <c r="F315" s="32">
        <f>IF(OR($C315="",$D315=""),"",IF(NOT(AND(ISNUMBER($C315),ISNUMBER($D315))),"Check dates",IF($D315&lt;$C315,"Check dates",SUM($J315:$U315))))</f>
        <v/>
      </c>
      <c r="G315" s="7" t="n"/>
      <c r="H315" s="33">
        <f>IF(AND($A315="",$B315="",$C315="",$D315=""),"",IF(COUNTIF(Employees!$A$5:$A$34,$A315)=0,"Pick the employee from the list",IF(COUNTIF(Setup!$A$12:$A$17,$B315)=0,"Pick the leave type",IF($F315="Check dates","Check the dates","OK"))))</f>
        <v/>
      </c>
      <c r="J315" s="34">
        <f>IF(AND(ISNUMBER($C315),ISNUMBER($D315)),IF($D315&lt;$C315,0,IF(MAX($C315,DATE(Setup!$B$5,1,1))&gt;MIN($D315,EOMONTH(DATE(Setup!$B$5,1,1),0)),0,MAX(0,NETWORKDAYS.INTL(MAX($C315,DATE(Setup!$B$5,1,1)),MIN($D315,EOMONTH(DATE(Setup!$B$5,1,1),0)),Setup!$C$6,Setup!$F$12:$F$61)-IF(AND($E315="Half day",YEAR($D315)=Setup!$B$5,MONTH($D315)=1),1-Setup!$B$7,0)))),0)</f>
        <v/>
      </c>
      <c r="K315" s="34">
        <f>IF(AND(ISNUMBER($C315),ISNUMBER($D315)),IF($D315&lt;$C315,0,IF(MAX($C315,DATE(Setup!$B$5,2,1))&gt;MIN($D315,EOMONTH(DATE(Setup!$B$5,2,1),0)),0,MAX(0,NETWORKDAYS.INTL(MAX($C315,DATE(Setup!$B$5,2,1)),MIN($D315,EOMONTH(DATE(Setup!$B$5,2,1),0)),Setup!$C$6,Setup!$F$12:$F$61)-IF(AND($E315="Half day",YEAR($D315)=Setup!$B$5,MONTH($D315)=2),1-Setup!$B$7,0)))),0)</f>
        <v/>
      </c>
      <c r="L315" s="34">
        <f>IF(AND(ISNUMBER($C315),ISNUMBER($D315)),IF($D315&lt;$C315,0,IF(MAX($C315,DATE(Setup!$B$5,3,1))&gt;MIN($D315,EOMONTH(DATE(Setup!$B$5,3,1),0)),0,MAX(0,NETWORKDAYS.INTL(MAX($C315,DATE(Setup!$B$5,3,1)),MIN($D315,EOMONTH(DATE(Setup!$B$5,3,1),0)),Setup!$C$6,Setup!$F$12:$F$61)-IF(AND($E315="Half day",YEAR($D315)=Setup!$B$5,MONTH($D315)=3),1-Setup!$B$7,0)))),0)</f>
        <v/>
      </c>
      <c r="M315" s="34">
        <f>IF(AND(ISNUMBER($C315),ISNUMBER($D315)),IF($D315&lt;$C315,0,IF(MAX($C315,DATE(Setup!$B$5,4,1))&gt;MIN($D315,EOMONTH(DATE(Setup!$B$5,4,1),0)),0,MAX(0,NETWORKDAYS.INTL(MAX($C315,DATE(Setup!$B$5,4,1)),MIN($D315,EOMONTH(DATE(Setup!$B$5,4,1),0)),Setup!$C$6,Setup!$F$12:$F$61)-IF(AND($E315="Half day",YEAR($D315)=Setup!$B$5,MONTH($D315)=4),1-Setup!$B$7,0)))),0)</f>
        <v/>
      </c>
      <c r="N315" s="34">
        <f>IF(AND(ISNUMBER($C315),ISNUMBER($D315)),IF($D315&lt;$C315,0,IF(MAX($C315,DATE(Setup!$B$5,5,1))&gt;MIN($D315,EOMONTH(DATE(Setup!$B$5,5,1),0)),0,MAX(0,NETWORKDAYS.INTL(MAX($C315,DATE(Setup!$B$5,5,1)),MIN($D315,EOMONTH(DATE(Setup!$B$5,5,1),0)),Setup!$C$6,Setup!$F$12:$F$61)-IF(AND($E315="Half day",YEAR($D315)=Setup!$B$5,MONTH($D315)=5),1-Setup!$B$7,0)))),0)</f>
        <v/>
      </c>
      <c r="O315" s="34">
        <f>IF(AND(ISNUMBER($C315),ISNUMBER($D315)),IF($D315&lt;$C315,0,IF(MAX($C315,DATE(Setup!$B$5,6,1))&gt;MIN($D315,EOMONTH(DATE(Setup!$B$5,6,1),0)),0,MAX(0,NETWORKDAYS.INTL(MAX($C315,DATE(Setup!$B$5,6,1)),MIN($D315,EOMONTH(DATE(Setup!$B$5,6,1),0)),Setup!$C$6,Setup!$F$12:$F$61)-IF(AND($E315="Half day",YEAR($D315)=Setup!$B$5,MONTH($D315)=6),1-Setup!$B$7,0)))),0)</f>
        <v/>
      </c>
      <c r="P315" s="34">
        <f>IF(AND(ISNUMBER($C315),ISNUMBER($D315)),IF($D315&lt;$C315,0,IF(MAX($C315,DATE(Setup!$B$5,7,1))&gt;MIN($D315,EOMONTH(DATE(Setup!$B$5,7,1),0)),0,MAX(0,NETWORKDAYS.INTL(MAX($C315,DATE(Setup!$B$5,7,1)),MIN($D315,EOMONTH(DATE(Setup!$B$5,7,1),0)),Setup!$C$6,Setup!$F$12:$F$61)-IF(AND($E315="Half day",YEAR($D315)=Setup!$B$5,MONTH($D315)=7),1-Setup!$B$7,0)))),0)</f>
        <v/>
      </c>
      <c r="Q315" s="34">
        <f>IF(AND(ISNUMBER($C315),ISNUMBER($D315)),IF($D315&lt;$C315,0,IF(MAX($C315,DATE(Setup!$B$5,8,1))&gt;MIN($D315,EOMONTH(DATE(Setup!$B$5,8,1),0)),0,MAX(0,NETWORKDAYS.INTL(MAX($C315,DATE(Setup!$B$5,8,1)),MIN($D315,EOMONTH(DATE(Setup!$B$5,8,1),0)),Setup!$C$6,Setup!$F$12:$F$61)-IF(AND($E315="Half day",YEAR($D315)=Setup!$B$5,MONTH($D315)=8),1-Setup!$B$7,0)))),0)</f>
        <v/>
      </c>
      <c r="R315" s="34">
        <f>IF(AND(ISNUMBER($C315),ISNUMBER($D315)),IF($D315&lt;$C315,0,IF(MAX($C315,DATE(Setup!$B$5,9,1))&gt;MIN($D315,EOMONTH(DATE(Setup!$B$5,9,1),0)),0,MAX(0,NETWORKDAYS.INTL(MAX($C315,DATE(Setup!$B$5,9,1)),MIN($D315,EOMONTH(DATE(Setup!$B$5,9,1),0)),Setup!$C$6,Setup!$F$12:$F$61)-IF(AND($E315="Half day",YEAR($D315)=Setup!$B$5,MONTH($D315)=9),1-Setup!$B$7,0)))),0)</f>
        <v/>
      </c>
      <c r="S315" s="34">
        <f>IF(AND(ISNUMBER($C315),ISNUMBER($D315)),IF($D315&lt;$C315,0,IF(MAX($C315,DATE(Setup!$B$5,10,1))&gt;MIN($D315,EOMONTH(DATE(Setup!$B$5,10,1),0)),0,MAX(0,NETWORKDAYS.INTL(MAX($C315,DATE(Setup!$B$5,10,1)),MIN($D315,EOMONTH(DATE(Setup!$B$5,10,1),0)),Setup!$C$6,Setup!$F$12:$F$61)-IF(AND($E315="Half day",YEAR($D315)=Setup!$B$5,MONTH($D315)=10),1-Setup!$B$7,0)))),0)</f>
        <v/>
      </c>
      <c r="T315" s="34">
        <f>IF(AND(ISNUMBER($C315),ISNUMBER($D315)),IF($D315&lt;$C315,0,IF(MAX($C315,DATE(Setup!$B$5,11,1))&gt;MIN($D315,EOMONTH(DATE(Setup!$B$5,11,1),0)),0,MAX(0,NETWORKDAYS.INTL(MAX($C315,DATE(Setup!$B$5,11,1)),MIN($D315,EOMONTH(DATE(Setup!$B$5,11,1),0)),Setup!$C$6,Setup!$F$12:$F$61)-IF(AND($E315="Half day",YEAR($D315)=Setup!$B$5,MONTH($D315)=11),1-Setup!$B$7,0)))),0)</f>
        <v/>
      </c>
      <c r="U315" s="34">
        <f>IF(AND(ISNUMBER($C315),ISNUMBER($D315)),IF($D315&lt;$C315,0,IF(MAX($C315,DATE(Setup!$B$5,12,1))&gt;MIN($D315,EOMONTH(DATE(Setup!$B$5,12,1),0)),0,MAX(0,NETWORKDAYS.INTL(MAX($C315,DATE(Setup!$B$5,12,1)),MIN($D315,EOMONTH(DATE(Setup!$B$5,12,1),0)),Setup!$C$6,Setup!$F$12:$F$61)-IF(AND($E315="Half day",YEAR($D315)=Setup!$B$5,MONTH($D315)=12),1-Setup!$B$7,0)))),0)</f>
        <v/>
      </c>
    </row>
    <row r="316">
      <c r="A316" s="7" t="n"/>
      <c r="B316" s="7" t="n"/>
      <c r="C316" s="28" t="n"/>
      <c r="D316" s="28" t="n"/>
      <c r="E316" s="23" t="n"/>
      <c r="F316" s="32">
        <f>IF(OR($C316="",$D316=""),"",IF(NOT(AND(ISNUMBER($C316),ISNUMBER($D316))),"Check dates",IF($D316&lt;$C316,"Check dates",SUM($J316:$U316))))</f>
        <v/>
      </c>
      <c r="G316" s="7" t="n"/>
      <c r="H316" s="33">
        <f>IF(AND($A316="",$B316="",$C316="",$D316=""),"",IF(COUNTIF(Employees!$A$5:$A$34,$A316)=0,"Pick the employee from the list",IF(COUNTIF(Setup!$A$12:$A$17,$B316)=0,"Pick the leave type",IF($F316="Check dates","Check the dates","OK"))))</f>
        <v/>
      </c>
      <c r="J316" s="34">
        <f>IF(AND(ISNUMBER($C316),ISNUMBER($D316)),IF($D316&lt;$C316,0,IF(MAX($C316,DATE(Setup!$B$5,1,1))&gt;MIN($D316,EOMONTH(DATE(Setup!$B$5,1,1),0)),0,MAX(0,NETWORKDAYS.INTL(MAX($C316,DATE(Setup!$B$5,1,1)),MIN($D316,EOMONTH(DATE(Setup!$B$5,1,1),0)),Setup!$C$6,Setup!$F$12:$F$61)-IF(AND($E316="Half day",YEAR($D316)=Setup!$B$5,MONTH($D316)=1),1-Setup!$B$7,0)))),0)</f>
        <v/>
      </c>
      <c r="K316" s="34">
        <f>IF(AND(ISNUMBER($C316),ISNUMBER($D316)),IF($D316&lt;$C316,0,IF(MAX($C316,DATE(Setup!$B$5,2,1))&gt;MIN($D316,EOMONTH(DATE(Setup!$B$5,2,1),0)),0,MAX(0,NETWORKDAYS.INTL(MAX($C316,DATE(Setup!$B$5,2,1)),MIN($D316,EOMONTH(DATE(Setup!$B$5,2,1),0)),Setup!$C$6,Setup!$F$12:$F$61)-IF(AND($E316="Half day",YEAR($D316)=Setup!$B$5,MONTH($D316)=2),1-Setup!$B$7,0)))),0)</f>
        <v/>
      </c>
      <c r="L316" s="34">
        <f>IF(AND(ISNUMBER($C316),ISNUMBER($D316)),IF($D316&lt;$C316,0,IF(MAX($C316,DATE(Setup!$B$5,3,1))&gt;MIN($D316,EOMONTH(DATE(Setup!$B$5,3,1),0)),0,MAX(0,NETWORKDAYS.INTL(MAX($C316,DATE(Setup!$B$5,3,1)),MIN($D316,EOMONTH(DATE(Setup!$B$5,3,1),0)),Setup!$C$6,Setup!$F$12:$F$61)-IF(AND($E316="Half day",YEAR($D316)=Setup!$B$5,MONTH($D316)=3),1-Setup!$B$7,0)))),0)</f>
        <v/>
      </c>
      <c r="M316" s="34">
        <f>IF(AND(ISNUMBER($C316),ISNUMBER($D316)),IF($D316&lt;$C316,0,IF(MAX($C316,DATE(Setup!$B$5,4,1))&gt;MIN($D316,EOMONTH(DATE(Setup!$B$5,4,1),0)),0,MAX(0,NETWORKDAYS.INTL(MAX($C316,DATE(Setup!$B$5,4,1)),MIN($D316,EOMONTH(DATE(Setup!$B$5,4,1),0)),Setup!$C$6,Setup!$F$12:$F$61)-IF(AND($E316="Half day",YEAR($D316)=Setup!$B$5,MONTH($D316)=4),1-Setup!$B$7,0)))),0)</f>
        <v/>
      </c>
      <c r="N316" s="34">
        <f>IF(AND(ISNUMBER($C316),ISNUMBER($D316)),IF($D316&lt;$C316,0,IF(MAX($C316,DATE(Setup!$B$5,5,1))&gt;MIN($D316,EOMONTH(DATE(Setup!$B$5,5,1),0)),0,MAX(0,NETWORKDAYS.INTL(MAX($C316,DATE(Setup!$B$5,5,1)),MIN($D316,EOMONTH(DATE(Setup!$B$5,5,1),0)),Setup!$C$6,Setup!$F$12:$F$61)-IF(AND($E316="Half day",YEAR($D316)=Setup!$B$5,MONTH($D316)=5),1-Setup!$B$7,0)))),0)</f>
        <v/>
      </c>
      <c r="O316" s="34">
        <f>IF(AND(ISNUMBER($C316),ISNUMBER($D316)),IF($D316&lt;$C316,0,IF(MAX($C316,DATE(Setup!$B$5,6,1))&gt;MIN($D316,EOMONTH(DATE(Setup!$B$5,6,1),0)),0,MAX(0,NETWORKDAYS.INTL(MAX($C316,DATE(Setup!$B$5,6,1)),MIN($D316,EOMONTH(DATE(Setup!$B$5,6,1),0)),Setup!$C$6,Setup!$F$12:$F$61)-IF(AND($E316="Half day",YEAR($D316)=Setup!$B$5,MONTH($D316)=6),1-Setup!$B$7,0)))),0)</f>
        <v/>
      </c>
      <c r="P316" s="34">
        <f>IF(AND(ISNUMBER($C316),ISNUMBER($D316)),IF($D316&lt;$C316,0,IF(MAX($C316,DATE(Setup!$B$5,7,1))&gt;MIN($D316,EOMONTH(DATE(Setup!$B$5,7,1),0)),0,MAX(0,NETWORKDAYS.INTL(MAX($C316,DATE(Setup!$B$5,7,1)),MIN($D316,EOMONTH(DATE(Setup!$B$5,7,1),0)),Setup!$C$6,Setup!$F$12:$F$61)-IF(AND($E316="Half day",YEAR($D316)=Setup!$B$5,MONTH($D316)=7),1-Setup!$B$7,0)))),0)</f>
        <v/>
      </c>
      <c r="Q316" s="34">
        <f>IF(AND(ISNUMBER($C316),ISNUMBER($D316)),IF($D316&lt;$C316,0,IF(MAX($C316,DATE(Setup!$B$5,8,1))&gt;MIN($D316,EOMONTH(DATE(Setup!$B$5,8,1),0)),0,MAX(0,NETWORKDAYS.INTL(MAX($C316,DATE(Setup!$B$5,8,1)),MIN($D316,EOMONTH(DATE(Setup!$B$5,8,1),0)),Setup!$C$6,Setup!$F$12:$F$61)-IF(AND($E316="Half day",YEAR($D316)=Setup!$B$5,MONTH($D316)=8),1-Setup!$B$7,0)))),0)</f>
        <v/>
      </c>
      <c r="R316" s="34">
        <f>IF(AND(ISNUMBER($C316),ISNUMBER($D316)),IF($D316&lt;$C316,0,IF(MAX($C316,DATE(Setup!$B$5,9,1))&gt;MIN($D316,EOMONTH(DATE(Setup!$B$5,9,1),0)),0,MAX(0,NETWORKDAYS.INTL(MAX($C316,DATE(Setup!$B$5,9,1)),MIN($D316,EOMONTH(DATE(Setup!$B$5,9,1),0)),Setup!$C$6,Setup!$F$12:$F$61)-IF(AND($E316="Half day",YEAR($D316)=Setup!$B$5,MONTH($D316)=9),1-Setup!$B$7,0)))),0)</f>
        <v/>
      </c>
      <c r="S316" s="34">
        <f>IF(AND(ISNUMBER($C316),ISNUMBER($D316)),IF($D316&lt;$C316,0,IF(MAX($C316,DATE(Setup!$B$5,10,1))&gt;MIN($D316,EOMONTH(DATE(Setup!$B$5,10,1),0)),0,MAX(0,NETWORKDAYS.INTL(MAX($C316,DATE(Setup!$B$5,10,1)),MIN($D316,EOMONTH(DATE(Setup!$B$5,10,1),0)),Setup!$C$6,Setup!$F$12:$F$61)-IF(AND($E316="Half day",YEAR($D316)=Setup!$B$5,MONTH($D316)=10),1-Setup!$B$7,0)))),0)</f>
        <v/>
      </c>
      <c r="T316" s="34">
        <f>IF(AND(ISNUMBER($C316),ISNUMBER($D316)),IF($D316&lt;$C316,0,IF(MAX($C316,DATE(Setup!$B$5,11,1))&gt;MIN($D316,EOMONTH(DATE(Setup!$B$5,11,1),0)),0,MAX(0,NETWORKDAYS.INTL(MAX($C316,DATE(Setup!$B$5,11,1)),MIN($D316,EOMONTH(DATE(Setup!$B$5,11,1),0)),Setup!$C$6,Setup!$F$12:$F$61)-IF(AND($E316="Half day",YEAR($D316)=Setup!$B$5,MONTH($D316)=11),1-Setup!$B$7,0)))),0)</f>
        <v/>
      </c>
      <c r="U316" s="34">
        <f>IF(AND(ISNUMBER($C316),ISNUMBER($D316)),IF($D316&lt;$C316,0,IF(MAX($C316,DATE(Setup!$B$5,12,1))&gt;MIN($D316,EOMONTH(DATE(Setup!$B$5,12,1),0)),0,MAX(0,NETWORKDAYS.INTL(MAX($C316,DATE(Setup!$B$5,12,1)),MIN($D316,EOMONTH(DATE(Setup!$B$5,12,1),0)),Setup!$C$6,Setup!$F$12:$F$61)-IF(AND($E316="Half day",YEAR($D316)=Setup!$B$5,MONTH($D316)=12),1-Setup!$B$7,0)))),0)</f>
        <v/>
      </c>
    </row>
    <row r="317">
      <c r="A317" s="7" t="n"/>
      <c r="B317" s="7" t="n"/>
      <c r="C317" s="28" t="n"/>
      <c r="D317" s="28" t="n"/>
      <c r="E317" s="23" t="n"/>
      <c r="F317" s="32">
        <f>IF(OR($C317="",$D317=""),"",IF(NOT(AND(ISNUMBER($C317),ISNUMBER($D317))),"Check dates",IF($D317&lt;$C317,"Check dates",SUM($J317:$U317))))</f>
        <v/>
      </c>
      <c r="G317" s="7" t="n"/>
      <c r="H317" s="33">
        <f>IF(AND($A317="",$B317="",$C317="",$D317=""),"",IF(COUNTIF(Employees!$A$5:$A$34,$A317)=0,"Pick the employee from the list",IF(COUNTIF(Setup!$A$12:$A$17,$B317)=0,"Pick the leave type",IF($F317="Check dates","Check the dates","OK"))))</f>
        <v/>
      </c>
      <c r="J317" s="34">
        <f>IF(AND(ISNUMBER($C317),ISNUMBER($D317)),IF($D317&lt;$C317,0,IF(MAX($C317,DATE(Setup!$B$5,1,1))&gt;MIN($D317,EOMONTH(DATE(Setup!$B$5,1,1),0)),0,MAX(0,NETWORKDAYS.INTL(MAX($C317,DATE(Setup!$B$5,1,1)),MIN($D317,EOMONTH(DATE(Setup!$B$5,1,1),0)),Setup!$C$6,Setup!$F$12:$F$61)-IF(AND($E317="Half day",YEAR($D317)=Setup!$B$5,MONTH($D317)=1),1-Setup!$B$7,0)))),0)</f>
        <v/>
      </c>
      <c r="K317" s="34">
        <f>IF(AND(ISNUMBER($C317),ISNUMBER($D317)),IF($D317&lt;$C317,0,IF(MAX($C317,DATE(Setup!$B$5,2,1))&gt;MIN($D317,EOMONTH(DATE(Setup!$B$5,2,1),0)),0,MAX(0,NETWORKDAYS.INTL(MAX($C317,DATE(Setup!$B$5,2,1)),MIN($D317,EOMONTH(DATE(Setup!$B$5,2,1),0)),Setup!$C$6,Setup!$F$12:$F$61)-IF(AND($E317="Half day",YEAR($D317)=Setup!$B$5,MONTH($D317)=2),1-Setup!$B$7,0)))),0)</f>
        <v/>
      </c>
      <c r="L317" s="34">
        <f>IF(AND(ISNUMBER($C317),ISNUMBER($D317)),IF($D317&lt;$C317,0,IF(MAX($C317,DATE(Setup!$B$5,3,1))&gt;MIN($D317,EOMONTH(DATE(Setup!$B$5,3,1),0)),0,MAX(0,NETWORKDAYS.INTL(MAX($C317,DATE(Setup!$B$5,3,1)),MIN($D317,EOMONTH(DATE(Setup!$B$5,3,1),0)),Setup!$C$6,Setup!$F$12:$F$61)-IF(AND($E317="Half day",YEAR($D317)=Setup!$B$5,MONTH($D317)=3),1-Setup!$B$7,0)))),0)</f>
        <v/>
      </c>
      <c r="M317" s="34">
        <f>IF(AND(ISNUMBER($C317),ISNUMBER($D317)),IF($D317&lt;$C317,0,IF(MAX($C317,DATE(Setup!$B$5,4,1))&gt;MIN($D317,EOMONTH(DATE(Setup!$B$5,4,1),0)),0,MAX(0,NETWORKDAYS.INTL(MAX($C317,DATE(Setup!$B$5,4,1)),MIN($D317,EOMONTH(DATE(Setup!$B$5,4,1),0)),Setup!$C$6,Setup!$F$12:$F$61)-IF(AND($E317="Half day",YEAR($D317)=Setup!$B$5,MONTH($D317)=4),1-Setup!$B$7,0)))),0)</f>
        <v/>
      </c>
      <c r="N317" s="34">
        <f>IF(AND(ISNUMBER($C317),ISNUMBER($D317)),IF($D317&lt;$C317,0,IF(MAX($C317,DATE(Setup!$B$5,5,1))&gt;MIN($D317,EOMONTH(DATE(Setup!$B$5,5,1),0)),0,MAX(0,NETWORKDAYS.INTL(MAX($C317,DATE(Setup!$B$5,5,1)),MIN($D317,EOMONTH(DATE(Setup!$B$5,5,1),0)),Setup!$C$6,Setup!$F$12:$F$61)-IF(AND($E317="Half day",YEAR($D317)=Setup!$B$5,MONTH($D317)=5),1-Setup!$B$7,0)))),0)</f>
        <v/>
      </c>
      <c r="O317" s="34">
        <f>IF(AND(ISNUMBER($C317),ISNUMBER($D317)),IF($D317&lt;$C317,0,IF(MAX($C317,DATE(Setup!$B$5,6,1))&gt;MIN($D317,EOMONTH(DATE(Setup!$B$5,6,1),0)),0,MAX(0,NETWORKDAYS.INTL(MAX($C317,DATE(Setup!$B$5,6,1)),MIN($D317,EOMONTH(DATE(Setup!$B$5,6,1),0)),Setup!$C$6,Setup!$F$12:$F$61)-IF(AND($E317="Half day",YEAR($D317)=Setup!$B$5,MONTH($D317)=6),1-Setup!$B$7,0)))),0)</f>
        <v/>
      </c>
      <c r="P317" s="34">
        <f>IF(AND(ISNUMBER($C317),ISNUMBER($D317)),IF($D317&lt;$C317,0,IF(MAX($C317,DATE(Setup!$B$5,7,1))&gt;MIN($D317,EOMONTH(DATE(Setup!$B$5,7,1),0)),0,MAX(0,NETWORKDAYS.INTL(MAX($C317,DATE(Setup!$B$5,7,1)),MIN($D317,EOMONTH(DATE(Setup!$B$5,7,1),0)),Setup!$C$6,Setup!$F$12:$F$61)-IF(AND($E317="Half day",YEAR($D317)=Setup!$B$5,MONTH($D317)=7),1-Setup!$B$7,0)))),0)</f>
        <v/>
      </c>
      <c r="Q317" s="34">
        <f>IF(AND(ISNUMBER($C317),ISNUMBER($D317)),IF($D317&lt;$C317,0,IF(MAX($C317,DATE(Setup!$B$5,8,1))&gt;MIN($D317,EOMONTH(DATE(Setup!$B$5,8,1),0)),0,MAX(0,NETWORKDAYS.INTL(MAX($C317,DATE(Setup!$B$5,8,1)),MIN($D317,EOMONTH(DATE(Setup!$B$5,8,1),0)),Setup!$C$6,Setup!$F$12:$F$61)-IF(AND($E317="Half day",YEAR($D317)=Setup!$B$5,MONTH($D317)=8),1-Setup!$B$7,0)))),0)</f>
        <v/>
      </c>
      <c r="R317" s="34">
        <f>IF(AND(ISNUMBER($C317),ISNUMBER($D317)),IF($D317&lt;$C317,0,IF(MAX($C317,DATE(Setup!$B$5,9,1))&gt;MIN($D317,EOMONTH(DATE(Setup!$B$5,9,1),0)),0,MAX(0,NETWORKDAYS.INTL(MAX($C317,DATE(Setup!$B$5,9,1)),MIN($D317,EOMONTH(DATE(Setup!$B$5,9,1),0)),Setup!$C$6,Setup!$F$12:$F$61)-IF(AND($E317="Half day",YEAR($D317)=Setup!$B$5,MONTH($D317)=9),1-Setup!$B$7,0)))),0)</f>
        <v/>
      </c>
      <c r="S317" s="34">
        <f>IF(AND(ISNUMBER($C317),ISNUMBER($D317)),IF($D317&lt;$C317,0,IF(MAX($C317,DATE(Setup!$B$5,10,1))&gt;MIN($D317,EOMONTH(DATE(Setup!$B$5,10,1),0)),0,MAX(0,NETWORKDAYS.INTL(MAX($C317,DATE(Setup!$B$5,10,1)),MIN($D317,EOMONTH(DATE(Setup!$B$5,10,1),0)),Setup!$C$6,Setup!$F$12:$F$61)-IF(AND($E317="Half day",YEAR($D317)=Setup!$B$5,MONTH($D317)=10),1-Setup!$B$7,0)))),0)</f>
        <v/>
      </c>
      <c r="T317" s="34">
        <f>IF(AND(ISNUMBER($C317),ISNUMBER($D317)),IF($D317&lt;$C317,0,IF(MAX($C317,DATE(Setup!$B$5,11,1))&gt;MIN($D317,EOMONTH(DATE(Setup!$B$5,11,1),0)),0,MAX(0,NETWORKDAYS.INTL(MAX($C317,DATE(Setup!$B$5,11,1)),MIN($D317,EOMONTH(DATE(Setup!$B$5,11,1),0)),Setup!$C$6,Setup!$F$12:$F$61)-IF(AND($E317="Half day",YEAR($D317)=Setup!$B$5,MONTH($D317)=11),1-Setup!$B$7,0)))),0)</f>
        <v/>
      </c>
      <c r="U317" s="34">
        <f>IF(AND(ISNUMBER($C317),ISNUMBER($D317)),IF($D317&lt;$C317,0,IF(MAX($C317,DATE(Setup!$B$5,12,1))&gt;MIN($D317,EOMONTH(DATE(Setup!$B$5,12,1),0)),0,MAX(0,NETWORKDAYS.INTL(MAX($C317,DATE(Setup!$B$5,12,1)),MIN($D317,EOMONTH(DATE(Setup!$B$5,12,1),0)),Setup!$C$6,Setup!$F$12:$F$61)-IF(AND($E317="Half day",YEAR($D317)=Setup!$B$5,MONTH($D317)=12),1-Setup!$B$7,0)))),0)</f>
        <v/>
      </c>
    </row>
    <row r="318">
      <c r="A318" s="7" t="n"/>
      <c r="B318" s="7" t="n"/>
      <c r="C318" s="28" t="n"/>
      <c r="D318" s="28" t="n"/>
      <c r="E318" s="23" t="n"/>
      <c r="F318" s="32">
        <f>IF(OR($C318="",$D318=""),"",IF(NOT(AND(ISNUMBER($C318),ISNUMBER($D318))),"Check dates",IF($D318&lt;$C318,"Check dates",SUM($J318:$U318))))</f>
        <v/>
      </c>
      <c r="G318" s="7" t="n"/>
      <c r="H318" s="33">
        <f>IF(AND($A318="",$B318="",$C318="",$D318=""),"",IF(COUNTIF(Employees!$A$5:$A$34,$A318)=0,"Pick the employee from the list",IF(COUNTIF(Setup!$A$12:$A$17,$B318)=0,"Pick the leave type",IF($F318="Check dates","Check the dates","OK"))))</f>
        <v/>
      </c>
      <c r="J318" s="34">
        <f>IF(AND(ISNUMBER($C318),ISNUMBER($D318)),IF($D318&lt;$C318,0,IF(MAX($C318,DATE(Setup!$B$5,1,1))&gt;MIN($D318,EOMONTH(DATE(Setup!$B$5,1,1),0)),0,MAX(0,NETWORKDAYS.INTL(MAX($C318,DATE(Setup!$B$5,1,1)),MIN($D318,EOMONTH(DATE(Setup!$B$5,1,1),0)),Setup!$C$6,Setup!$F$12:$F$61)-IF(AND($E318="Half day",YEAR($D318)=Setup!$B$5,MONTH($D318)=1),1-Setup!$B$7,0)))),0)</f>
        <v/>
      </c>
      <c r="K318" s="34">
        <f>IF(AND(ISNUMBER($C318),ISNUMBER($D318)),IF($D318&lt;$C318,0,IF(MAX($C318,DATE(Setup!$B$5,2,1))&gt;MIN($D318,EOMONTH(DATE(Setup!$B$5,2,1),0)),0,MAX(0,NETWORKDAYS.INTL(MAX($C318,DATE(Setup!$B$5,2,1)),MIN($D318,EOMONTH(DATE(Setup!$B$5,2,1),0)),Setup!$C$6,Setup!$F$12:$F$61)-IF(AND($E318="Half day",YEAR($D318)=Setup!$B$5,MONTH($D318)=2),1-Setup!$B$7,0)))),0)</f>
        <v/>
      </c>
      <c r="L318" s="34">
        <f>IF(AND(ISNUMBER($C318),ISNUMBER($D318)),IF($D318&lt;$C318,0,IF(MAX($C318,DATE(Setup!$B$5,3,1))&gt;MIN($D318,EOMONTH(DATE(Setup!$B$5,3,1),0)),0,MAX(0,NETWORKDAYS.INTL(MAX($C318,DATE(Setup!$B$5,3,1)),MIN($D318,EOMONTH(DATE(Setup!$B$5,3,1),0)),Setup!$C$6,Setup!$F$12:$F$61)-IF(AND($E318="Half day",YEAR($D318)=Setup!$B$5,MONTH($D318)=3),1-Setup!$B$7,0)))),0)</f>
        <v/>
      </c>
      <c r="M318" s="34">
        <f>IF(AND(ISNUMBER($C318),ISNUMBER($D318)),IF($D318&lt;$C318,0,IF(MAX($C318,DATE(Setup!$B$5,4,1))&gt;MIN($D318,EOMONTH(DATE(Setup!$B$5,4,1),0)),0,MAX(0,NETWORKDAYS.INTL(MAX($C318,DATE(Setup!$B$5,4,1)),MIN($D318,EOMONTH(DATE(Setup!$B$5,4,1),0)),Setup!$C$6,Setup!$F$12:$F$61)-IF(AND($E318="Half day",YEAR($D318)=Setup!$B$5,MONTH($D318)=4),1-Setup!$B$7,0)))),0)</f>
        <v/>
      </c>
      <c r="N318" s="34">
        <f>IF(AND(ISNUMBER($C318),ISNUMBER($D318)),IF($D318&lt;$C318,0,IF(MAX($C318,DATE(Setup!$B$5,5,1))&gt;MIN($D318,EOMONTH(DATE(Setup!$B$5,5,1),0)),0,MAX(0,NETWORKDAYS.INTL(MAX($C318,DATE(Setup!$B$5,5,1)),MIN($D318,EOMONTH(DATE(Setup!$B$5,5,1),0)),Setup!$C$6,Setup!$F$12:$F$61)-IF(AND($E318="Half day",YEAR($D318)=Setup!$B$5,MONTH($D318)=5),1-Setup!$B$7,0)))),0)</f>
        <v/>
      </c>
      <c r="O318" s="34">
        <f>IF(AND(ISNUMBER($C318),ISNUMBER($D318)),IF($D318&lt;$C318,0,IF(MAX($C318,DATE(Setup!$B$5,6,1))&gt;MIN($D318,EOMONTH(DATE(Setup!$B$5,6,1),0)),0,MAX(0,NETWORKDAYS.INTL(MAX($C318,DATE(Setup!$B$5,6,1)),MIN($D318,EOMONTH(DATE(Setup!$B$5,6,1),0)),Setup!$C$6,Setup!$F$12:$F$61)-IF(AND($E318="Half day",YEAR($D318)=Setup!$B$5,MONTH($D318)=6),1-Setup!$B$7,0)))),0)</f>
        <v/>
      </c>
      <c r="P318" s="34">
        <f>IF(AND(ISNUMBER($C318),ISNUMBER($D318)),IF($D318&lt;$C318,0,IF(MAX($C318,DATE(Setup!$B$5,7,1))&gt;MIN($D318,EOMONTH(DATE(Setup!$B$5,7,1),0)),0,MAX(0,NETWORKDAYS.INTL(MAX($C318,DATE(Setup!$B$5,7,1)),MIN($D318,EOMONTH(DATE(Setup!$B$5,7,1),0)),Setup!$C$6,Setup!$F$12:$F$61)-IF(AND($E318="Half day",YEAR($D318)=Setup!$B$5,MONTH($D318)=7),1-Setup!$B$7,0)))),0)</f>
        <v/>
      </c>
      <c r="Q318" s="34">
        <f>IF(AND(ISNUMBER($C318),ISNUMBER($D318)),IF($D318&lt;$C318,0,IF(MAX($C318,DATE(Setup!$B$5,8,1))&gt;MIN($D318,EOMONTH(DATE(Setup!$B$5,8,1),0)),0,MAX(0,NETWORKDAYS.INTL(MAX($C318,DATE(Setup!$B$5,8,1)),MIN($D318,EOMONTH(DATE(Setup!$B$5,8,1),0)),Setup!$C$6,Setup!$F$12:$F$61)-IF(AND($E318="Half day",YEAR($D318)=Setup!$B$5,MONTH($D318)=8),1-Setup!$B$7,0)))),0)</f>
        <v/>
      </c>
      <c r="R318" s="34">
        <f>IF(AND(ISNUMBER($C318),ISNUMBER($D318)),IF($D318&lt;$C318,0,IF(MAX($C318,DATE(Setup!$B$5,9,1))&gt;MIN($D318,EOMONTH(DATE(Setup!$B$5,9,1),0)),0,MAX(0,NETWORKDAYS.INTL(MAX($C318,DATE(Setup!$B$5,9,1)),MIN($D318,EOMONTH(DATE(Setup!$B$5,9,1),0)),Setup!$C$6,Setup!$F$12:$F$61)-IF(AND($E318="Half day",YEAR($D318)=Setup!$B$5,MONTH($D318)=9),1-Setup!$B$7,0)))),0)</f>
        <v/>
      </c>
      <c r="S318" s="34">
        <f>IF(AND(ISNUMBER($C318),ISNUMBER($D318)),IF($D318&lt;$C318,0,IF(MAX($C318,DATE(Setup!$B$5,10,1))&gt;MIN($D318,EOMONTH(DATE(Setup!$B$5,10,1),0)),0,MAX(0,NETWORKDAYS.INTL(MAX($C318,DATE(Setup!$B$5,10,1)),MIN($D318,EOMONTH(DATE(Setup!$B$5,10,1),0)),Setup!$C$6,Setup!$F$12:$F$61)-IF(AND($E318="Half day",YEAR($D318)=Setup!$B$5,MONTH($D318)=10),1-Setup!$B$7,0)))),0)</f>
        <v/>
      </c>
      <c r="T318" s="34">
        <f>IF(AND(ISNUMBER($C318),ISNUMBER($D318)),IF($D318&lt;$C318,0,IF(MAX($C318,DATE(Setup!$B$5,11,1))&gt;MIN($D318,EOMONTH(DATE(Setup!$B$5,11,1),0)),0,MAX(0,NETWORKDAYS.INTL(MAX($C318,DATE(Setup!$B$5,11,1)),MIN($D318,EOMONTH(DATE(Setup!$B$5,11,1),0)),Setup!$C$6,Setup!$F$12:$F$61)-IF(AND($E318="Half day",YEAR($D318)=Setup!$B$5,MONTH($D318)=11),1-Setup!$B$7,0)))),0)</f>
        <v/>
      </c>
      <c r="U318" s="34">
        <f>IF(AND(ISNUMBER($C318),ISNUMBER($D318)),IF($D318&lt;$C318,0,IF(MAX($C318,DATE(Setup!$B$5,12,1))&gt;MIN($D318,EOMONTH(DATE(Setup!$B$5,12,1),0)),0,MAX(0,NETWORKDAYS.INTL(MAX($C318,DATE(Setup!$B$5,12,1)),MIN($D318,EOMONTH(DATE(Setup!$B$5,12,1),0)),Setup!$C$6,Setup!$F$12:$F$61)-IF(AND($E318="Half day",YEAR($D318)=Setup!$B$5,MONTH($D318)=12),1-Setup!$B$7,0)))),0)</f>
        <v/>
      </c>
    </row>
    <row r="319">
      <c r="A319" s="7" t="n"/>
      <c r="B319" s="7" t="n"/>
      <c r="C319" s="28" t="n"/>
      <c r="D319" s="28" t="n"/>
      <c r="E319" s="23" t="n"/>
      <c r="F319" s="32">
        <f>IF(OR($C319="",$D319=""),"",IF(NOT(AND(ISNUMBER($C319),ISNUMBER($D319))),"Check dates",IF($D319&lt;$C319,"Check dates",SUM($J319:$U319))))</f>
        <v/>
      </c>
      <c r="G319" s="7" t="n"/>
      <c r="H319" s="33">
        <f>IF(AND($A319="",$B319="",$C319="",$D319=""),"",IF(COUNTIF(Employees!$A$5:$A$34,$A319)=0,"Pick the employee from the list",IF(COUNTIF(Setup!$A$12:$A$17,$B319)=0,"Pick the leave type",IF($F319="Check dates","Check the dates","OK"))))</f>
        <v/>
      </c>
      <c r="J319" s="34">
        <f>IF(AND(ISNUMBER($C319),ISNUMBER($D319)),IF($D319&lt;$C319,0,IF(MAX($C319,DATE(Setup!$B$5,1,1))&gt;MIN($D319,EOMONTH(DATE(Setup!$B$5,1,1),0)),0,MAX(0,NETWORKDAYS.INTL(MAX($C319,DATE(Setup!$B$5,1,1)),MIN($D319,EOMONTH(DATE(Setup!$B$5,1,1),0)),Setup!$C$6,Setup!$F$12:$F$61)-IF(AND($E319="Half day",YEAR($D319)=Setup!$B$5,MONTH($D319)=1),1-Setup!$B$7,0)))),0)</f>
        <v/>
      </c>
      <c r="K319" s="34">
        <f>IF(AND(ISNUMBER($C319),ISNUMBER($D319)),IF($D319&lt;$C319,0,IF(MAX($C319,DATE(Setup!$B$5,2,1))&gt;MIN($D319,EOMONTH(DATE(Setup!$B$5,2,1),0)),0,MAX(0,NETWORKDAYS.INTL(MAX($C319,DATE(Setup!$B$5,2,1)),MIN($D319,EOMONTH(DATE(Setup!$B$5,2,1),0)),Setup!$C$6,Setup!$F$12:$F$61)-IF(AND($E319="Half day",YEAR($D319)=Setup!$B$5,MONTH($D319)=2),1-Setup!$B$7,0)))),0)</f>
        <v/>
      </c>
      <c r="L319" s="34">
        <f>IF(AND(ISNUMBER($C319),ISNUMBER($D319)),IF($D319&lt;$C319,0,IF(MAX($C319,DATE(Setup!$B$5,3,1))&gt;MIN($D319,EOMONTH(DATE(Setup!$B$5,3,1),0)),0,MAX(0,NETWORKDAYS.INTL(MAX($C319,DATE(Setup!$B$5,3,1)),MIN($D319,EOMONTH(DATE(Setup!$B$5,3,1),0)),Setup!$C$6,Setup!$F$12:$F$61)-IF(AND($E319="Half day",YEAR($D319)=Setup!$B$5,MONTH($D319)=3),1-Setup!$B$7,0)))),0)</f>
        <v/>
      </c>
      <c r="M319" s="34">
        <f>IF(AND(ISNUMBER($C319),ISNUMBER($D319)),IF($D319&lt;$C319,0,IF(MAX($C319,DATE(Setup!$B$5,4,1))&gt;MIN($D319,EOMONTH(DATE(Setup!$B$5,4,1),0)),0,MAX(0,NETWORKDAYS.INTL(MAX($C319,DATE(Setup!$B$5,4,1)),MIN($D319,EOMONTH(DATE(Setup!$B$5,4,1),0)),Setup!$C$6,Setup!$F$12:$F$61)-IF(AND($E319="Half day",YEAR($D319)=Setup!$B$5,MONTH($D319)=4),1-Setup!$B$7,0)))),0)</f>
        <v/>
      </c>
      <c r="N319" s="34">
        <f>IF(AND(ISNUMBER($C319),ISNUMBER($D319)),IF($D319&lt;$C319,0,IF(MAX($C319,DATE(Setup!$B$5,5,1))&gt;MIN($D319,EOMONTH(DATE(Setup!$B$5,5,1),0)),0,MAX(0,NETWORKDAYS.INTL(MAX($C319,DATE(Setup!$B$5,5,1)),MIN($D319,EOMONTH(DATE(Setup!$B$5,5,1),0)),Setup!$C$6,Setup!$F$12:$F$61)-IF(AND($E319="Half day",YEAR($D319)=Setup!$B$5,MONTH($D319)=5),1-Setup!$B$7,0)))),0)</f>
        <v/>
      </c>
      <c r="O319" s="34">
        <f>IF(AND(ISNUMBER($C319),ISNUMBER($D319)),IF($D319&lt;$C319,0,IF(MAX($C319,DATE(Setup!$B$5,6,1))&gt;MIN($D319,EOMONTH(DATE(Setup!$B$5,6,1),0)),0,MAX(0,NETWORKDAYS.INTL(MAX($C319,DATE(Setup!$B$5,6,1)),MIN($D319,EOMONTH(DATE(Setup!$B$5,6,1),0)),Setup!$C$6,Setup!$F$12:$F$61)-IF(AND($E319="Half day",YEAR($D319)=Setup!$B$5,MONTH($D319)=6),1-Setup!$B$7,0)))),0)</f>
        <v/>
      </c>
      <c r="P319" s="34">
        <f>IF(AND(ISNUMBER($C319),ISNUMBER($D319)),IF($D319&lt;$C319,0,IF(MAX($C319,DATE(Setup!$B$5,7,1))&gt;MIN($D319,EOMONTH(DATE(Setup!$B$5,7,1),0)),0,MAX(0,NETWORKDAYS.INTL(MAX($C319,DATE(Setup!$B$5,7,1)),MIN($D319,EOMONTH(DATE(Setup!$B$5,7,1),0)),Setup!$C$6,Setup!$F$12:$F$61)-IF(AND($E319="Half day",YEAR($D319)=Setup!$B$5,MONTH($D319)=7),1-Setup!$B$7,0)))),0)</f>
        <v/>
      </c>
      <c r="Q319" s="34">
        <f>IF(AND(ISNUMBER($C319),ISNUMBER($D319)),IF($D319&lt;$C319,0,IF(MAX($C319,DATE(Setup!$B$5,8,1))&gt;MIN($D319,EOMONTH(DATE(Setup!$B$5,8,1),0)),0,MAX(0,NETWORKDAYS.INTL(MAX($C319,DATE(Setup!$B$5,8,1)),MIN($D319,EOMONTH(DATE(Setup!$B$5,8,1),0)),Setup!$C$6,Setup!$F$12:$F$61)-IF(AND($E319="Half day",YEAR($D319)=Setup!$B$5,MONTH($D319)=8),1-Setup!$B$7,0)))),0)</f>
        <v/>
      </c>
      <c r="R319" s="34">
        <f>IF(AND(ISNUMBER($C319),ISNUMBER($D319)),IF($D319&lt;$C319,0,IF(MAX($C319,DATE(Setup!$B$5,9,1))&gt;MIN($D319,EOMONTH(DATE(Setup!$B$5,9,1),0)),0,MAX(0,NETWORKDAYS.INTL(MAX($C319,DATE(Setup!$B$5,9,1)),MIN($D319,EOMONTH(DATE(Setup!$B$5,9,1),0)),Setup!$C$6,Setup!$F$12:$F$61)-IF(AND($E319="Half day",YEAR($D319)=Setup!$B$5,MONTH($D319)=9),1-Setup!$B$7,0)))),0)</f>
        <v/>
      </c>
      <c r="S319" s="34">
        <f>IF(AND(ISNUMBER($C319),ISNUMBER($D319)),IF($D319&lt;$C319,0,IF(MAX($C319,DATE(Setup!$B$5,10,1))&gt;MIN($D319,EOMONTH(DATE(Setup!$B$5,10,1),0)),0,MAX(0,NETWORKDAYS.INTL(MAX($C319,DATE(Setup!$B$5,10,1)),MIN($D319,EOMONTH(DATE(Setup!$B$5,10,1),0)),Setup!$C$6,Setup!$F$12:$F$61)-IF(AND($E319="Half day",YEAR($D319)=Setup!$B$5,MONTH($D319)=10),1-Setup!$B$7,0)))),0)</f>
        <v/>
      </c>
      <c r="T319" s="34">
        <f>IF(AND(ISNUMBER($C319),ISNUMBER($D319)),IF($D319&lt;$C319,0,IF(MAX($C319,DATE(Setup!$B$5,11,1))&gt;MIN($D319,EOMONTH(DATE(Setup!$B$5,11,1),0)),0,MAX(0,NETWORKDAYS.INTL(MAX($C319,DATE(Setup!$B$5,11,1)),MIN($D319,EOMONTH(DATE(Setup!$B$5,11,1),0)),Setup!$C$6,Setup!$F$12:$F$61)-IF(AND($E319="Half day",YEAR($D319)=Setup!$B$5,MONTH($D319)=11),1-Setup!$B$7,0)))),0)</f>
        <v/>
      </c>
      <c r="U319" s="34">
        <f>IF(AND(ISNUMBER($C319),ISNUMBER($D319)),IF($D319&lt;$C319,0,IF(MAX($C319,DATE(Setup!$B$5,12,1))&gt;MIN($D319,EOMONTH(DATE(Setup!$B$5,12,1),0)),0,MAX(0,NETWORKDAYS.INTL(MAX($C319,DATE(Setup!$B$5,12,1)),MIN($D319,EOMONTH(DATE(Setup!$B$5,12,1),0)),Setup!$C$6,Setup!$F$12:$F$61)-IF(AND($E319="Half day",YEAR($D319)=Setup!$B$5,MONTH($D319)=12),1-Setup!$B$7,0)))),0)</f>
        <v/>
      </c>
    </row>
    <row r="320">
      <c r="A320" s="7" t="n"/>
      <c r="B320" s="7" t="n"/>
      <c r="C320" s="28" t="n"/>
      <c r="D320" s="28" t="n"/>
      <c r="E320" s="23" t="n"/>
      <c r="F320" s="32">
        <f>IF(OR($C320="",$D320=""),"",IF(NOT(AND(ISNUMBER($C320),ISNUMBER($D320))),"Check dates",IF($D320&lt;$C320,"Check dates",SUM($J320:$U320))))</f>
        <v/>
      </c>
      <c r="G320" s="7" t="n"/>
      <c r="H320" s="33">
        <f>IF(AND($A320="",$B320="",$C320="",$D320=""),"",IF(COUNTIF(Employees!$A$5:$A$34,$A320)=0,"Pick the employee from the list",IF(COUNTIF(Setup!$A$12:$A$17,$B320)=0,"Pick the leave type",IF($F320="Check dates","Check the dates","OK"))))</f>
        <v/>
      </c>
      <c r="J320" s="34">
        <f>IF(AND(ISNUMBER($C320),ISNUMBER($D320)),IF($D320&lt;$C320,0,IF(MAX($C320,DATE(Setup!$B$5,1,1))&gt;MIN($D320,EOMONTH(DATE(Setup!$B$5,1,1),0)),0,MAX(0,NETWORKDAYS.INTL(MAX($C320,DATE(Setup!$B$5,1,1)),MIN($D320,EOMONTH(DATE(Setup!$B$5,1,1),0)),Setup!$C$6,Setup!$F$12:$F$61)-IF(AND($E320="Half day",YEAR($D320)=Setup!$B$5,MONTH($D320)=1),1-Setup!$B$7,0)))),0)</f>
        <v/>
      </c>
      <c r="K320" s="34">
        <f>IF(AND(ISNUMBER($C320),ISNUMBER($D320)),IF($D320&lt;$C320,0,IF(MAX($C320,DATE(Setup!$B$5,2,1))&gt;MIN($D320,EOMONTH(DATE(Setup!$B$5,2,1),0)),0,MAX(0,NETWORKDAYS.INTL(MAX($C320,DATE(Setup!$B$5,2,1)),MIN($D320,EOMONTH(DATE(Setup!$B$5,2,1),0)),Setup!$C$6,Setup!$F$12:$F$61)-IF(AND($E320="Half day",YEAR($D320)=Setup!$B$5,MONTH($D320)=2),1-Setup!$B$7,0)))),0)</f>
        <v/>
      </c>
      <c r="L320" s="34">
        <f>IF(AND(ISNUMBER($C320),ISNUMBER($D320)),IF($D320&lt;$C320,0,IF(MAX($C320,DATE(Setup!$B$5,3,1))&gt;MIN($D320,EOMONTH(DATE(Setup!$B$5,3,1),0)),0,MAX(0,NETWORKDAYS.INTL(MAX($C320,DATE(Setup!$B$5,3,1)),MIN($D320,EOMONTH(DATE(Setup!$B$5,3,1),0)),Setup!$C$6,Setup!$F$12:$F$61)-IF(AND($E320="Half day",YEAR($D320)=Setup!$B$5,MONTH($D320)=3),1-Setup!$B$7,0)))),0)</f>
        <v/>
      </c>
      <c r="M320" s="34">
        <f>IF(AND(ISNUMBER($C320),ISNUMBER($D320)),IF($D320&lt;$C320,0,IF(MAX($C320,DATE(Setup!$B$5,4,1))&gt;MIN($D320,EOMONTH(DATE(Setup!$B$5,4,1),0)),0,MAX(0,NETWORKDAYS.INTL(MAX($C320,DATE(Setup!$B$5,4,1)),MIN($D320,EOMONTH(DATE(Setup!$B$5,4,1),0)),Setup!$C$6,Setup!$F$12:$F$61)-IF(AND($E320="Half day",YEAR($D320)=Setup!$B$5,MONTH($D320)=4),1-Setup!$B$7,0)))),0)</f>
        <v/>
      </c>
      <c r="N320" s="34">
        <f>IF(AND(ISNUMBER($C320),ISNUMBER($D320)),IF($D320&lt;$C320,0,IF(MAX($C320,DATE(Setup!$B$5,5,1))&gt;MIN($D320,EOMONTH(DATE(Setup!$B$5,5,1),0)),0,MAX(0,NETWORKDAYS.INTL(MAX($C320,DATE(Setup!$B$5,5,1)),MIN($D320,EOMONTH(DATE(Setup!$B$5,5,1),0)),Setup!$C$6,Setup!$F$12:$F$61)-IF(AND($E320="Half day",YEAR($D320)=Setup!$B$5,MONTH($D320)=5),1-Setup!$B$7,0)))),0)</f>
        <v/>
      </c>
      <c r="O320" s="34">
        <f>IF(AND(ISNUMBER($C320),ISNUMBER($D320)),IF($D320&lt;$C320,0,IF(MAX($C320,DATE(Setup!$B$5,6,1))&gt;MIN($D320,EOMONTH(DATE(Setup!$B$5,6,1),0)),0,MAX(0,NETWORKDAYS.INTL(MAX($C320,DATE(Setup!$B$5,6,1)),MIN($D320,EOMONTH(DATE(Setup!$B$5,6,1),0)),Setup!$C$6,Setup!$F$12:$F$61)-IF(AND($E320="Half day",YEAR($D320)=Setup!$B$5,MONTH($D320)=6),1-Setup!$B$7,0)))),0)</f>
        <v/>
      </c>
      <c r="P320" s="34">
        <f>IF(AND(ISNUMBER($C320),ISNUMBER($D320)),IF($D320&lt;$C320,0,IF(MAX($C320,DATE(Setup!$B$5,7,1))&gt;MIN($D320,EOMONTH(DATE(Setup!$B$5,7,1),0)),0,MAX(0,NETWORKDAYS.INTL(MAX($C320,DATE(Setup!$B$5,7,1)),MIN($D320,EOMONTH(DATE(Setup!$B$5,7,1),0)),Setup!$C$6,Setup!$F$12:$F$61)-IF(AND($E320="Half day",YEAR($D320)=Setup!$B$5,MONTH($D320)=7),1-Setup!$B$7,0)))),0)</f>
        <v/>
      </c>
      <c r="Q320" s="34">
        <f>IF(AND(ISNUMBER($C320),ISNUMBER($D320)),IF($D320&lt;$C320,0,IF(MAX($C320,DATE(Setup!$B$5,8,1))&gt;MIN($D320,EOMONTH(DATE(Setup!$B$5,8,1),0)),0,MAX(0,NETWORKDAYS.INTL(MAX($C320,DATE(Setup!$B$5,8,1)),MIN($D320,EOMONTH(DATE(Setup!$B$5,8,1),0)),Setup!$C$6,Setup!$F$12:$F$61)-IF(AND($E320="Half day",YEAR($D320)=Setup!$B$5,MONTH($D320)=8),1-Setup!$B$7,0)))),0)</f>
        <v/>
      </c>
      <c r="R320" s="34">
        <f>IF(AND(ISNUMBER($C320),ISNUMBER($D320)),IF($D320&lt;$C320,0,IF(MAX($C320,DATE(Setup!$B$5,9,1))&gt;MIN($D320,EOMONTH(DATE(Setup!$B$5,9,1),0)),0,MAX(0,NETWORKDAYS.INTL(MAX($C320,DATE(Setup!$B$5,9,1)),MIN($D320,EOMONTH(DATE(Setup!$B$5,9,1),0)),Setup!$C$6,Setup!$F$12:$F$61)-IF(AND($E320="Half day",YEAR($D320)=Setup!$B$5,MONTH($D320)=9),1-Setup!$B$7,0)))),0)</f>
        <v/>
      </c>
      <c r="S320" s="34">
        <f>IF(AND(ISNUMBER($C320),ISNUMBER($D320)),IF($D320&lt;$C320,0,IF(MAX($C320,DATE(Setup!$B$5,10,1))&gt;MIN($D320,EOMONTH(DATE(Setup!$B$5,10,1),0)),0,MAX(0,NETWORKDAYS.INTL(MAX($C320,DATE(Setup!$B$5,10,1)),MIN($D320,EOMONTH(DATE(Setup!$B$5,10,1),0)),Setup!$C$6,Setup!$F$12:$F$61)-IF(AND($E320="Half day",YEAR($D320)=Setup!$B$5,MONTH($D320)=10),1-Setup!$B$7,0)))),0)</f>
        <v/>
      </c>
      <c r="T320" s="34">
        <f>IF(AND(ISNUMBER($C320),ISNUMBER($D320)),IF($D320&lt;$C320,0,IF(MAX($C320,DATE(Setup!$B$5,11,1))&gt;MIN($D320,EOMONTH(DATE(Setup!$B$5,11,1),0)),0,MAX(0,NETWORKDAYS.INTL(MAX($C320,DATE(Setup!$B$5,11,1)),MIN($D320,EOMONTH(DATE(Setup!$B$5,11,1),0)),Setup!$C$6,Setup!$F$12:$F$61)-IF(AND($E320="Half day",YEAR($D320)=Setup!$B$5,MONTH($D320)=11),1-Setup!$B$7,0)))),0)</f>
        <v/>
      </c>
      <c r="U320" s="34">
        <f>IF(AND(ISNUMBER($C320),ISNUMBER($D320)),IF($D320&lt;$C320,0,IF(MAX($C320,DATE(Setup!$B$5,12,1))&gt;MIN($D320,EOMONTH(DATE(Setup!$B$5,12,1),0)),0,MAX(0,NETWORKDAYS.INTL(MAX($C320,DATE(Setup!$B$5,12,1)),MIN($D320,EOMONTH(DATE(Setup!$B$5,12,1),0)),Setup!$C$6,Setup!$F$12:$F$61)-IF(AND($E320="Half day",YEAR($D320)=Setup!$B$5,MONTH($D320)=12),1-Setup!$B$7,0)))),0)</f>
        <v/>
      </c>
    </row>
    <row r="321">
      <c r="A321" s="7" t="n"/>
      <c r="B321" s="7" t="n"/>
      <c r="C321" s="28" t="n"/>
      <c r="D321" s="28" t="n"/>
      <c r="E321" s="23" t="n"/>
      <c r="F321" s="32">
        <f>IF(OR($C321="",$D321=""),"",IF(NOT(AND(ISNUMBER($C321),ISNUMBER($D321))),"Check dates",IF($D321&lt;$C321,"Check dates",SUM($J321:$U321))))</f>
        <v/>
      </c>
      <c r="G321" s="7" t="n"/>
      <c r="H321" s="33">
        <f>IF(AND($A321="",$B321="",$C321="",$D321=""),"",IF(COUNTIF(Employees!$A$5:$A$34,$A321)=0,"Pick the employee from the list",IF(COUNTIF(Setup!$A$12:$A$17,$B321)=0,"Pick the leave type",IF($F321="Check dates","Check the dates","OK"))))</f>
        <v/>
      </c>
      <c r="J321" s="34">
        <f>IF(AND(ISNUMBER($C321),ISNUMBER($D321)),IF($D321&lt;$C321,0,IF(MAX($C321,DATE(Setup!$B$5,1,1))&gt;MIN($D321,EOMONTH(DATE(Setup!$B$5,1,1),0)),0,MAX(0,NETWORKDAYS.INTL(MAX($C321,DATE(Setup!$B$5,1,1)),MIN($D321,EOMONTH(DATE(Setup!$B$5,1,1),0)),Setup!$C$6,Setup!$F$12:$F$61)-IF(AND($E321="Half day",YEAR($D321)=Setup!$B$5,MONTH($D321)=1),1-Setup!$B$7,0)))),0)</f>
        <v/>
      </c>
      <c r="K321" s="34">
        <f>IF(AND(ISNUMBER($C321),ISNUMBER($D321)),IF($D321&lt;$C321,0,IF(MAX($C321,DATE(Setup!$B$5,2,1))&gt;MIN($D321,EOMONTH(DATE(Setup!$B$5,2,1),0)),0,MAX(0,NETWORKDAYS.INTL(MAX($C321,DATE(Setup!$B$5,2,1)),MIN($D321,EOMONTH(DATE(Setup!$B$5,2,1),0)),Setup!$C$6,Setup!$F$12:$F$61)-IF(AND($E321="Half day",YEAR($D321)=Setup!$B$5,MONTH($D321)=2),1-Setup!$B$7,0)))),0)</f>
        <v/>
      </c>
      <c r="L321" s="34">
        <f>IF(AND(ISNUMBER($C321),ISNUMBER($D321)),IF($D321&lt;$C321,0,IF(MAX($C321,DATE(Setup!$B$5,3,1))&gt;MIN($D321,EOMONTH(DATE(Setup!$B$5,3,1),0)),0,MAX(0,NETWORKDAYS.INTL(MAX($C321,DATE(Setup!$B$5,3,1)),MIN($D321,EOMONTH(DATE(Setup!$B$5,3,1),0)),Setup!$C$6,Setup!$F$12:$F$61)-IF(AND($E321="Half day",YEAR($D321)=Setup!$B$5,MONTH($D321)=3),1-Setup!$B$7,0)))),0)</f>
        <v/>
      </c>
      <c r="M321" s="34">
        <f>IF(AND(ISNUMBER($C321),ISNUMBER($D321)),IF($D321&lt;$C321,0,IF(MAX($C321,DATE(Setup!$B$5,4,1))&gt;MIN($D321,EOMONTH(DATE(Setup!$B$5,4,1),0)),0,MAX(0,NETWORKDAYS.INTL(MAX($C321,DATE(Setup!$B$5,4,1)),MIN($D321,EOMONTH(DATE(Setup!$B$5,4,1),0)),Setup!$C$6,Setup!$F$12:$F$61)-IF(AND($E321="Half day",YEAR($D321)=Setup!$B$5,MONTH($D321)=4),1-Setup!$B$7,0)))),0)</f>
        <v/>
      </c>
      <c r="N321" s="34">
        <f>IF(AND(ISNUMBER($C321),ISNUMBER($D321)),IF($D321&lt;$C321,0,IF(MAX($C321,DATE(Setup!$B$5,5,1))&gt;MIN($D321,EOMONTH(DATE(Setup!$B$5,5,1),0)),0,MAX(0,NETWORKDAYS.INTL(MAX($C321,DATE(Setup!$B$5,5,1)),MIN($D321,EOMONTH(DATE(Setup!$B$5,5,1),0)),Setup!$C$6,Setup!$F$12:$F$61)-IF(AND($E321="Half day",YEAR($D321)=Setup!$B$5,MONTH($D321)=5),1-Setup!$B$7,0)))),0)</f>
        <v/>
      </c>
      <c r="O321" s="34">
        <f>IF(AND(ISNUMBER($C321),ISNUMBER($D321)),IF($D321&lt;$C321,0,IF(MAX($C321,DATE(Setup!$B$5,6,1))&gt;MIN($D321,EOMONTH(DATE(Setup!$B$5,6,1),0)),0,MAX(0,NETWORKDAYS.INTL(MAX($C321,DATE(Setup!$B$5,6,1)),MIN($D321,EOMONTH(DATE(Setup!$B$5,6,1),0)),Setup!$C$6,Setup!$F$12:$F$61)-IF(AND($E321="Half day",YEAR($D321)=Setup!$B$5,MONTH($D321)=6),1-Setup!$B$7,0)))),0)</f>
        <v/>
      </c>
      <c r="P321" s="34">
        <f>IF(AND(ISNUMBER($C321),ISNUMBER($D321)),IF($D321&lt;$C321,0,IF(MAX($C321,DATE(Setup!$B$5,7,1))&gt;MIN($D321,EOMONTH(DATE(Setup!$B$5,7,1),0)),0,MAX(0,NETWORKDAYS.INTL(MAX($C321,DATE(Setup!$B$5,7,1)),MIN($D321,EOMONTH(DATE(Setup!$B$5,7,1),0)),Setup!$C$6,Setup!$F$12:$F$61)-IF(AND($E321="Half day",YEAR($D321)=Setup!$B$5,MONTH($D321)=7),1-Setup!$B$7,0)))),0)</f>
        <v/>
      </c>
      <c r="Q321" s="34">
        <f>IF(AND(ISNUMBER($C321),ISNUMBER($D321)),IF($D321&lt;$C321,0,IF(MAX($C321,DATE(Setup!$B$5,8,1))&gt;MIN($D321,EOMONTH(DATE(Setup!$B$5,8,1),0)),0,MAX(0,NETWORKDAYS.INTL(MAX($C321,DATE(Setup!$B$5,8,1)),MIN($D321,EOMONTH(DATE(Setup!$B$5,8,1),0)),Setup!$C$6,Setup!$F$12:$F$61)-IF(AND($E321="Half day",YEAR($D321)=Setup!$B$5,MONTH($D321)=8),1-Setup!$B$7,0)))),0)</f>
        <v/>
      </c>
      <c r="R321" s="34">
        <f>IF(AND(ISNUMBER($C321),ISNUMBER($D321)),IF($D321&lt;$C321,0,IF(MAX($C321,DATE(Setup!$B$5,9,1))&gt;MIN($D321,EOMONTH(DATE(Setup!$B$5,9,1),0)),0,MAX(0,NETWORKDAYS.INTL(MAX($C321,DATE(Setup!$B$5,9,1)),MIN($D321,EOMONTH(DATE(Setup!$B$5,9,1),0)),Setup!$C$6,Setup!$F$12:$F$61)-IF(AND($E321="Half day",YEAR($D321)=Setup!$B$5,MONTH($D321)=9),1-Setup!$B$7,0)))),0)</f>
        <v/>
      </c>
      <c r="S321" s="34">
        <f>IF(AND(ISNUMBER($C321),ISNUMBER($D321)),IF($D321&lt;$C321,0,IF(MAX($C321,DATE(Setup!$B$5,10,1))&gt;MIN($D321,EOMONTH(DATE(Setup!$B$5,10,1),0)),0,MAX(0,NETWORKDAYS.INTL(MAX($C321,DATE(Setup!$B$5,10,1)),MIN($D321,EOMONTH(DATE(Setup!$B$5,10,1),0)),Setup!$C$6,Setup!$F$12:$F$61)-IF(AND($E321="Half day",YEAR($D321)=Setup!$B$5,MONTH($D321)=10),1-Setup!$B$7,0)))),0)</f>
        <v/>
      </c>
      <c r="T321" s="34">
        <f>IF(AND(ISNUMBER($C321),ISNUMBER($D321)),IF($D321&lt;$C321,0,IF(MAX($C321,DATE(Setup!$B$5,11,1))&gt;MIN($D321,EOMONTH(DATE(Setup!$B$5,11,1),0)),0,MAX(0,NETWORKDAYS.INTL(MAX($C321,DATE(Setup!$B$5,11,1)),MIN($D321,EOMONTH(DATE(Setup!$B$5,11,1),0)),Setup!$C$6,Setup!$F$12:$F$61)-IF(AND($E321="Half day",YEAR($D321)=Setup!$B$5,MONTH($D321)=11),1-Setup!$B$7,0)))),0)</f>
        <v/>
      </c>
      <c r="U321" s="34">
        <f>IF(AND(ISNUMBER($C321),ISNUMBER($D321)),IF($D321&lt;$C321,0,IF(MAX($C321,DATE(Setup!$B$5,12,1))&gt;MIN($D321,EOMONTH(DATE(Setup!$B$5,12,1),0)),0,MAX(0,NETWORKDAYS.INTL(MAX($C321,DATE(Setup!$B$5,12,1)),MIN($D321,EOMONTH(DATE(Setup!$B$5,12,1),0)),Setup!$C$6,Setup!$F$12:$F$61)-IF(AND($E321="Half day",YEAR($D321)=Setup!$B$5,MONTH($D321)=12),1-Setup!$B$7,0)))),0)</f>
        <v/>
      </c>
    </row>
    <row r="322">
      <c r="A322" s="7" t="n"/>
      <c r="B322" s="7" t="n"/>
      <c r="C322" s="28" t="n"/>
      <c r="D322" s="28" t="n"/>
      <c r="E322" s="23" t="n"/>
      <c r="F322" s="32">
        <f>IF(OR($C322="",$D322=""),"",IF(NOT(AND(ISNUMBER($C322),ISNUMBER($D322))),"Check dates",IF($D322&lt;$C322,"Check dates",SUM($J322:$U322))))</f>
        <v/>
      </c>
      <c r="G322" s="7" t="n"/>
      <c r="H322" s="33">
        <f>IF(AND($A322="",$B322="",$C322="",$D322=""),"",IF(COUNTIF(Employees!$A$5:$A$34,$A322)=0,"Pick the employee from the list",IF(COUNTIF(Setup!$A$12:$A$17,$B322)=0,"Pick the leave type",IF($F322="Check dates","Check the dates","OK"))))</f>
        <v/>
      </c>
      <c r="J322" s="34">
        <f>IF(AND(ISNUMBER($C322),ISNUMBER($D322)),IF($D322&lt;$C322,0,IF(MAX($C322,DATE(Setup!$B$5,1,1))&gt;MIN($D322,EOMONTH(DATE(Setup!$B$5,1,1),0)),0,MAX(0,NETWORKDAYS.INTL(MAX($C322,DATE(Setup!$B$5,1,1)),MIN($D322,EOMONTH(DATE(Setup!$B$5,1,1),0)),Setup!$C$6,Setup!$F$12:$F$61)-IF(AND($E322="Half day",YEAR($D322)=Setup!$B$5,MONTH($D322)=1),1-Setup!$B$7,0)))),0)</f>
        <v/>
      </c>
      <c r="K322" s="34">
        <f>IF(AND(ISNUMBER($C322),ISNUMBER($D322)),IF($D322&lt;$C322,0,IF(MAX($C322,DATE(Setup!$B$5,2,1))&gt;MIN($D322,EOMONTH(DATE(Setup!$B$5,2,1),0)),0,MAX(0,NETWORKDAYS.INTL(MAX($C322,DATE(Setup!$B$5,2,1)),MIN($D322,EOMONTH(DATE(Setup!$B$5,2,1),0)),Setup!$C$6,Setup!$F$12:$F$61)-IF(AND($E322="Half day",YEAR($D322)=Setup!$B$5,MONTH($D322)=2),1-Setup!$B$7,0)))),0)</f>
        <v/>
      </c>
      <c r="L322" s="34">
        <f>IF(AND(ISNUMBER($C322),ISNUMBER($D322)),IF($D322&lt;$C322,0,IF(MAX($C322,DATE(Setup!$B$5,3,1))&gt;MIN($D322,EOMONTH(DATE(Setup!$B$5,3,1),0)),0,MAX(0,NETWORKDAYS.INTL(MAX($C322,DATE(Setup!$B$5,3,1)),MIN($D322,EOMONTH(DATE(Setup!$B$5,3,1),0)),Setup!$C$6,Setup!$F$12:$F$61)-IF(AND($E322="Half day",YEAR($D322)=Setup!$B$5,MONTH($D322)=3),1-Setup!$B$7,0)))),0)</f>
        <v/>
      </c>
      <c r="M322" s="34">
        <f>IF(AND(ISNUMBER($C322),ISNUMBER($D322)),IF($D322&lt;$C322,0,IF(MAX($C322,DATE(Setup!$B$5,4,1))&gt;MIN($D322,EOMONTH(DATE(Setup!$B$5,4,1),0)),0,MAX(0,NETWORKDAYS.INTL(MAX($C322,DATE(Setup!$B$5,4,1)),MIN($D322,EOMONTH(DATE(Setup!$B$5,4,1),0)),Setup!$C$6,Setup!$F$12:$F$61)-IF(AND($E322="Half day",YEAR($D322)=Setup!$B$5,MONTH($D322)=4),1-Setup!$B$7,0)))),0)</f>
        <v/>
      </c>
      <c r="N322" s="34">
        <f>IF(AND(ISNUMBER($C322),ISNUMBER($D322)),IF($D322&lt;$C322,0,IF(MAX($C322,DATE(Setup!$B$5,5,1))&gt;MIN($D322,EOMONTH(DATE(Setup!$B$5,5,1),0)),0,MAX(0,NETWORKDAYS.INTL(MAX($C322,DATE(Setup!$B$5,5,1)),MIN($D322,EOMONTH(DATE(Setup!$B$5,5,1),0)),Setup!$C$6,Setup!$F$12:$F$61)-IF(AND($E322="Half day",YEAR($D322)=Setup!$B$5,MONTH($D322)=5),1-Setup!$B$7,0)))),0)</f>
        <v/>
      </c>
      <c r="O322" s="34">
        <f>IF(AND(ISNUMBER($C322),ISNUMBER($D322)),IF($D322&lt;$C322,0,IF(MAX($C322,DATE(Setup!$B$5,6,1))&gt;MIN($D322,EOMONTH(DATE(Setup!$B$5,6,1),0)),0,MAX(0,NETWORKDAYS.INTL(MAX($C322,DATE(Setup!$B$5,6,1)),MIN($D322,EOMONTH(DATE(Setup!$B$5,6,1),0)),Setup!$C$6,Setup!$F$12:$F$61)-IF(AND($E322="Half day",YEAR($D322)=Setup!$B$5,MONTH($D322)=6),1-Setup!$B$7,0)))),0)</f>
        <v/>
      </c>
      <c r="P322" s="34">
        <f>IF(AND(ISNUMBER($C322),ISNUMBER($D322)),IF($D322&lt;$C322,0,IF(MAX($C322,DATE(Setup!$B$5,7,1))&gt;MIN($D322,EOMONTH(DATE(Setup!$B$5,7,1),0)),0,MAX(0,NETWORKDAYS.INTL(MAX($C322,DATE(Setup!$B$5,7,1)),MIN($D322,EOMONTH(DATE(Setup!$B$5,7,1),0)),Setup!$C$6,Setup!$F$12:$F$61)-IF(AND($E322="Half day",YEAR($D322)=Setup!$B$5,MONTH($D322)=7),1-Setup!$B$7,0)))),0)</f>
        <v/>
      </c>
      <c r="Q322" s="34">
        <f>IF(AND(ISNUMBER($C322),ISNUMBER($D322)),IF($D322&lt;$C322,0,IF(MAX($C322,DATE(Setup!$B$5,8,1))&gt;MIN($D322,EOMONTH(DATE(Setup!$B$5,8,1),0)),0,MAX(0,NETWORKDAYS.INTL(MAX($C322,DATE(Setup!$B$5,8,1)),MIN($D322,EOMONTH(DATE(Setup!$B$5,8,1),0)),Setup!$C$6,Setup!$F$12:$F$61)-IF(AND($E322="Half day",YEAR($D322)=Setup!$B$5,MONTH($D322)=8),1-Setup!$B$7,0)))),0)</f>
        <v/>
      </c>
      <c r="R322" s="34">
        <f>IF(AND(ISNUMBER($C322),ISNUMBER($D322)),IF($D322&lt;$C322,0,IF(MAX($C322,DATE(Setup!$B$5,9,1))&gt;MIN($D322,EOMONTH(DATE(Setup!$B$5,9,1),0)),0,MAX(0,NETWORKDAYS.INTL(MAX($C322,DATE(Setup!$B$5,9,1)),MIN($D322,EOMONTH(DATE(Setup!$B$5,9,1),0)),Setup!$C$6,Setup!$F$12:$F$61)-IF(AND($E322="Half day",YEAR($D322)=Setup!$B$5,MONTH($D322)=9),1-Setup!$B$7,0)))),0)</f>
        <v/>
      </c>
      <c r="S322" s="34">
        <f>IF(AND(ISNUMBER($C322),ISNUMBER($D322)),IF($D322&lt;$C322,0,IF(MAX($C322,DATE(Setup!$B$5,10,1))&gt;MIN($D322,EOMONTH(DATE(Setup!$B$5,10,1),0)),0,MAX(0,NETWORKDAYS.INTL(MAX($C322,DATE(Setup!$B$5,10,1)),MIN($D322,EOMONTH(DATE(Setup!$B$5,10,1),0)),Setup!$C$6,Setup!$F$12:$F$61)-IF(AND($E322="Half day",YEAR($D322)=Setup!$B$5,MONTH($D322)=10),1-Setup!$B$7,0)))),0)</f>
        <v/>
      </c>
      <c r="T322" s="34">
        <f>IF(AND(ISNUMBER($C322),ISNUMBER($D322)),IF($D322&lt;$C322,0,IF(MAX($C322,DATE(Setup!$B$5,11,1))&gt;MIN($D322,EOMONTH(DATE(Setup!$B$5,11,1),0)),0,MAX(0,NETWORKDAYS.INTL(MAX($C322,DATE(Setup!$B$5,11,1)),MIN($D322,EOMONTH(DATE(Setup!$B$5,11,1),0)),Setup!$C$6,Setup!$F$12:$F$61)-IF(AND($E322="Half day",YEAR($D322)=Setup!$B$5,MONTH($D322)=11),1-Setup!$B$7,0)))),0)</f>
        <v/>
      </c>
      <c r="U322" s="34">
        <f>IF(AND(ISNUMBER($C322),ISNUMBER($D322)),IF($D322&lt;$C322,0,IF(MAX($C322,DATE(Setup!$B$5,12,1))&gt;MIN($D322,EOMONTH(DATE(Setup!$B$5,12,1),0)),0,MAX(0,NETWORKDAYS.INTL(MAX($C322,DATE(Setup!$B$5,12,1)),MIN($D322,EOMONTH(DATE(Setup!$B$5,12,1),0)),Setup!$C$6,Setup!$F$12:$F$61)-IF(AND($E322="Half day",YEAR($D322)=Setup!$B$5,MONTH($D322)=12),1-Setup!$B$7,0)))),0)</f>
        <v/>
      </c>
    </row>
    <row r="323">
      <c r="A323" s="7" t="n"/>
      <c r="B323" s="7" t="n"/>
      <c r="C323" s="28" t="n"/>
      <c r="D323" s="28" t="n"/>
      <c r="E323" s="23" t="n"/>
      <c r="F323" s="32">
        <f>IF(OR($C323="",$D323=""),"",IF(NOT(AND(ISNUMBER($C323),ISNUMBER($D323))),"Check dates",IF($D323&lt;$C323,"Check dates",SUM($J323:$U323))))</f>
        <v/>
      </c>
      <c r="G323" s="7" t="n"/>
      <c r="H323" s="33">
        <f>IF(AND($A323="",$B323="",$C323="",$D323=""),"",IF(COUNTIF(Employees!$A$5:$A$34,$A323)=0,"Pick the employee from the list",IF(COUNTIF(Setup!$A$12:$A$17,$B323)=0,"Pick the leave type",IF($F323="Check dates","Check the dates","OK"))))</f>
        <v/>
      </c>
      <c r="J323" s="34">
        <f>IF(AND(ISNUMBER($C323),ISNUMBER($D323)),IF($D323&lt;$C323,0,IF(MAX($C323,DATE(Setup!$B$5,1,1))&gt;MIN($D323,EOMONTH(DATE(Setup!$B$5,1,1),0)),0,MAX(0,NETWORKDAYS.INTL(MAX($C323,DATE(Setup!$B$5,1,1)),MIN($D323,EOMONTH(DATE(Setup!$B$5,1,1),0)),Setup!$C$6,Setup!$F$12:$F$61)-IF(AND($E323="Half day",YEAR($D323)=Setup!$B$5,MONTH($D323)=1),1-Setup!$B$7,0)))),0)</f>
        <v/>
      </c>
      <c r="K323" s="34">
        <f>IF(AND(ISNUMBER($C323),ISNUMBER($D323)),IF($D323&lt;$C323,0,IF(MAX($C323,DATE(Setup!$B$5,2,1))&gt;MIN($D323,EOMONTH(DATE(Setup!$B$5,2,1),0)),0,MAX(0,NETWORKDAYS.INTL(MAX($C323,DATE(Setup!$B$5,2,1)),MIN($D323,EOMONTH(DATE(Setup!$B$5,2,1),0)),Setup!$C$6,Setup!$F$12:$F$61)-IF(AND($E323="Half day",YEAR($D323)=Setup!$B$5,MONTH($D323)=2),1-Setup!$B$7,0)))),0)</f>
        <v/>
      </c>
      <c r="L323" s="34">
        <f>IF(AND(ISNUMBER($C323),ISNUMBER($D323)),IF($D323&lt;$C323,0,IF(MAX($C323,DATE(Setup!$B$5,3,1))&gt;MIN($D323,EOMONTH(DATE(Setup!$B$5,3,1),0)),0,MAX(0,NETWORKDAYS.INTL(MAX($C323,DATE(Setup!$B$5,3,1)),MIN($D323,EOMONTH(DATE(Setup!$B$5,3,1),0)),Setup!$C$6,Setup!$F$12:$F$61)-IF(AND($E323="Half day",YEAR($D323)=Setup!$B$5,MONTH($D323)=3),1-Setup!$B$7,0)))),0)</f>
        <v/>
      </c>
      <c r="M323" s="34">
        <f>IF(AND(ISNUMBER($C323),ISNUMBER($D323)),IF($D323&lt;$C323,0,IF(MAX($C323,DATE(Setup!$B$5,4,1))&gt;MIN($D323,EOMONTH(DATE(Setup!$B$5,4,1),0)),0,MAX(0,NETWORKDAYS.INTL(MAX($C323,DATE(Setup!$B$5,4,1)),MIN($D323,EOMONTH(DATE(Setup!$B$5,4,1),0)),Setup!$C$6,Setup!$F$12:$F$61)-IF(AND($E323="Half day",YEAR($D323)=Setup!$B$5,MONTH($D323)=4),1-Setup!$B$7,0)))),0)</f>
        <v/>
      </c>
      <c r="N323" s="34">
        <f>IF(AND(ISNUMBER($C323),ISNUMBER($D323)),IF($D323&lt;$C323,0,IF(MAX($C323,DATE(Setup!$B$5,5,1))&gt;MIN($D323,EOMONTH(DATE(Setup!$B$5,5,1),0)),0,MAX(0,NETWORKDAYS.INTL(MAX($C323,DATE(Setup!$B$5,5,1)),MIN($D323,EOMONTH(DATE(Setup!$B$5,5,1),0)),Setup!$C$6,Setup!$F$12:$F$61)-IF(AND($E323="Half day",YEAR($D323)=Setup!$B$5,MONTH($D323)=5),1-Setup!$B$7,0)))),0)</f>
        <v/>
      </c>
      <c r="O323" s="34">
        <f>IF(AND(ISNUMBER($C323),ISNUMBER($D323)),IF($D323&lt;$C323,0,IF(MAX($C323,DATE(Setup!$B$5,6,1))&gt;MIN($D323,EOMONTH(DATE(Setup!$B$5,6,1),0)),0,MAX(0,NETWORKDAYS.INTL(MAX($C323,DATE(Setup!$B$5,6,1)),MIN($D323,EOMONTH(DATE(Setup!$B$5,6,1),0)),Setup!$C$6,Setup!$F$12:$F$61)-IF(AND($E323="Half day",YEAR($D323)=Setup!$B$5,MONTH($D323)=6),1-Setup!$B$7,0)))),0)</f>
        <v/>
      </c>
      <c r="P323" s="34">
        <f>IF(AND(ISNUMBER($C323),ISNUMBER($D323)),IF($D323&lt;$C323,0,IF(MAX($C323,DATE(Setup!$B$5,7,1))&gt;MIN($D323,EOMONTH(DATE(Setup!$B$5,7,1),0)),0,MAX(0,NETWORKDAYS.INTL(MAX($C323,DATE(Setup!$B$5,7,1)),MIN($D323,EOMONTH(DATE(Setup!$B$5,7,1),0)),Setup!$C$6,Setup!$F$12:$F$61)-IF(AND($E323="Half day",YEAR($D323)=Setup!$B$5,MONTH($D323)=7),1-Setup!$B$7,0)))),0)</f>
        <v/>
      </c>
      <c r="Q323" s="34">
        <f>IF(AND(ISNUMBER($C323),ISNUMBER($D323)),IF($D323&lt;$C323,0,IF(MAX($C323,DATE(Setup!$B$5,8,1))&gt;MIN($D323,EOMONTH(DATE(Setup!$B$5,8,1),0)),0,MAX(0,NETWORKDAYS.INTL(MAX($C323,DATE(Setup!$B$5,8,1)),MIN($D323,EOMONTH(DATE(Setup!$B$5,8,1),0)),Setup!$C$6,Setup!$F$12:$F$61)-IF(AND($E323="Half day",YEAR($D323)=Setup!$B$5,MONTH($D323)=8),1-Setup!$B$7,0)))),0)</f>
        <v/>
      </c>
      <c r="R323" s="34">
        <f>IF(AND(ISNUMBER($C323),ISNUMBER($D323)),IF($D323&lt;$C323,0,IF(MAX($C323,DATE(Setup!$B$5,9,1))&gt;MIN($D323,EOMONTH(DATE(Setup!$B$5,9,1),0)),0,MAX(0,NETWORKDAYS.INTL(MAX($C323,DATE(Setup!$B$5,9,1)),MIN($D323,EOMONTH(DATE(Setup!$B$5,9,1),0)),Setup!$C$6,Setup!$F$12:$F$61)-IF(AND($E323="Half day",YEAR($D323)=Setup!$B$5,MONTH($D323)=9),1-Setup!$B$7,0)))),0)</f>
        <v/>
      </c>
      <c r="S323" s="34">
        <f>IF(AND(ISNUMBER($C323),ISNUMBER($D323)),IF($D323&lt;$C323,0,IF(MAX($C323,DATE(Setup!$B$5,10,1))&gt;MIN($D323,EOMONTH(DATE(Setup!$B$5,10,1),0)),0,MAX(0,NETWORKDAYS.INTL(MAX($C323,DATE(Setup!$B$5,10,1)),MIN($D323,EOMONTH(DATE(Setup!$B$5,10,1),0)),Setup!$C$6,Setup!$F$12:$F$61)-IF(AND($E323="Half day",YEAR($D323)=Setup!$B$5,MONTH($D323)=10),1-Setup!$B$7,0)))),0)</f>
        <v/>
      </c>
      <c r="T323" s="34">
        <f>IF(AND(ISNUMBER($C323),ISNUMBER($D323)),IF($D323&lt;$C323,0,IF(MAX($C323,DATE(Setup!$B$5,11,1))&gt;MIN($D323,EOMONTH(DATE(Setup!$B$5,11,1),0)),0,MAX(0,NETWORKDAYS.INTL(MAX($C323,DATE(Setup!$B$5,11,1)),MIN($D323,EOMONTH(DATE(Setup!$B$5,11,1),0)),Setup!$C$6,Setup!$F$12:$F$61)-IF(AND($E323="Half day",YEAR($D323)=Setup!$B$5,MONTH($D323)=11),1-Setup!$B$7,0)))),0)</f>
        <v/>
      </c>
      <c r="U323" s="34">
        <f>IF(AND(ISNUMBER($C323),ISNUMBER($D323)),IF($D323&lt;$C323,0,IF(MAX($C323,DATE(Setup!$B$5,12,1))&gt;MIN($D323,EOMONTH(DATE(Setup!$B$5,12,1),0)),0,MAX(0,NETWORKDAYS.INTL(MAX($C323,DATE(Setup!$B$5,12,1)),MIN($D323,EOMONTH(DATE(Setup!$B$5,12,1),0)),Setup!$C$6,Setup!$F$12:$F$61)-IF(AND($E323="Half day",YEAR($D323)=Setup!$B$5,MONTH($D323)=12),1-Setup!$B$7,0)))),0)</f>
        <v/>
      </c>
    </row>
    <row r="324">
      <c r="A324" s="7" t="n"/>
      <c r="B324" s="7" t="n"/>
      <c r="C324" s="28" t="n"/>
      <c r="D324" s="28" t="n"/>
      <c r="E324" s="23" t="n"/>
      <c r="F324" s="32">
        <f>IF(OR($C324="",$D324=""),"",IF(NOT(AND(ISNUMBER($C324),ISNUMBER($D324))),"Check dates",IF($D324&lt;$C324,"Check dates",SUM($J324:$U324))))</f>
        <v/>
      </c>
      <c r="G324" s="7" t="n"/>
      <c r="H324" s="33">
        <f>IF(AND($A324="",$B324="",$C324="",$D324=""),"",IF(COUNTIF(Employees!$A$5:$A$34,$A324)=0,"Pick the employee from the list",IF(COUNTIF(Setup!$A$12:$A$17,$B324)=0,"Pick the leave type",IF($F324="Check dates","Check the dates","OK"))))</f>
        <v/>
      </c>
      <c r="J324" s="34">
        <f>IF(AND(ISNUMBER($C324),ISNUMBER($D324)),IF($D324&lt;$C324,0,IF(MAX($C324,DATE(Setup!$B$5,1,1))&gt;MIN($D324,EOMONTH(DATE(Setup!$B$5,1,1),0)),0,MAX(0,NETWORKDAYS.INTL(MAX($C324,DATE(Setup!$B$5,1,1)),MIN($D324,EOMONTH(DATE(Setup!$B$5,1,1),0)),Setup!$C$6,Setup!$F$12:$F$61)-IF(AND($E324="Half day",YEAR($D324)=Setup!$B$5,MONTH($D324)=1),1-Setup!$B$7,0)))),0)</f>
        <v/>
      </c>
      <c r="K324" s="34">
        <f>IF(AND(ISNUMBER($C324),ISNUMBER($D324)),IF($D324&lt;$C324,0,IF(MAX($C324,DATE(Setup!$B$5,2,1))&gt;MIN($D324,EOMONTH(DATE(Setup!$B$5,2,1),0)),0,MAX(0,NETWORKDAYS.INTL(MAX($C324,DATE(Setup!$B$5,2,1)),MIN($D324,EOMONTH(DATE(Setup!$B$5,2,1),0)),Setup!$C$6,Setup!$F$12:$F$61)-IF(AND($E324="Half day",YEAR($D324)=Setup!$B$5,MONTH($D324)=2),1-Setup!$B$7,0)))),0)</f>
        <v/>
      </c>
      <c r="L324" s="34">
        <f>IF(AND(ISNUMBER($C324),ISNUMBER($D324)),IF($D324&lt;$C324,0,IF(MAX($C324,DATE(Setup!$B$5,3,1))&gt;MIN($D324,EOMONTH(DATE(Setup!$B$5,3,1),0)),0,MAX(0,NETWORKDAYS.INTL(MAX($C324,DATE(Setup!$B$5,3,1)),MIN($D324,EOMONTH(DATE(Setup!$B$5,3,1),0)),Setup!$C$6,Setup!$F$12:$F$61)-IF(AND($E324="Half day",YEAR($D324)=Setup!$B$5,MONTH($D324)=3),1-Setup!$B$7,0)))),0)</f>
        <v/>
      </c>
      <c r="M324" s="34">
        <f>IF(AND(ISNUMBER($C324),ISNUMBER($D324)),IF($D324&lt;$C324,0,IF(MAX($C324,DATE(Setup!$B$5,4,1))&gt;MIN($D324,EOMONTH(DATE(Setup!$B$5,4,1),0)),0,MAX(0,NETWORKDAYS.INTL(MAX($C324,DATE(Setup!$B$5,4,1)),MIN($D324,EOMONTH(DATE(Setup!$B$5,4,1),0)),Setup!$C$6,Setup!$F$12:$F$61)-IF(AND($E324="Half day",YEAR($D324)=Setup!$B$5,MONTH($D324)=4),1-Setup!$B$7,0)))),0)</f>
        <v/>
      </c>
      <c r="N324" s="34">
        <f>IF(AND(ISNUMBER($C324),ISNUMBER($D324)),IF($D324&lt;$C324,0,IF(MAX($C324,DATE(Setup!$B$5,5,1))&gt;MIN($D324,EOMONTH(DATE(Setup!$B$5,5,1),0)),0,MAX(0,NETWORKDAYS.INTL(MAX($C324,DATE(Setup!$B$5,5,1)),MIN($D324,EOMONTH(DATE(Setup!$B$5,5,1),0)),Setup!$C$6,Setup!$F$12:$F$61)-IF(AND($E324="Half day",YEAR($D324)=Setup!$B$5,MONTH($D324)=5),1-Setup!$B$7,0)))),0)</f>
        <v/>
      </c>
      <c r="O324" s="34">
        <f>IF(AND(ISNUMBER($C324),ISNUMBER($D324)),IF($D324&lt;$C324,0,IF(MAX($C324,DATE(Setup!$B$5,6,1))&gt;MIN($D324,EOMONTH(DATE(Setup!$B$5,6,1),0)),0,MAX(0,NETWORKDAYS.INTL(MAX($C324,DATE(Setup!$B$5,6,1)),MIN($D324,EOMONTH(DATE(Setup!$B$5,6,1),0)),Setup!$C$6,Setup!$F$12:$F$61)-IF(AND($E324="Half day",YEAR($D324)=Setup!$B$5,MONTH($D324)=6),1-Setup!$B$7,0)))),0)</f>
        <v/>
      </c>
      <c r="P324" s="34">
        <f>IF(AND(ISNUMBER($C324),ISNUMBER($D324)),IF($D324&lt;$C324,0,IF(MAX($C324,DATE(Setup!$B$5,7,1))&gt;MIN($D324,EOMONTH(DATE(Setup!$B$5,7,1),0)),0,MAX(0,NETWORKDAYS.INTL(MAX($C324,DATE(Setup!$B$5,7,1)),MIN($D324,EOMONTH(DATE(Setup!$B$5,7,1),0)),Setup!$C$6,Setup!$F$12:$F$61)-IF(AND($E324="Half day",YEAR($D324)=Setup!$B$5,MONTH($D324)=7),1-Setup!$B$7,0)))),0)</f>
        <v/>
      </c>
      <c r="Q324" s="34">
        <f>IF(AND(ISNUMBER($C324),ISNUMBER($D324)),IF($D324&lt;$C324,0,IF(MAX($C324,DATE(Setup!$B$5,8,1))&gt;MIN($D324,EOMONTH(DATE(Setup!$B$5,8,1),0)),0,MAX(0,NETWORKDAYS.INTL(MAX($C324,DATE(Setup!$B$5,8,1)),MIN($D324,EOMONTH(DATE(Setup!$B$5,8,1),0)),Setup!$C$6,Setup!$F$12:$F$61)-IF(AND($E324="Half day",YEAR($D324)=Setup!$B$5,MONTH($D324)=8),1-Setup!$B$7,0)))),0)</f>
        <v/>
      </c>
      <c r="R324" s="34">
        <f>IF(AND(ISNUMBER($C324),ISNUMBER($D324)),IF($D324&lt;$C324,0,IF(MAX($C324,DATE(Setup!$B$5,9,1))&gt;MIN($D324,EOMONTH(DATE(Setup!$B$5,9,1),0)),0,MAX(0,NETWORKDAYS.INTL(MAX($C324,DATE(Setup!$B$5,9,1)),MIN($D324,EOMONTH(DATE(Setup!$B$5,9,1),0)),Setup!$C$6,Setup!$F$12:$F$61)-IF(AND($E324="Half day",YEAR($D324)=Setup!$B$5,MONTH($D324)=9),1-Setup!$B$7,0)))),0)</f>
        <v/>
      </c>
      <c r="S324" s="34">
        <f>IF(AND(ISNUMBER($C324),ISNUMBER($D324)),IF($D324&lt;$C324,0,IF(MAX($C324,DATE(Setup!$B$5,10,1))&gt;MIN($D324,EOMONTH(DATE(Setup!$B$5,10,1),0)),0,MAX(0,NETWORKDAYS.INTL(MAX($C324,DATE(Setup!$B$5,10,1)),MIN($D324,EOMONTH(DATE(Setup!$B$5,10,1),0)),Setup!$C$6,Setup!$F$12:$F$61)-IF(AND($E324="Half day",YEAR($D324)=Setup!$B$5,MONTH($D324)=10),1-Setup!$B$7,0)))),0)</f>
        <v/>
      </c>
      <c r="T324" s="34">
        <f>IF(AND(ISNUMBER($C324),ISNUMBER($D324)),IF($D324&lt;$C324,0,IF(MAX($C324,DATE(Setup!$B$5,11,1))&gt;MIN($D324,EOMONTH(DATE(Setup!$B$5,11,1),0)),0,MAX(0,NETWORKDAYS.INTL(MAX($C324,DATE(Setup!$B$5,11,1)),MIN($D324,EOMONTH(DATE(Setup!$B$5,11,1),0)),Setup!$C$6,Setup!$F$12:$F$61)-IF(AND($E324="Half day",YEAR($D324)=Setup!$B$5,MONTH($D324)=11),1-Setup!$B$7,0)))),0)</f>
        <v/>
      </c>
      <c r="U324" s="34">
        <f>IF(AND(ISNUMBER($C324),ISNUMBER($D324)),IF($D324&lt;$C324,0,IF(MAX($C324,DATE(Setup!$B$5,12,1))&gt;MIN($D324,EOMONTH(DATE(Setup!$B$5,12,1),0)),0,MAX(0,NETWORKDAYS.INTL(MAX($C324,DATE(Setup!$B$5,12,1)),MIN($D324,EOMONTH(DATE(Setup!$B$5,12,1),0)),Setup!$C$6,Setup!$F$12:$F$61)-IF(AND($E324="Half day",YEAR($D324)=Setup!$B$5,MONTH($D324)=12),1-Setup!$B$7,0)))),0)</f>
        <v/>
      </c>
    </row>
    <row r="325">
      <c r="A325" s="7" t="n"/>
      <c r="B325" s="7" t="n"/>
      <c r="C325" s="28" t="n"/>
      <c r="D325" s="28" t="n"/>
      <c r="E325" s="23" t="n"/>
      <c r="F325" s="32">
        <f>IF(OR($C325="",$D325=""),"",IF(NOT(AND(ISNUMBER($C325),ISNUMBER($D325))),"Check dates",IF($D325&lt;$C325,"Check dates",SUM($J325:$U325))))</f>
        <v/>
      </c>
      <c r="G325" s="7" t="n"/>
      <c r="H325" s="33">
        <f>IF(AND($A325="",$B325="",$C325="",$D325=""),"",IF(COUNTIF(Employees!$A$5:$A$34,$A325)=0,"Pick the employee from the list",IF(COUNTIF(Setup!$A$12:$A$17,$B325)=0,"Pick the leave type",IF($F325="Check dates","Check the dates","OK"))))</f>
        <v/>
      </c>
      <c r="J325" s="34">
        <f>IF(AND(ISNUMBER($C325),ISNUMBER($D325)),IF($D325&lt;$C325,0,IF(MAX($C325,DATE(Setup!$B$5,1,1))&gt;MIN($D325,EOMONTH(DATE(Setup!$B$5,1,1),0)),0,MAX(0,NETWORKDAYS.INTL(MAX($C325,DATE(Setup!$B$5,1,1)),MIN($D325,EOMONTH(DATE(Setup!$B$5,1,1),0)),Setup!$C$6,Setup!$F$12:$F$61)-IF(AND($E325="Half day",YEAR($D325)=Setup!$B$5,MONTH($D325)=1),1-Setup!$B$7,0)))),0)</f>
        <v/>
      </c>
      <c r="K325" s="34">
        <f>IF(AND(ISNUMBER($C325),ISNUMBER($D325)),IF($D325&lt;$C325,0,IF(MAX($C325,DATE(Setup!$B$5,2,1))&gt;MIN($D325,EOMONTH(DATE(Setup!$B$5,2,1),0)),0,MAX(0,NETWORKDAYS.INTL(MAX($C325,DATE(Setup!$B$5,2,1)),MIN($D325,EOMONTH(DATE(Setup!$B$5,2,1),0)),Setup!$C$6,Setup!$F$12:$F$61)-IF(AND($E325="Half day",YEAR($D325)=Setup!$B$5,MONTH($D325)=2),1-Setup!$B$7,0)))),0)</f>
        <v/>
      </c>
      <c r="L325" s="34">
        <f>IF(AND(ISNUMBER($C325),ISNUMBER($D325)),IF($D325&lt;$C325,0,IF(MAX($C325,DATE(Setup!$B$5,3,1))&gt;MIN($D325,EOMONTH(DATE(Setup!$B$5,3,1),0)),0,MAX(0,NETWORKDAYS.INTL(MAX($C325,DATE(Setup!$B$5,3,1)),MIN($D325,EOMONTH(DATE(Setup!$B$5,3,1),0)),Setup!$C$6,Setup!$F$12:$F$61)-IF(AND($E325="Half day",YEAR($D325)=Setup!$B$5,MONTH($D325)=3),1-Setup!$B$7,0)))),0)</f>
        <v/>
      </c>
      <c r="M325" s="34">
        <f>IF(AND(ISNUMBER($C325),ISNUMBER($D325)),IF($D325&lt;$C325,0,IF(MAX($C325,DATE(Setup!$B$5,4,1))&gt;MIN($D325,EOMONTH(DATE(Setup!$B$5,4,1),0)),0,MAX(0,NETWORKDAYS.INTL(MAX($C325,DATE(Setup!$B$5,4,1)),MIN($D325,EOMONTH(DATE(Setup!$B$5,4,1),0)),Setup!$C$6,Setup!$F$12:$F$61)-IF(AND($E325="Half day",YEAR($D325)=Setup!$B$5,MONTH($D325)=4),1-Setup!$B$7,0)))),0)</f>
        <v/>
      </c>
      <c r="N325" s="34">
        <f>IF(AND(ISNUMBER($C325),ISNUMBER($D325)),IF($D325&lt;$C325,0,IF(MAX($C325,DATE(Setup!$B$5,5,1))&gt;MIN($D325,EOMONTH(DATE(Setup!$B$5,5,1),0)),0,MAX(0,NETWORKDAYS.INTL(MAX($C325,DATE(Setup!$B$5,5,1)),MIN($D325,EOMONTH(DATE(Setup!$B$5,5,1),0)),Setup!$C$6,Setup!$F$12:$F$61)-IF(AND($E325="Half day",YEAR($D325)=Setup!$B$5,MONTH($D325)=5),1-Setup!$B$7,0)))),0)</f>
        <v/>
      </c>
      <c r="O325" s="34">
        <f>IF(AND(ISNUMBER($C325),ISNUMBER($D325)),IF($D325&lt;$C325,0,IF(MAX($C325,DATE(Setup!$B$5,6,1))&gt;MIN($D325,EOMONTH(DATE(Setup!$B$5,6,1),0)),0,MAX(0,NETWORKDAYS.INTL(MAX($C325,DATE(Setup!$B$5,6,1)),MIN($D325,EOMONTH(DATE(Setup!$B$5,6,1),0)),Setup!$C$6,Setup!$F$12:$F$61)-IF(AND($E325="Half day",YEAR($D325)=Setup!$B$5,MONTH($D325)=6),1-Setup!$B$7,0)))),0)</f>
        <v/>
      </c>
      <c r="P325" s="34">
        <f>IF(AND(ISNUMBER($C325),ISNUMBER($D325)),IF($D325&lt;$C325,0,IF(MAX($C325,DATE(Setup!$B$5,7,1))&gt;MIN($D325,EOMONTH(DATE(Setup!$B$5,7,1),0)),0,MAX(0,NETWORKDAYS.INTL(MAX($C325,DATE(Setup!$B$5,7,1)),MIN($D325,EOMONTH(DATE(Setup!$B$5,7,1),0)),Setup!$C$6,Setup!$F$12:$F$61)-IF(AND($E325="Half day",YEAR($D325)=Setup!$B$5,MONTH($D325)=7),1-Setup!$B$7,0)))),0)</f>
        <v/>
      </c>
      <c r="Q325" s="34">
        <f>IF(AND(ISNUMBER($C325),ISNUMBER($D325)),IF($D325&lt;$C325,0,IF(MAX($C325,DATE(Setup!$B$5,8,1))&gt;MIN($D325,EOMONTH(DATE(Setup!$B$5,8,1),0)),0,MAX(0,NETWORKDAYS.INTL(MAX($C325,DATE(Setup!$B$5,8,1)),MIN($D325,EOMONTH(DATE(Setup!$B$5,8,1),0)),Setup!$C$6,Setup!$F$12:$F$61)-IF(AND($E325="Half day",YEAR($D325)=Setup!$B$5,MONTH($D325)=8),1-Setup!$B$7,0)))),0)</f>
        <v/>
      </c>
      <c r="R325" s="34">
        <f>IF(AND(ISNUMBER($C325),ISNUMBER($D325)),IF($D325&lt;$C325,0,IF(MAX($C325,DATE(Setup!$B$5,9,1))&gt;MIN($D325,EOMONTH(DATE(Setup!$B$5,9,1),0)),0,MAX(0,NETWORKDAYS.INTL(MAX($C325,DATE(Setup!$B$5,9,1)),MIN($D325,EOMONTH(DATE(Setup!$B$5,9,1),0)),Setup!$C$6,Setup!$F$12:$F$61)-IF(AND($E325="Half day",YEAR($D325)=Setup!$B$5,MONTH($D325)=9),1-Setup!$B$7,0)))),0)</f>
        <v/>
      </c>
      <c r="S325" s="34">
        <f>IF(AND(ISNUMBER($C325),ISNUMBER($D325)),IF($D325&lt;$C325,0,IF(MAX($C325,DATE(Setup!$B$5,10,1))&gt;MIN($D325,EOMONTH(DATE(Setup!$B$5,10,1),0)),0,MAX(0,NETWORKDAYS.INTL(MAX($C325,DATE(Setup!$B$5,10,1)),MIN($D325,EOMONTH(DATE(Setup!$B$5,10,1),0)),Setup!$C$6,Setup!$F$12:$F$61)-IF(AND($E325="Half day",YEAR($D325)=Setup!$B$5,MONTH($D325)=10),1-Setup!$B$7,0)))),0)</f>
        <v/>
      </c>
      <c r="T325" s="34">
        <f>IF(AND(ISNUMBER($C325),ISNUMBER($D325)),IF($D325&lt;$C325,0,IF(MAX($C325,DATE(Setup!$B$5,11,1))&gt;MIN($D325,EOMONTH(DATE(Setup!$B$5,11,1),0)),0,MAX(0,NETWORKDAYS.INTL(MAX($C325,DATE(Setup!$B$5,11,1)),MIN($D325,EOMONTH(DATE(Setup!$B$5,11,1),0)),Setup!$C$6,Setup!$F$12:$F$61)-IF(AND($E325="Half day",YEAR($D325)=Setup!$B$5,MONTH($D325)=11),1-Setup!$B$7,0)))),0)</f>
        <v/>
      </c>
      <c r="U325" s="34">
        <f>IF(AND(ISNUMBER($C325),ISNUMBER($D325)),IF($D325&lt;$C325,0,IF(MAX($C325,DATE(Setup!$B$5,12,1))&gt;MIN($D325,EOMONTH(DATE(Setup!$B$5,12,1),0)),0,MAX(0,NETWORKDAYS.INTL(MAX($C325,DATE(Setup!$B$5,12,1)),MIN($D325,EOMONTH(DATE(Setup!$B$5,12,1),0)),Setup!$C$6,Setup!$F$12:$F$61)-IF(AND($E325="Half day",YEAR($D325)=Setup!$B$5,MONTH($D325)=12),1-Setup!$B$7,0)))),0)</f>
        <v/>
      </c>
    </row>
    <row r="326">
      <c r="A326" s="7" t="n"/>
      <c r="B326" s="7" t="n"/>
      <c r="C326" s="28" t="n"/>
      <c r="D326" s="28" t="n"/>
      <c r="E326" s="23" t="n"/>
      <c r="F326" s="32">
        <f>IF(OR($C326="",$D326=""),"",IF(NOT(AND(ISNUMBER($C326),ISNUMBER($D326))),"Check dates",IF($D326&lt;$C326,"Check dates",SUM($J326:$U326))))</f>
        <v/>
      </c>
      <c r="G326" s="7" t="n"/>
      <c r="H326" s="33">
        <f>IF(AND($A326="",$B326="",$C326="",$D326=""),"",IF(COUNTIF(Employees!$A$5:$A$34,$A326)=0,"Pick the employee from the list",IF(COUNTIF(Setup!$A$12:$A$17,$B326)=0,"Pick the leave type",IF($F326="Check dates","Check the dates","OK"))))</f>
        <v/>
      </c>
      <c r="J326" s="34">
        <f>IF(AND(ISNUMBER($C326),ISNUMBER($D326)),IF($D326&lt;$C326,0,IF(MAX($C326,DATE(Setup!$B$5,1,1))&gt;MIN($D326,EOMONTH(DATE(Setup!$B$5,1,1),0)),0,MAX(0,NETWORKDAYS.INTL(MAX($C326,DATE(Setup!$B$5,1,1)),MIN($D326,EOMONTH(DATE(Setup!$B$5,1,1),0)),Setup!$C$6,Setup!$F$12:$F$61)-IF(AND($E326="Half day",YEAR($D326)=Setup!$B$5,MONTH($D326)=1),1-Setup!$B$7,0)))),0)</f>
        <v/>
      </c>
      <c r="K326" s="34">
        <f>IF(AND(ISNUMBER($C326),ISNUMBER($D326)),IF($D326&lt;$C326,0,IF(MAX($C326,DATE(Setup!$B$5,2,1))&gt;MIN($D326,EOMONTH(DATE(Setup!$B$5,2,1),0)),0,MAX(0,NETWORKDAYS.INTL(MAX($C326,DATE(Setup!$B$5,2,1)),MIN($D326,EOMONTH(DATE(Setup!$B$5,2,1),0)),Setup!$C$6,Setup!$F$12:$F$61)-IF(AND($E326="Half day",YEAR($D326)=Setup!$B$5,MONTH($D326)=2),1-Setup!$B$7,0)))),0)</f>
        <v/>
      </c>
      <c r="L326" s="34">
        <f>IF(AND(ISNUMBER($C326),ISNUMBER($D326)),IF($D326&lt;$C326,0,IF(MAX($C326,DATE(Setup!$B$5,3,1))&gt;MIN($D326,EOMONTH(DATE(Setup!$B$5,3,1),0)),0,MAX(0,NETWORKDAYS.INTL(MAX($C326,DATE(Setup!$B$5,3,1)),MIN($D326,EOMONTH(DATE(Setup!$B$5,3,1),0)),Setup!$C$6,Setup!$F$12:$F$61)-IF(AND($E326="Half day",YEAR($D326)=Setup!$B$5,MONTH($D326)=3),1-Setup!$B$7,0)))),0)</f>
        <v/>
      </c>
      <c r="M326" s="34">
        <f>IF(AND(ISNUMBER($C326),ISNUMBER($D326)),IF($D326&lt;$C326,0,IF(MAX($C326,DATE(Setup!$B$5,4,1))&gt;MIN($D326,EOMONTH(DATE(Setup!$B$5,4,1),0)),0,MAX(0,NETWORKDAYS.INTL(MAX($C326,DATE(Setup!$B$5,4,1)),MIN($D326,EOMONTH(DATE(Setup!$B$5,4,1),0)),Setup!$C$6,Setup!$F$12:$F$61)-IF(AND($E326="Half day",YEAR($D326)=Setup!$B$5,MONTH($D326)=4),1-Setup!$B$7,0)))),0)</f>
        <v/>
      </c>
      <c r="N326" s="34">
        <f>IF(AND(ISNUMBER($C326),ISNUMBER($D326)),IF($D326&lt;$C326,0,IF(MAX($C326,DATE(Setup!$B$5,5,1))&gt;MIN($D326,EOMONTH(DATE(Setup!$B$5,5,1),0)),0,MAX(0,NETWORKDAYS.INTL(MAX($C326,DATE(Setup!$B$5,5,1)),MIN($D326,EOMONTH(DATE(Setup!$B$5,5,1),0)),Setup!$C$6,Setup!$F$12:$F$61)-IF(AND($E326="Half day",YEAR($D326)=Setup!$B$5,MONTH($D326)=5),1-Setup!$B$7,0)))),0)</f>
        <v/>
      </c>
      <c r="O326" s="34">
        <f>IF(AND(ISNUMBER($C326),ISNUMBER($D326)),IF($D326&lt;$C326,0,IF(MAX($C326,DATE(Setup!$B$5,6,1))&gt;MIN($D326,EOMONTH(DATE(Setup!$B$5,6,1),0)),0,MAX(0,NETWORKDAYS.INTL(MAX($C326,DATE(Setup!$B$5,6,1)),MIN($D326,EOMONTH(DATE(Setup!$B$5,6,1),0)),Setup!$C$6,Setup!$F$12:$F$61)-IF(AND($E326="Half day",YEAR($D326)=Setup!$B$5,MONTH($D326)=6),1-Setup!$B$7,0)))),0)</f>
        <v/>
      </c>
      <c r="P326" s="34">
        <f>IF(AND(ISNUMBER($C326),ISNUMBER($D326)),IF($D326&lt;$C326,0,IF(MAX($C326,DATE(Setup!$B$5,7,1))&gt;MIN($D326,EOMONTH(DATE(Setup!$B$5,7,1),0)),0,MAX(0,NETWORKDAYS.INTL(MAX($C326,DATE(Setup!$B$5,7,1)),MIN($D326,EOMONTH(DATE(Setup!$B$5,7,1),0)),Setup!$C$6,Setup!$F$12:$F$61)-IF(AND($E326="Half day",YEAR($D326)=Setup!$B$5,MONTH($D326)=7),1-Setup!$B$7,0)))),0)</f>
        <v/>
      </c>
      <c r="Q326" s="34">
        <f>IF(AND(ISNUMBER($C326),ISNUMBER($D326)),IF($D326&lt;$C326,0,IF(MAX($C326,DATE(Setup!$B$5,8,1))&gt;MIN($D326,EOMONTH(DATE(Setup!$B$5,8,1),0)),0,MAX(0,NETWORKDAYS.INTL(MAX($C326,DATE(Setup!$B$5,8,1)),MIN($D326,EOMONTH(DATE(Setup!$B$5,8,1),0)),Setup!$C$6,Setup!$F$12:$F$61)-IF(AND($E326="Half day",YEAR($D326)=Setup!$B$5,MONTH($D326)=8),1-Setup!$B$7,0)))),0)</f>
        <v/>
      </c>
      <c r="R326" s="34">
        <f>IF(AND(ISNUMBER($C326),ISNUMBER($D326)),IF($D326&lt;$C326,0,IF(MAX($C326,DATE(Setup!$B$5,9,1))&gt;MIN($D326,EOMONTH(DATE(Setup!$B$5,9,1),0)),0,MAX(0,NETWORKDAYS.INTL(MAX($C326,DATE(Setup!$B$5,9,1)),MIN($D326,EOMONTH(DATE(Setup!$B$5,9,1),0)),Setup!$C$6,Setup!$F$12:$F$61)-IF(AND($E326="Half day",YEAR($D326)=Setup!$B$5,MONTH($D326)=9),1-Setup!$B$7,0)))),0)</f>
        <v/>
      </c>
      <c r="S326" s="34">
        <f>IF(AND(ISNUMBER($C326),ISNUMBER($D326)),IF($D326&lt;$C326,0,IF(MAX($C326,DATE(Setup!$B$5,10,1))&gt;MIN($D326,EOMONTH(DATE(Setup!$B$5,10,1),0)),0,MAX(0,NETWORKDAYS.INTL(MAX($C326,DATE(Setup!$B$5,10,1)),MIN($D326,EOMONTH(DATE(Setup!$B$5,10,1),0)),Setup!$C$6,Setup!$F$12:$F$61)-IF(AND($E326="Half day",YEAR($D326)=Setup!$B$5,MONTH($D326)=10),1-Setup!$B$7,0)))),0)</f>
        <v/>
      </c>
      <c r="T326" s="34">
        <f>IF(AND(ISNUMBER($C326),ISNUMBER($D326)),IF($D326&lt;$C326,0,IF(MAX($C326,DATE(Setup!$B$5,11,1))&gt;MIN($D326,EOMONTH(DATE(Setup!$B$5,11,1),0)),0,MAX(0,NETWORKDAYS.INTL(MAX($C326,DATE(Setup!$B$5,11,1)),MIN($D326,EOMONTH(DATE(Setup!$B$5,11,1),0)),Setup!$C$6,Setup!$F$12:$F$61)-IF(AND($E326="Half day",YEAR($D326)=Setup!$B$5,MONTH($D326)=11),1-Setup!$B$7,0)))),0)</f>
        <v/>
      </c>
      <c r="U326" s="34">
        <f>IF(AND(ISNUMBER($C326),ISNUMBER($D326)),IF($D326&lt;$C326,0,IF(MAX($C326,DATE(Setup!$B$5,12,1))&gt;MIN($D326,EOMONTH(DATE(Setup!$B$5,12,1),0)),0,MAX(0,NETWORKDAYS.INTL(MAX($C326,DATE(Setup!$B$5,12,1)),MIN($D326,EOMONTH(DATE(Setup!$B$5,12,1),0)),Setup!$C$6,Setup!$F$12:$F$61)-IF(AND($E326="Half day",YEAR($D326)=Setup!$B$5,MONTH($D326)=12),1-Setup!$B$7,0)))),0)</f>
        <v/>
      </c>
    </row>
    <row r="327">
      <c r="A327" s="7" t="n"/>
      <c r="B327" s="7" t="n"/>
      <c r="C327" s="28" t="n"/>
      <c r="D327" s="28" t="n"/>
      <c r="E327" s="23" t="n"/>
      <c r="F327" s="32">
        <f>IF(OR($C327="",$D327=""),"",IF(NOT(AND(ISNUMBER($C327),ISNUMBER($D327))),"Check dates",IF($D327&lt;$C327,"Check dates",SUM($J327:$U327))))</f>
        <v/>
      </c>
      <c r="G327" s="7" t="n"/>
      <c r="H327" s="33">
        <f>IF(AND($A327="",$B327="",$C327="",$D327=""),"",IF(COUNTIF(Employees!$A$5:$A$34,$A327)=0,"Pick the employee from the list",IF(COUNTIF(Setup!$A$12:$A$17,$B327)=0,"Pick the leave type",IF($F327="Check dates","Check the dates","OK"))))</f>
        <v/>
      </c>
      <c r="J327" s="34">
        <f>IF(AND(ISNUMBER($C327),ISNUMBER($D327)),IF($D327&lt;$C327,0,IF(MAX($C327,DATE(Setup!$B$5,1,1))&gt;MIN($D327,EOMONTH(DATE(Setup!$B$5,1,1),0)),0,MAX(0,NETWORKDAYS.INTL(MAX($C327,DATE(Setup!$B$5,1,1)),MIN($D327,EOMONTH(DATE(Setup!$B$5,1,1),0)),Setup!$C$6,Setup!$F$12:$F$61)-IF(AND($E327="Half day",YEAR($D327)=Setup!$B$5,MONTH($D327)=1),1-Setup!$B$7,0)))),0)</f>
        <v/>
      </c>
      <c r="K327" s="34">
        <f>IF(AND(ISNUMBER($C327),ISNUMBER($D327)),IF($D327&lt;$C327,0,IF(MAX($C327,DATE(Setup!$B$5,2,1))&gt;MIN($D327,EOMONTH(DATE(Setup!$B$5,2,1),0)),0,MAX(0,NETWORKDAYS.INTL(MAX($C327,DATE(Setup!$B$5,2,1)),MIN($D327,EOMONTH(DATE(Setup!$B$5,2,1),0)),Setup!$C$6,Setup!$F$12:$F$61)-IF(AND($E327="Half day",YEAR($D327)=Setup!$B$5,MONTH($D327)=2),1-Setup!$B$7,0)))),0)</f>
        <v/>
      </c>
      <c r="L327" s="34">
        <f>IF(AND(ISNUMBER($C327),ISNUMBER($D327)),IF($D327&lt;$C327,0,IF(MAX($C327,DATE(Setup!$B$5,3,1))&gt;MIN($D327,EOMONTH(DATE(Setup!$B$5,3,1),0)),0,MAX(0,NETWORKDAYS.INTL(MAX($C327,DATE(Setup!$B$5,3,1)),MIN($D327,EOMONTH(DATE(Setup!$B$5,3,1),0)),Setup!$C$6,Setup!$F$12:$F$61)-IF(AND($E327="Half day",YEAR($D327)=Setup!$B$5,MONTH($D327)=3),1-Setup!$B$7,0)))),0)</f>
        <v/>
      </c>
      <c r="M327" s="34">
        <f>IF(AND(ISNUMBER($C327),ISNUMBER($D327)),IF($D327&lt;$C327,0,IF(MAX($C327,DATE(Setup!$B$5,4,1))&gt;MIN($D327,EOMONTH(DATE(Setup!$B$5,4,1),0)),0,MAX(0,NETWORKDAYS.INTL(MAX($C327,DATE(Setup!$B$5,4,1)),MIN($D327,EOMONTH(DATE(Setup!$B$5,4,1),0)),Setup!$C$6,Setup!$F$12:$F$61)-IF(AND($E327="Half day",YEAR($D327)=Setup!$B$5,MONTH($D327)=4),1-Setup!$B$7,0)))),0)</f>
        <v/>
      </c>
      <c r="N327" s="34">
        <f>IF(AND(ISNUMBER($C327),ISNUMBER($D327)),IF($D327&lt;$C327,0,IF(MAX($C327,DATE(Setup!$B$5,5,1))&gt;MIN($D327,EOMONTH(DATE(Setup!$B$5,5,1),0)),0,MAX(0,NETWORKDAYS.INTL(MAX($C327,DATE(Setup!$B$5,5,1)),MIN($D327,EOMONTH(DATE(Setup!$B$5,5,1),0)),Setup!$C$6,Setup!$F$12:$F$61)-IF(AND($E327="Half day",YEAR($D327)=Setup!$B$5,MONTH($D327)=5),1-Setup!$B$7,0)))),0)</f>
        <v/>
      </c>
      <c r="O327" s="34">
        <f>IF(AND(ISNUMBER($C327),ISNUMBER($D327)),IF($D327&lt;$C327,0,IF(MAX($C327,DATE(Setup!$B$5,6,1))&gt;MIN($D327,EOMONTH(DATE(Setup!$B$5,6,1),0)),0,MAX(0,NETWORKDAYS.INTL(MAX($C327,DATE(Setup!$B$5,6,1)),MIN($D327,EOMONTH(DATE(Setup!$B$5,6,1),0)),Setup!$C$6,Setup!$F$12:$F$61)-IF(AND($E327="Half day",YEAR($D327)=Setup!$B$5,MONTH($D327)=6),1-Setup!$B$7,0)))),0)</f>
        <v/>
      </c>
      <c r="P327" s="34">
        <f>IF(AND(ISNUMBER($C327),ISNUMBER($D327)),IF($D327&lt;$C327,0,IF(MAX($C327,DATE(Setup!$B$5,7,1))&gt;MIN($D327,EOMONTH(DATE(Setup!$B$5,7,1),0)),0,MAX(0,NETWORKDAYS.INTL(MAX($C327,DATE(Setup!$B$5,7,1)),MIN($D327,EOMONTH(DATE(Setup!$B$5,7,1),0)),Setup!$C$6,Setup!$F$12:$F$61)-IF(AND($E327="Half day",YEAR($D327)=Setup!$B$5,MONTH($D327)=7),1-Setup!$B$7,0)))),0)</f>
        <v/>
      </c>
      <c r="Q327" s="34">
        <f>IF(AND(ISNUMBER($C327),ISNUMBER($D327)),IF($D327&lt;$C327,0,IF(MAX($C327,DATE(Setup!$B$5,8,1))&gt;MIN($D327,EOMONTH(DATE(Setup!$B$5,8,1),0)),0,MAX(0,NETWORKDAYS.INTL(MAX($C327,DATE(Setup!$B$5,8,1)),MIN($D327,EOMONTH(DATE(Setup!$B$5,8,1),0)),Setup!$C$6,Setup!$F$12:$F$61)-IF(AND($E327="Half day",YEAR($D327)=Setup!$B$5,MONTH($D327)=8),1-Setup!$B$7,0)))),0)</f>
        <v/>
      </c>
      <c r="R327" s="34">
        <f>IF(AND(ISNUMBER($C327),ISNUMBER($D327)),IF($D327&lt;$C327,0,IF(MAX($C327,DATE(Setup!$B$5,9,1))&gt;MIN($D327,EOMONTH(DATE(Setup!$B$5,9,1),0)),0,MAX(0,NETWORKDAYS.INTL(MAX($C327,DATE(Setup!$B$5,9,1)),MIN($D327,EOMONTH(DATE(Setup!$B$5,9,1),0)),Setup!$C$6,Setup!$F$12:$F$61)-IF(AND($E327="Half day",YEAR($D327)=Setup!$B$5,MONTH($D327)=9),1-Setup!$B$7,0)))),0)</f>
        <v/>
      </c>
      <c r="S327" s="34">
        <f>IF(AND(ISNUMBER($C327),ISNUMBER($D327)),IF($D327&lt;$C327,0,IF(MAX($C327,DATE(Setup!$B$5,10,1))&gt;MIN($D327,EOMONTH(DATE(Setup!$B$5,10,1),0)),0,MAX(0,NETWORKDAYS.INTL(MAX($C327,DATE(Setup!$B$5,10,1)),MIN($D327,EOMONTH(DATE(Setup!$B$5,10,1),0)),Setup!$C$6,Setup!$F$12:$F$61)-IF(AND($E327="Half day",YEAR($D327)=Setup!$B$5,MONTH($D327)=10),1-Setup!$B$7,0)))),0)</f>
        <v/>
      </c>
      <c r="T327" s="34">
        <f>IF(AND(ISNUMBER($C327),ISNUMBER($D327)),IF($D327&lt;$C327,0,IF(MAX($C327,DATE(Setup!$B$5,11,1))&gt;MIN($D327,EOMONTH(DATE(Setup!$B$5,11,1),0)),0,MAX(0,NETWORKDAYS.INTL(MAX($C327,DATE(Setup!$B$5,11,1)),MIN($D327,EOMONTH(DATE(Setup!$B$5,11,1),0)),Setup!$C$6,Setup!$F$12:$F$61)-IF(AND($E327="Half day",YEAR($D327)=Setup!$B$5,MONTH($D327)=11),1-Setup!$B$7,0)))),0)</f>
        <v/>
      </c>
      <c r="U327" s="34">
        <f>IF(AND(ISNUMBER($C327),ISNUMBER($D327)),IF($D327&lt;$C327,0,IF(MAX($C327,DATE(Setup!$B$5,12,1))&gt;MIN($D327,EOMONTH(DATE(Setup!$B$5,12,1),0)),0,MAX(0,NETWORKDAYS.INTL(MAX($C327,DATE(Setup!$B$5,12,1)),MIN($D327,EOMONTH(DATE(Setup!$B$5,12,1),0)),Setup!$C$6,Setup!$F$12:$F$61)-IF(AND($E327="Half day",YEAR($D327)=Setup!$B$5,MONTH($D327)=12),1-Setup!$B$7,0)))),0)</f>
        <v/>
      </c>
    </row>
    <row r="328">
      <c r="A328" s="7" t="n"/>
      <c r="B328" s="7" t="n"/>
      <c r="C328" s="28" t="n"/>
      <c r="D328" s="28" t="n"/>
      <c r="E328" s="23" t="n"/>
      <c r="F328" s="32">
        <f>IF(OR($C328="",$D328=""),"",IF(NOT(AND(ISNUMBER($C328),ISNUMBER($D328))),"Check dates",IF($D328&lt;$C328,"Check dates",SUM($J328:$U328))))</f>
        <v/>
      </c>
      <c r="G328" s="7" t="n"/>
      <c r="H328" s="33">
        <f>IF(AND($A328="",$B328="",$C328="",$D328=""),"",IF(COUNTIF(Employees!$A$5:$A$34,$A328)=0,"Pick the employee from the list",IF(COUNTIF(Setup!$A$12:$A$17,$B328)=0,"Pick the leave type",IF($F328="Check dates","Check the dates","OK"))))</f>
        <v/>
      </c>
      <c r="J328" s="34">
        <f>IF(AND(ISNUMBER($C328),ISNUMBER($D328)),IF($D328&lt;$C328,0,IF(MAX($C328,DATE(Setup!$B$5,1,1))&gt;MIN($D328,EOMONTH(DATE(Setup!$B$5,1,1),0)),0,MAX(0,NETWORKDAYS.INTL(MAX($C328,DATE(Setup!$B$5,1,1)),MIN($D328,EOMONTH(DATE(Setup!$B$5,1,1),0)),Setup!$C$6,Setup!$F$12:$F$61)-IF(AND($E328="Half day",YEAR($D328)=Setup!$B$5,MONTH($D328)=1),1-Setup!$B$7,0)))),0)</f>
        <v/>
      </c>
      <c r="K328" s="34">
        <f>IF(AND(ISNUMBER($C328),ISNUMBER($D328)),IF($D328&lt;$C328,0,IF(MAX($C328,DATE(Setup!$B$5,2,1))&gt;MIN($D328,EOMONTH(DATE(Setup!$B$5,2,1),0)),0,MAX(0,NETWORKDAYS.INTL(MAX($C328,DATE(Setup!$B$5,2,1)),MIN($D328,EOMONTH(DATE(Setup!$B$5,2,1),0)),Setup!$C$6,Setup!$F$12:$F$61)-IF(AND($E328="Half day",YEAR($D328)=Setup!$B$5,MONTH($D328)=2),1-Setup!$B$7,0)))),0)</f>
        <v/>
      </c>
      <c r="L328" s="34">
        <f>IF(AND(ISNUMBER($C328),ISNUMBER($D328)),IF($D328&lt;$C328,0,IF(MAX($C328,DATE(Setup!$B$5,3,1))&gt;MIN($D328,EOMONTH(DATE(Setup!$B$5,3,1),0)),0,MAX(0,NETWORKDAYS.INTL(MAX($C328,DATE(Setup!$B$5,3,1)),MIN($D328,EOMONTH(DATE(Setup!$B$5,3,1),0)),Setup!$C$6,Setup!$F$12:$F$61)-IF(AND($E328="Half day",YEAR($D328)=Setup!$B$5,MONTH($D328)=3),1-Setup!$B$7,0)))),0)</f>
        <v/>
      </c>
      <c r="M328" s="34">
        <f>IF(AND(ISNUMBER($C328),ISNUMBER($D328)),IF($D328&lt;$C328,0,IF(MAX($C328,DATE(Setup!$B$5,4,1))&gt;MIN($D328,EOMONTH(DATE(Setup!$B$5,4,1),0)),0,MAX(0,NETWORKDAYS.INTL(MAX($C328,DATE(Setup!$B$5,4,1)),MIN($D328,EOMONTH(DATE(Setup!$B$5,4,1),0)),Setup!$C$6,Setup!$F$12:$F$61)-IF(AND($E328="Half day",YEAR($D328)=Setup!$B$5,MONTH($D328)=4),1-Setup!$B$7,0)))),0)</f>
        <v/>
      </c>
      <c r="N328" s="34">
        <f>IF(AND(ISNUMBER($C328),ISNUMBER($D328)),IF($D328&lt;$C328,0,IF(MAX($C328,DATE(Setup!$B$5,5,1))&gt;MIN($D328,EOMONTH(DATE(Setup!$B$5,5,1),0)),0,MAX(0,NETWORKDAYS.INTL(MAX($C328,DATE(Setup!$B$5,5,1)),MIN($D328,EOMONTH(DATE(Setup!$B$5,5,1),0)),Setup!$C$6,Setup!$F$12:$F$61)-IF(AND($E328="Half day",YEAR($D328)=Setup!$B$5,MONTH($D328)=5),1-Setup!$B$7,0)))),0)</f>
        <v/>
      </c>
      <c r="O328" s="34">
        <f>IF(AND(ISNUMBER($C328),ISNUMBER($D328)),IF($D328&lt;$C328,0,IF(MAX($C328,DATE(Setup!$B$5,6,1))&gt;MIN($D328,EOMONTH(DATE(Setup!$B$5,6,1),0)),0,MAX(0,NETWORKDAYS.INTL(MAX($C328,DATE(Setup!$B$5,6,1)),MIN($D328,EOMONTH(DATE(Setup!$B$5,6,1),0)),Setup!$C$6,Setup!$F$12:$F$61)-IF(AND($E328="Half day",YEAR($D328)=Setup!$B$5,MONTH($D328)=6),1-Setup!$B$7,0)))),0)</f>
        <v/>
      </c>
      <c r="P328" s="34">
        <f>IF(AND(ISNUMBER($C328),ISNUMBER($D328)),IF($D328&lt;$C328,0,IF(MAX($C328,DATE(Setup!$B$5,7,1))&gt;MIN($D328,EOMONTH(DATE(Setup!$B$5,7,1),0)),0,MAX(0,NETWORKDAYS.INTL(MAX($C328,DATE(Setup!$B$5,7,1)),MIN($D328,EOMONTH(DATE(Setup!$B$5,7,1),0)),Setup!$C$6,Setup!$F$12:$F$61)-IF(AND($E328="Half day",YEAR($D328)=Setup!$B$5,MONTH($D328)=7),1-Setup!$B$7,0)))),0)</f>
        <v/>
      </c>
      <c r="Q328" s="34">
        <f>IF(AND(ISNUMBER($C328),ISNUMBER($D328)),IF($D328&lt;$C328,0,IF(MAX($C328,DATE(Setup!$B$5,8,1))&gt;MIN($D328,EOMONTH(DATE(Setup!$B$5,8,1),0)),0,MAX(0,NETWORKDAYS.INTL(MAX($C328,DATE(Setup!$B$5,8,1)),MIN($D328,EOMONTH(DATE(Setup!$B$5,8,1),0)),Setup!$C$6,Setup!$F$12:$F$61)-IF(AND($E328="Half day",YEAR($D328)=Setup!$B$5,MONTH($D328)=8),1-Setup!$B$7,0)))),0)</f>
        <v/>
      </c>
      <c r="R328" s="34">
        <f>IF(AND(ISNUMBER($C328),ISNUMBER($D328)),IF($D328&lt;$C328,0,IF(MAX($C328,DATE(Setup!$B$5,9,1))&gt;MIN($D328,EOMONTH(DATE(Setup!$B$5,9,1),0)),0,MAX(0,NETWORKDAYS.INTL(MAX($C328,DATE(Setup!$B$5,9,1)),MIN($D328,EOMONTH(DATE(Setup!$B$5,9,1),0)),Setup!$C$6,Setup!$F$12:$F$61)-IF(AND($E328="Half day",YEAR($D328)=Setup!$B$5,MONTH($D328)=9),1-Setup!$B$7,0)))),0)</f>
        <v/>
      </c>
      <c r="S328" s="34">
        <f>IF(AND(ISNUMBER($C328),ISNUMBER($D328)),IF($D328&lt;$C328,0,IF(MAX($C328,DATE(Setup!$B$5,10,1))&gt;MIN($D328,EOMONTH(DATE(Setup!$B$5,10,1),0)),0,MAX(0,NETWORKDAYS.INTL(MAX($C328,DATE(Setup!$B$5,10,1)),MIN($D328,EOMONTH(DATE(Setup!$B$5,10,1),0)),Setup!$C$6,Setup!$F$12:$F$61)-IF(AND($E328="Half day",YEAR($D328)=Setup!$B$5,MONTH($D328)=10),1-Setup!$B$7,0)))),0)</f>
        <v/>
      </c>
      <c r="T328" s="34">
        <f>IF(AND(ISNUMBER($C328),ISNUMBER($D328)),IF($D328&lt;$C328,0,IF(MAX($C328,DATE(Setup!$B$5,11,1))&gt;MIN($D328,EOMONTH(DATE(Setup!$B$5,11,1),0)),0,MAX(0,NETWORKDAYS.INTL(MAX($C328,DATE(Setup!$B$5,11,1)),MIN($D328,EOMONTH(DATE(Setup!$B$5,11,1),0)),Setup!$C$6,Setup!$F$12:$F$61)-IF(AND($E328="Half day",YEAR($D328)=Setup!$B$5,MONTH($D328)=11),1-Setup!$B$7,0)))),0)</f>
        <v/>
      </c>
      <c r="U328" s="34">
        <f>IF(AND(ISNUMBER($C328),ISNUMBER($D328)),IF($D328&lt;$C328,0,IF(MAX($C328,DATE(Setup!$B$5,12,1))&gt;MIN($D328,EOMONTH(DATE(Setup!$B$5,12,1),0)),0,MAX(0,NETWORKDAYS.INTL(MAX($C328,DATE(Setup!$B$5,12,1)),MIN($D328,EOMONTH(DATE(Setup!$B$5,12,1),0)),Setup!$C$6,Setup!$F$12:$F$61)-IF(AND($E328="Half day",YEAR($D328)=Setup!$B$5,MONTH($D328)=12),1-Setup!$B$7,0)))),0)</f>
        <v/>
      </c>
    </row>
    <row r="329">
      <c r="A329" s="7" t="n"/>
      <c r="B329" s="7" t="n"/>
      <c r="C329" s="28" t="n"/>
      <c r="D329" s="28" t="n"/>
      <c r="E329" s="23" t="n"/>
      <c r="F329" s="32">
        <f>IF(OR($C329="",$D329=""),"",IF(NOT(AND(ISNUMBER($C329),ISNUMBER($D329))),"Check dates",IF($D329&lt;$C329,"Check dates",SUM($J329:$U329))))</f>
        <v/>
      </c>
      <c r="G329" s="7" t="n"/>
      <c r="H329" s="33">
        <f>IF(AND($A329="",$B329="",$C329="",$D329=""),"",IF(COUNTIF(Employees!$A$5:$A$34,$A329)=0,"Pick the employee from the list",IF(COUNTIF(Setup!$A$12:$A$17,$B329)=0,"Pick the leave type",IF($F329="Check dates","Check the dates","OK"))))</f>
        <v/>
      </c>
      <c r="J329" s="34">
        <f>IF(AND(ISNUMBER($C329),ISNUMBER($D329)),IF($D329&lt;$C329,0,IF(MAX($C329,DATE(Setup!$B$5,1,1))&gt;MIN($D329,EOMONTH(DATE(Setup!$B$5,1,1),0)),0,MAX(0,NETWORKDAYS.INTL(MAX($C329,DATE(Setup!$B$5,1,1)),MIN($D329,EOMONTH(DATE(Setup!$B$5,1,1),0)),Setup!$C$6,Setup!$F$12:$F$61)-IF(AND($E329="Half day",YEAR($D329)=Setup!$B$5,MONTH($D329)=1),1-Setup!$B$7,0)))),0)</f>
        <v/>
      </c>
      <c r="K329" s="34">
        <f>IF(AND(ISNUMBER($C329),ISNUMBER($D329)),IF($D329&lt;$C329,0,IF(MAX($C329,DATE(Setup!$B$5,2,1))&gt;MIN($D329,EOMONTH(DATE(Setup!$B$5,2,1),0)),0,MAX(0,NETWORKDAYS.INTL(MAX($C329,DATE(Setup!$B$5,2,1)),MIN($D329,EOMONTH(DATE(Setup!$B$5,2,1),0)),Setup!$C$6,Setup!$F$12:$F$61)-IF(AND($E329="Half day",YEAR($D329)=Setup!$B$5,MONTH($D329)=2),1-Setup!$B$7,0)))),0)</f>
        <v/>
      </c>
      <c r="L329" s="34">
        <f>IF(AND(ISNUMBER($C329),ISNUMBER($D329)),IF($D329&lt;$C329,0,IF(MAX($C329,DATE(Setup!$B$5,3,1))&gt;MIN($D329,EOMONTH(DATE(Setup!$B$5,3,1),0)),0,MAX(0,NETWORKDAYS.INTL(MAX($C329,DATE(Setup!$B$5,3,1)),MIN($D329,EOMONTH(DATE(Setup!$B$5,3,1),0)),Setup!$C$6,Setup!$F$12:$F$61)-IF(AND($E329="Half day",YEAR($D329)=Setup!$B$5,MONTH($D329)=3),1-Setup!$B$7,0)))),0)</f>
        <v/>
      </c>
      <c r="M329" s="34">
        <f>IF(AND(ISNUMBER($C329),ISNUMBER($D329)),IF($D329&lt;$C329,0,IF(MAX($C329,DATE(Setup!$B$5,4,1))&gt;MIN($D329,EOMONTH(DATE(Setup!$B$5,4,1),0)),0,MAX(0,NETWORKDAYS.INTL(MAX($C329,DATE(Setup!$B$5,4,1)),MIN($D329,EOMONTH(DATE(Setup!$B$5,4,1),0)),Setup!$C$6,Setup!$F$12:$F$61)-IF(AND($E329="Half day",YEAR($D329)=Setup!$B$5,MONTH($D329)=4),1-Setup!$B$7,0)))),0)</f>
        <v/>
      </c>
      <c r="N329" s="34">
        <f>IF(AND(ISNUMBER($C329),ISNUMBER($D329)),IF($D329&lt;$C329,0,IF(MAX($C329,DATE(Setup!$B$5,5,1))&gt;MIN($D329,EOMONTH(DATE(Setup!$B$5,5,1),0)),0,MAX(0,NETWORKDAYS.INTL(MAX($C329,DATE(Setup!$B$5,5,1)),MIN($D329,EOMONTH(DATE(Setup!$B$5,5,1),0)),Setup!$C$6,Setup!$F$12:$F$61)-IF(AND($E329="Half day",YEAR($D329)=Setup!$B$5,MONTH($D329)=5),1-Setup!$B$7,0)))),0)</f>
        <v/>
      </c>
      <c r="O329" s="34">
        <f>IF(AND(ISNUMBER($C329),ISNUMBER($D329)),IF($D329&lt;$C329,0,IF(MAX($C329,DATE(Setup!$B$5,6,1))&gt;MIN($D329,EOMONTH(DATE(Setup!$B$5,6,1),0)),0,MAX(0,NETWORKDAYS.INTL(MAX($C329,DATE(Setup!$B$5,6,1)),MIN($D329,EOMONTH(DATE(Setup!$B$5,6,1),0)),Setup!$C$6,Setup!$F$12:$F$61)-IF(AND($E329="Half day",YEAR($D329)=Setup!$B$5,MONTH($D329)=6),1-Setup!$B$7,0)))),0)</f>
        <v/>
      </c>
      <c r="P329" s="34">
        <f>IF(AND(ISNUMBER($C329),ISNUMBER($D329)),IF($D329&lt;$C329,0,IF(MAX($C329,DATE(Setup!$B$5,7,1))&gt;MIN($D329,EOMONTH(DATE(Setup!$B$5,7,1),0)),0,MAX(0,NETWORKDAYS.INTL(MAX($C329,DATE(Setup!$B$5,7,1)),MIN($D329,EOMONTH(DATE(Setup!$B$5,7,1),0)),Setup!$C$6,Setup!$F$12:$F$61)-IF(AND($E329="Half day",YEAR($D329)=Setup!$B$5,MONTH($D329)=7),1-Setup!$B$7,0)))),0)</f>
        <v/>
      </c>
      <c r="Q329" s="34">
        <f>IF(AND(ISNUMBER($C329),ISNUMBER($D329)),IF($D329&lt;$C329,0,IF(MAX($C329,DATE(Setup!$B$5,8,1))&gt;MIN($D329,EOMONTH(DATE(Setup!$B$5,8,1),0)),0,MAX(0,NETWORKDAYS.INTL(MAX($C329,DATE(Setup!$B$5,8,1)),MIN($D329,EOMONTH(DATE(Setup!$B$5,8,1),0)),Setup!$C$6,Setup!$F$12:$F$61)-IF(AND($E329="Half day",YEAR($D329)=Setup!$B$5,MONTH($D329)=8),1-Setup!$B$7,0)))),0)</f>
        <v/>
      </c>
      <c r="R329" s="34">
        <f>IF(AND(ISNUMBER($C329),ISNUMBER($D329)),IF($D329&lt;$C329,0,IF(MAX($C329,DATE(Setup!$B$5,9,1))&gt;MIN($D329,EOMONTH(DATE(Setup!$B$5,9,1),0)),0,MAX(0,NETWORKDAYS.INTL(MAX($C329,DATE(Setup!$B$5,9,1)),MIN($D329,EOMONTH(DATE(Setup!$B$5,9,1),0)),Setup!$C$6,Setup!$F$12:$F$61)-IF(AND($E329="Half day",YEAR($D329)=Setup!$B$5,MONTH($D329)=9),1-Setup!$B$7,0)))),0)</f>
        <v/>
      </c>
      <c r="S329" s="34">
        <f>IF(AND(ISNUMBER($C329),ISNUMBER($D329)),IF($D329&lt;$C329,0,IF(MAX($C329,DATE(Setup!$B$5,10,1))&gt;MIN($D329,EOMONTH(DATE(Setup!$B$5,10,1),0)),0,MAX(0,NETWORKDAYS.INTL(MAX($C329,DATE(Setup!$B$5,10,1)),MIN($D329,EOMONTH(DATE(Setup!$B$5,10,1),0)),Setup!$C$6,Setup!$F$12:$F$61)-IF(AND($E329="Half day",YEAR($D329)=Setup!$B$5,MONTH($D329)=10),1-Setup!$B$7,0)))),0)</f>
        <v/>
      </c>
      <c r="T329" s="34">
        <f>IF(AND(ISNUMBER($C329),ISNUMBER($D329)),IF($D329&lt;$C329,0,IF(MAX($C329,DATE(Setup!$B$5,11,1))&gt;MIN($D329,EOMONTH(DATE(Setup!$B$5,11,1),0)),0,MAX(0,NETWORKDAYS.INTL(MAX($C329,DATE(Setup!$B$5,11,1)),MIN($D329,EOMONTH(DATE(Setup!$B$5,11,1),0)),Setup!$C$6,Setup!$F$12:$F$61)-IF(AND($E329="Half day",YEAR($D329)=Setup!$B$5,MONTH($D329)=11),1-Setup!$B$7,0)))),0)</f>
        <v/>
      </c>
      <c r="U329" s="34">
        <f>IF(AND(ISNUMBER($C329),ISNUMBER($D329)),IF($D329&lt;$C329,0,IF(MAX($C329,DATE(Setup!$B$5,12,1))&gt;MIN($D329,EOMONTH(DATE(Setup!$B$5,12,1),0)),0,MAX(0,NETWORKDAYS.INTL(MAX($C329,DATE(Setup!$B$5,12,1)),MIN($D329,EOMONTH(DATE(Setup!$B$5,12,1),0)),Setup!$C$6,Setup!$F$12:$F$61)-IF(AND($E329="Half day",YEAR($D329)=Setup!$B$5,MONTH($D329)=12),1-Setup!$B$7,0)))),0)</f>
        <v/>
      </c>
    </row>
    <row r="330">
      <c r="A330" s="7" t="n"/>
      <c r="B330" s="7" t="n"/>
      <c r="C330" s="28" t="n"/>
      <c r="D330" s="28" t="n"/>
      <c r="E330" s="23" t="n"/>
      <c r="F330" s="32">
        <f>IF(OR($C330="",$D330=""),"",IF(NOT(AND(ISNUMBER($C330),ISNUMBER($D330))),"Check dates",IF($D330&lt;$C330,"Check dates",SUM($J330:$U330))))</f>
        <v/>
      </c>
      <c r="G330" s="7" t="n"/>
      <c r="H330" s="33">
        <f>IF(AND($A330="",$B330="",$C330="",$D330=""),"",IF(COUNTIF(Employees!$A$5:$A$34,$A330)=0,"Pick the employee from the list",IF(COUNTIF(Setup!$A$12:$A$17,$B330)=0,"Pick the leave type",IF($F330="Check dates","Check the dates","OK"))))</f>
        <v/>
      </c>
      <c r="J330" s="34">
        <f>IF(AND(ISNUMBER($C330),ISNUMBER($D330)),IF($D330&lt;$C330,0,IF(MAX($C330,DATE(Setup!$B$5,1,1))&gt;MIN($D330,EOMONTH(DATE(Setup!$B$5,1,1),0)),0,MAX(0,NETWORKDAYS.INTL(MAX($C330,DATE(Setup!$B$5,1,1)),MIN($D330,EOMONTH(DATE(Setup!$B$5,1,1),0)),Setup!$C$6,Setup!$F$12:$F$61)-IF(AND($E330="Half day",YEAR($D330)=Setup!$B$5,MONTH($D330)=1),1-Setup!$B$7,0)))),0)</f>
        <v/>
      </c>
      <c r="K330" s="34">
        <f>IF(AND(ISNUMBER($C330),ISNUMBER($D330)),IF($D330&lt;$C330,0,IF(MAX($C330,DATE(Setup!$B$5,2,1))&gt;MIN($D330,EOMONTH(DATE(Setup!$B$5,2,1),0)),0,MAX(0,NETWORKDAYS.INTL(MAX($C330,DATE(Setup!$B$5,2,1)),MIN($D330,EOMONTH(DATE(Setup!$B$5,2,1),0)),Setup!$C$6,Setup!$F$12:$F$61)-IF(AND($E330="Half day",YEAR($D330)=Setup!$B$5,MONTH($D330)=2),1-Setup!$B$7,0)))),0)</f>
        <v/>
      </c>
      <c r="L330" s="34">
        <f>IF(AND(ISNUMBER($C330),ISNUMBER($D330)),IF($D330&lt;$C330,0,IF(MAX($C330,DATE(Setup!$B$5,3,1))&gt;MIN($D330,EOMONTH(DATE(Setup!$B$5,3,1),0)),0,MAX(0,NETWORKDAYS.INTL(MAX($C330,DATE(Setup!$B$5,3,1)),MIN($D330,EOMONTH(DATE(Setup!$B$5,3,1),0)),Setup!$C$6,Setup!$F$12:$F$61)-IF(AND($E330="Half day",YEAR($D330)=Setup!$B$5,MONTH($D330)=3),1-Setup!$B$7,0)))),0)</f>
        <v/>
      </c>
      <c r="M330" s="34">
        <f>IF(AND(ISNUMBER($C330),ISNUMBER($D330)),IF($D330&lt;$C330,0,IF(MAX($C330,DATE(Setup!$B$5,4,1))&gt;MIN($D330,EOMONTH(DATE(Setup!$B$5,4,1),0)),0,MAX(0,NETWORKDAYS.INTL(MAX($C330,DATE(Setup!$B$5,4,1)),MIN($D330,EOMONTH(DATE(Setup!$B$5,4,1),0)),Setup!$C$6,Setup!$F$12:$F$61)-IF(AND($E330="Half day",YEAR($D330)=Setup!$B$5,MONTH($D330)=4),1-Setup!$B$7,0)))),0)</f>
        <v/>
      </c>
      <c r="N330" s="34">
        <f>IF(AND(ISNUMBER($C330),ISNUMBER($D330)),IF($D330&lt;$C330,0,IF(MAX($C330,DATE(Setup!$B$5,5,1))&gt;MIN($D330,EOMONTH(DATE(Setup!$B$5,5,1),0)),0,MAX(0,NETWORKDAYS.INTL(MAX($C330,DATE(Setup!$B$5,5,1)),MIN($D330,EOMONTH(DATE(Setup!$B$5,5,1),0)),Setup!$C$6,Setup!$F$12:$F$61)-IF(AND($E330="Half day",YEAR($D330)=Setup!$B$5,MONTH($D330)=5),1-Setup!$B$7,0)))),0)</f>
        <v/>
      </c>
      <c r="O330" s="34">
        <f>IF(AND(ISNUMBER($C330),ISNUMBER($D330)),IF($D330&lt;$C330,0,IF(MAX($C330,DATE(Setup!$B$5,6,1))&gt;MIN($D330,EOMONTH(DATE(Setup!$B$5,6,1),0)),0,MAX(0,NETWORKDAYS.INTL(MAX($C330,DATE(Setup!$B$5,6,1)),MIN($D330,EOMONTH(DATE(Setup!$B$5,6,1),0)),Setup!$C$6,Setup!$F$12:$F$61)-IF(AND($E330="Half day",YEAR($D330)=Setup!$B$5,MONTH($D330)=6),1-Setup!$B$7,0)))),0)</f>
        <v/>
      </c>
      <c r="P330" s="34">
        <f>IF(AND(ISNUMBER($C330),ISNUMBER($D330)),IF($D330&lt;$C330,0,IF(MAX($C330,DATE(Setup!$B$5,7,1))&gt;MIN($D330,EOMONTH(DATE(Setup!$B$5,7,1),0)),0,MAX(0,NETWORKDAYS.INTL(MAX($C330,DATE(Setup!$B$5,7,1)),MIN($D330,EOMONTH(DATE(Setup!$B$5,7,1),0)),Setup!$C$6,Setup!$F$12:$F$61)-IF(AND($E330="Half day",YEAR($D330)=Setup!$B$5,MONTH($D330)=7),1-Setup!$B$7,0)))),0)</f>
        <v/>
      </c>
      <c r="Q330" s="34">
        <f>IF(AND(ISNUMBER($C330),ISNUMBER($D330)),IF($D330&lt;$C330,0,IF(MAX($C330,DATE(Setup!$B$5,8,1))&gt;MIN($D330,EOMONTH(DATE(Setup!$B$5,8,1),0)),0,MAX(0,NETWORKDAYS.INTL(MAX($C330,DATE(Setup!$B$5,8,1)),MIN($D330,EOMONTH(DATE(Setup!$B$5,8,1),0)),Setup!$C$6,Setup!$F$12:$F$61)-IF(AND($E330="Half day",YEAR($D330)=Setup!$B$5,MONTH($D330)=8),1-Setup!$B$7,0)))),0)</f>
        <v/>
      </c>
      <c r="R330" s="34">
        <f>IF(AND(ISNUMBER($C330),ISNUMBER($D330)),IF($D330&lt;$C330,0,IF(MAX($C330,DATE(Setup!$B$5,9,1))&gt;MIN($D330,EOMONTH(DATE(Setup!$B$5,9,1),0)),0,MAX(0,NETWORKDAYS.INTL(MAX($C330,DATE(Setup!$B$5,9,1)),MIN($D330,EOMONTH(DATE(Setup!$B$5,9,1),0)),Setup!$C$6,Setup!$F$12:$F$61)-IF(AND($E330="Half day",YEAR($D330)=Setup!$B$5,MONTH($D330)=9),1-Setup!$B$7,0)))),0)</f>
        <v/>
      </c>
      <c r="S330" s="34">
        <f>IF(AND(ISNUMBER($C330),ISNUMBER($D330)),IF($D330&lt;$C330,0,IF(MAX($C330,DATE(Setup!$B$5,10,1))&gt;MIN($D330,EOMONTH(DATE(Setup!$B$5,10,1),0)),0,MAX(0,NETWORKDAYS.INTL(MAX($C330,DATE(Setup!$B$5,10,1)),MIN($D330,EOMONTH(DATE(Setup!$B$5,10,1),0)),Setup!$C$6,Setup!$F$12:$F$61)-IF(AND($E330="Half day",YEAR($D330)=Setup!$B$5,MONTH($D330)=10),1-Setup!$B$7,0)))),0)</f>
        <v/>
      </c>
      <c r="T330" s="34">
        <f>IF(AND(ISNUMBER($C330),ISNUMBER($D330)),IF($D330&lt;$C330,0,IF(MAX($C330,DATE(Setup!$B$5,11,1))&gt;MIN($D330,EOMONTH(DATE(Setup!$B$5,11,1),0)),0,MAX(0,NETWORKDAYS.INTL(MAX($C330,DATE(Setup!$B$5,11,1)),MIN($D330,EOMONTH(DATE(Setup!$B$5,11,1),0)),Setup!$C$6,Setup!$F$12:$F$61)-IF(AND($E330="Half day",YEAR($D330)=Setup!$B$5,MONTH($D330)=11),1-Setup!$B$7,0)))),0)</f>
        <v/>
      </c>
      <c r="U330" s="34">
        <f>IF(AND(ISNUMBER($C330),ISNUMBER($D330)),IF($D330&lt;$C330,0,IF(MAX($C330,DATE(Setup!$B$5,12,1))&gt;MIN($D330,EOMONTH(DATE(Setup!$B$5,12,1),0)),0,MAX(0,NETWORKDAYS.INTL(MAX($C330,DATE(Setup!$B$5,12,1)),MIN($D330,EOMONTH(DATE(Setup!$B$5,12,1),0)),Setup!$C$6,Setup!$F$12:$F$61)-IF(AND($E330="Half day",YEAR($D330)=Setup!$B$5,MONTH($D330)=12),1-Setup!$B$7,0)))),0)</f>
        <v/>
      </c>
    </row>
    <row r="331">
      <c r="A331" s="7" t="n"/>
      <c r="B331" s="7" t="n"/>
      <c r="C331" s="28" t="n"/>
      <c r="D331" s="28" t="n"/>
      <c r="E331" s="23" t="n"/>
      <c r="F331" s="32">
        <f>IF(OR($C331="",$D331=""),"",IF(NOT(AND(ISNUMBER($C331),ISNUMBER($D331))),"Check dates",IF($D331&lt;$C331,"Check dates",SUM($J331:$U331))))</f>
        <v/>
      </c>
      <c r="G331" s="7" t="n"/>
      <c r="H331" s="33">
        <f>IF(AND($A331="",$B331="",$C331="",$D331=""),"",IF(COUNTIF(Employees!$A$5:$A$34,$A331)=0,"Pick the employee from the list",IF(COUNTIF(Setup!$A$12:$A$17,$B331)=0,"Pick the leave type",IF($F331="Check dates","Check the dates","OK"))))</f>
        <v/>
      </c>
      <c r="J331" s="34">
        <f>IF(AND(ISNUMBER($C331),ISNUMBER($D331)),IF($D331&lt;$C331,0,IF(MAX($C331,DATE(Setup!$B$5,1,1))&gt;MIN($D331,EOMONTH(DATE(Setup!$B$5,1,1),0)),0,MAX(0,NETWORKDAYS.INTL(MAX($C331,DATE(Setup!$B$5,1,1)),MIN($D331,EOMONTH(DATE(Setup!$B$5,1,1),0)),Setup!$C$6,Setup!$F$12:$F$61)-IF(AND($E331="Half day",YEAR($D331)=Setup!$B$5,MONTH($D331)=1),1-Setup!$B$7,0)))),0)</f>
        <v/>
      </c>
      <c r="K331" s="34">
        <f>IF(AND(ISNUMBER($C331),ISNUMBER($D331)),IF($D331&lt;$C331,0,IF(MAX($C331,DATE(Setup!$B$5,2,1))&gt;MIN($D331,EOMONTH(DATE(Setup!$B$5,2,1),0)),0,MAX(0,NETWORKDAYS.INTL(MAX($C331,DATE(Setup!$B$5,2,1)),MIN($D331,EOMONTH(DATE(Setup!$B$5,2,1),0)),Setup!$C$6,Setup!$F$12:$F$61)-IF(AND($E331="Half day",YEAR($D331)=Setup!$B$5,MONTH($D331)=2),1-Setup!$B$7,0)))),0)</f>
        <v/>
      </c>
      <c r="L331" s="34">
        <f>IF(AND(ISNUMBER($C331),ISNUMBER($D331)),IF($D331&lt;$C331,0,IF(MAX($C331,DATE(Setup!$B$5,3,1))&gt;MIN($D331,EOMONTH(DATE(Setup!$B$5,3,1),0)),0,MAX(0,NETWORKDAYS.INTL(MAX($C331,DATE(Setup!$B$5,3,1)),MIN($D331,EOMONTH(DATE(Setup!$B$5,3,1),0)),Setup!$C$6,Setup!$F$12:$F$61)-IF(AND($E331="Half day",YEAR($D331)=Setup!$B$5,MONTH($D331)=3),1-Setup!$B$7,0)))),0)</f>
        <v/>
      </c>
      <c r="M331" s="34">
        <f>IF(AND(ISNUMBER($C331),ISNUMBER($D331)),IF($D331&lt;$C331,0,IF(MAX($C331,DATE(Setup!$B$5,4,1))&gt;MIN($D331,EOMONTH(DATE(Setup!$B$5,4,1),0)),0,MAX(0,NETWORKDAYS.INTL(MAX($C331,DATE(Setup!$B$5,4,1)),MIN($D331,EOMONTH(DATE(Setup!$B$5,4,1),0)),Setup!$C$6,Setup!$F$12:$F$61)-IF(AND($E331="Half day",YEAR($D331)=Setup!$B$5,MONTH($D331)=4),1-Setup!$B$7,0)))),0)</f>
        <v/>
      </c>
      <c r="N331" s="34">
        <f>IF(AND(ISNUMBER($C331),ISNUMBER($D331)),IF($D331&lt;$C331,0,IF(MAX($C331,DATE(Setup!$B$5,5,1))&gt;MIN($D331,EOMONTH(DATE(Setup!$B$5,5,1),0)),0,MAX(0,NETWORKDAYS.INTL(MAX($C331,DATE(Setup!$B$5,5,1)),MIN($D331,EOMONTH(DATE(Setup!$B$5,5,1),0)),Setup!$C$6,Setup!$F$12:$F$61)-IF(AND($E331="Half day",YEAR($D331)=Setup!$B$5,MONTH($D331)=5),1-Setup!$B$7,0)))),0)</f>
        <v/>
      </c>
      <c r="O331" s="34">
        <f>IF(AND(ISNUMBER($C331),ISNUMBER($D331)),IF($D331&lt;$C331,0,IF(MAX($C331,DATE(Setup!$B$5,6,1))&gt;MIN($D331,EOMONTH(DATE(Setup!$B$5,6,1),0)),0,MAX(0,NETWORKDAYS.INTL(MAX($C331,DATE(Setup!$B$5,6,1)),MIN($D331,EOMONTH(DATE(Setup!$B$5,6,1),0)),Setup!$C$6,Setup!$F$12:$F$61)-IF(AND($E331="Half day",YEAR($D331)=Setup!$B$5,MONTH($D331)=6),1-Setup!$B$7,0)))),0)</f>
        <v/>
      </c>
      <c r="P331" s="34">
        <f>IF(AND(ISNUMBER($C331),ISNUMBER($D331)),IF($D331&lt;$C331,0,IF(MAX($C331,DATE(Setup!$B$5,7,1))&gt;MIN($D331,EOMONTH(DATE(Setup!$B$5,7,1),0)),0,MAX(0,NETWORKDAYS.INTL(MAX($C331,DATE(Setup!$B$5,7,1)),MIN($D331,EOMONTH(DATE(Setup!$B$5,7,1),0)),Setup!$C$6,Setup!$F$12:$F$61)-IF(AND($E331="Half day",YEAR($D331)=Setup!$B$5,MONTH($D331)=7),1-Setup!$B$7,0)))),0)</f>
        <v/>
      </c>
      <c r="Q331" s="34">
        <f>IF(AND(ISNUMBER($C331),ISNUMBER($D331)),IF($D331&lt;$C331,0,IF(MAX($C331,DATE(Setup!$B$5,8,1))&gt;MIN($D331,EOMONTH(DATE(Setup!$B$5,8,1),0)),0,MAX(0,NETWORKDAYS.INTL(MAX($C331,DATE(Setup!$B$5,8,1)),MIN($D331,EOMONTH(DATE(Setup!$B$5,8,1),0)),Setup!$C$6,Setup!$F$12:$F$61)-IF(AND($E331="Half day",YEAR($D331)=Setup!$B$5,MONTH($D331)=8),1-Setup!$B$7,0)))),0)</f>
        <v/>
      </c>
      <c r="R331" s="34">
        <f>IF(AND(ISNUMBER($C331),ISNUMBER($D331)),IF($D331&lt;$C331,0,IF(MAX($C331,DATE(Setup!$B$5,9,1))&gt;MIN($D331,EOMONTH(DATE(Setup!$B$5,9,1),0)),0,MAX(0,NETWORKDAYS.INTL(MAX($C331,DATE(Setup!$B$5,9,1)),MIN($D331,EOMONTH(DATE(Setup!$B$5,9,1),0)),Setup!$C$6,Setup!$F$12:$F$61)-IF(AND($E331="Half day",YEAR($D331)=Setup!$B$5,MONTH($D331)=9),1-Setup!$B$7,0)))),0)</f>
        <v/>
      </c>
      <c r="S331" s="34">
        <f>IF(AND(ISNUMBER($C331),ISNUMBER($D331)),IF($D331&lt;$C331,0,IF(MAX($C331,DATE(Setup!$B$5,10,1))&gt;MIN($D331,EOMONTH(DATE(Setup!$B$5,10,1),0)),0,MAX(0,NETWORKDAYS.INTL(MAX($C331,DATE(Setup!$B$5,10,1)),MIN($D331,EOMONTH(DATE(Setup!$B$5,10,1),0)),Setup!$C$6,Setup!$F$12:$F$61)-IF(AND($E331="Half day",YEAR($D331)=Setup!$B$5,MONTH($D331)=10),1-Setup!$B$7,0)))),0)</f>
        <v/>
      </c>
      <c r="T331" s="34">
        <f>IF(AND(ISNUMBER($C331),ISNUMBER($D331)),IF($D331&lt;$C331,0,IF(MAX($C331,DATE(Setup!$B$5,11,1))&gt;MIN($D331,EOMONTH(DATE(Setup!$B$5,11,1),0)),0,MAX(0,NETWORKDAYS.INTL(MAX($C331,DATE(Setup!$B$5,11,1)),MIN($D331,EOMONTH(DATE(Setup!$B$5,11,1),0)),Setup!$C$6,Setup!$F$12:$F$61)-IF(AND($E331="Half day",YEAR($D331)=Setup!$B$5,MONTH($D331)=11),1-Setup!$B$7,0)))),0)</f>
        <v/>
      </c>
      <c r="U331" s="34">
        <f>IF(AND(ISNUMBER($C331),ISNUMBER($D331)),IF($D331&lt;$C331,0,IF(MAX($C331,DATE(Setup!$B$5,12,1))&gt;MIN($D331,EOMONTH(DATE(Setup!$B$5,12,1),0)),0,MAX(0,NETWORKDAYS.INTL(MAX($C331,DATE(Setup!$B$5,12,1)),MIN($D331,EOMONTH(DATE(Setup!$B$5,12,1),0)),Setup!$C$6,Setup!$F$12:$F$61)-IF(AND($E331="Half day",YEAR($D331)=Setup!$B$5,MONTH($D331)=12),1-Setup!$B$7,0)))),0)</f>
        <v/>
      </c>
    </row>
    <row r="332">
      <c r="A332" s="7" t="n"/>
      <c r="B332" s="7" t="n"/>
      <c r="C332" s="28" t="n"/>
      <c r="D332" s="28" t="n"/>
      <c r="E332" s="23" t="n"/>
      <c r="F332" s="32">
        <f>IF(OR($C332="",$D332=""),"",IF(NOT(AND(ISNUMBER($C332),ISNUMBER($D332))),"Check dates",IF($D332&lt;$C332,"Check dates",SUM($J332:$U332))))</f>
        <v/>
      </c>
      <c r="G332" s="7" t="n"/>
      <c r="H332" s="33">
        <f>IF(AND($A332="",$B332="",$C332="",$D332=""),"",IF(COUNTIF(Employees!$A$5:$A$34,$A332)=0,"Pick the employee from the list",IF(COUNTIF(Setup!$A$12:$A$17,$B332)=0,"Pick the leave type",IF($F332="Check dates","Check the dates","OK"))))</f>
        <v/>
      </c>
      <c r="J332" s="34">
        <f>IF(AND(ISNUMBER($C332),ISNUMBER($D332)),IF($D332&lt;$C332,0,IF(MAX($C332,DATE(Setup!$B$5,1,1))&gt;MIN($D332,EOMONTH(DATE(Setup!$B$5,1,1),0)),0,MAX(0,NETWORKDAYS.INTL(MAX($C332,DATE(Setup!$B$5,1,1)),MIN($D332,EOMONTH(DATE(Setup!$B$5,1,1),0)),Setup!$C$6,Setup!$F$12:$F$61)-IF(AND($E332="Half day",YEAR($D332)=Setup!$B$5,MONTH($D332)=1),1-Setup!$B$7,0)))),0)</f>
        <v/>
      </c>
      <c r="K332" s="34">
        <f>IF(AND(ISNUMBER($C332),ISNUMBER($D332)),IF($D332&lt;$C332,0,IF(MAX($C332,DATE(Setup!$B$5,2,1))&gt;MIN($D332,EOMONTH(DATE(Setup!$B$5,2,1),0)),0,MAX(0,NETWORKDAYS.INTL(MAX($C332,DATE(Setup!$B$5,2,1)),MIN($D332,EOMONTH(DATE(Setup!$B$5,2,1),0)),Setup!$C$6,Setup!$F$12:$F$61)-IF(AND($E332="Half day",YEAR($D332)=Setup!$B$5,MONTH($D332)=2),1-Setup!$B$7,0)))),0)</f>
        <v/>
      </c>
      <c r="L332" s="34">
        <f>IF(AND(ISNUMBER($C332),ISNUMBER($D332)),IF($D332&lt;$C332,0,IF(MAX($C332,DATE(Setup!$B$5,3,1))&gt;MIN($D332,EOMONTH(DATE(Setup!$B$5,3,1),0)),0,MAX(0,NETWORKDAYS.INTL(MAX($C332,DATE(Setup!$B$5,3,1)),MIN($D332,EOMONTH(DATE(Setup!$B$5,3,1),0)),Setup!$C$6,Setup!$F$12:$F$61)-IF(AND($E332="Half day",YEAR($D332)=Setup!$B$5,MONTH($D332)=3),1-Setup!$B$7,0)))),0)</f>
        <v/>
      </c>
      <c r="M332" s="34">
        <f>IF(AND(ISNUMBER($C332),ISNUMBER($D332)),IF($D332&lt;$C332,0,IF(MAX($C332,DATE(Setup!$B$5,4,1))&gt;MIN($D332,EOMONTH(DATE(Setup!$B$5,4,1),0)),0,MAX(0,NETWORKDAYS.INTL(MAX($C332,DATE(Setup!$B$5,4,1)),MIN($D332,EOMONTH(DATE(Setup!$B$5,4,1),0)),Setup!$C$6,Setup!$F$12:$F$61)-IF(AND($E332="Half day",YEAR($D332)=Setup!$B$5,MONTH($D332)=4),1-Setup!$B$7,0)))),0)</f>
        <v/>
      </c>
      <c r="N332" s="34">
        <f>IF(AND(ISNUMBER($C332),ISNUMBER($D332)),IF($D332&lt;$C332,0,IF(MAX($C332,DATE(Setup!$B$5,5,1))&gt;MIN($D332,EOMONTH(DATE(Setup!$B$5,5,1),0)),0,MAX(0,NETWORKDAYS.INTL(MAX($C332,DATE(Setup!$B$5,5,1)),MIN($D332,EOMONTH(DATE(Setup!$B$5,5,1),0)),Setup!$C$6,Setup!$F$12:$F$61)-IF(AND($E332="Half day",YEAR($D332)=Setup!$B$5,MONTH($D332)=5),1-Setup!$B$7,0)))),0)</f>
        <v/>
      </c>
      <c r="O332" s="34">
        <f>IF(AND(ISNUMBER($C332),ISNUMBER($D332)),IF($D332&lt;$C332,0,IF(MAX($C332,DATE(Setup!$B$5,6,1))&gt;MIN($D332,EOMONTH(DATE(Setup!$B$5,6,1),0)),0,MAX(0,NETWORKDAYS.INTL(MAX($C332,DATE(Setup!$B$5,6,1)),MIN($D332,EOMONTH(DATE(Setup!$B$5,6,1),0)),Setup!$C$6,Setup!$F$12:$F$61)-IF(AND($E332="Half day",YEAR($D332)=Setup!$B$5,MONTH($D332)=6),1-Setup!$B$7,0)))),0)</f>
        <v/>
      </c>
      <c r="P332" s="34">
        <f>IF(AND(ISNUMBER($C332),ISNUMBER($D332)),IF($D332&lt;$C332,0,IF(MAX($C332,DATE(Setup!$B$5,7,1))&gt;MIN($D332,EOMONTH(DATE(Setup!$B$5,7,1),0)),0,MAX(0,NETWORKDAYS.INTL(MAX($C332,DATE(Setup!$B$5,7,1)),MIN($D332,EOMONTH(DATE(Setup!$B$5,7,1),0)),Setup!$C$6,Setup!$F$12:$F$61)-IF(AND($E332="Half day",YEAR($D332)=Setup!$B$5,MONTH($D332)=7),1-Setup!$B$7,0)))),0)</f>
        <v/>
      </c>
      <c r="Q332" s="34">
        <f>IF(AND(ISNUMBER($C332),ISNUMBER($D332)),IF($D332&lt;$C332,0,IF(MAX($C332,DATE(Setup!$B$5,8,1))&gt;MIN($D332,EOMONTH(DATE(Setup!$B$5,8,1),0)),0,MAX(0,NETWORKDAYS.INTL(MAX($C332,DATE(Setup!$B$5,8,1)),MIN($D332,EOMONTH(DATE(Setup!$B$5,8,1),0)),Setup!$C$6,Setup!$F$12:$F$61)-IF(AND($E332="Half day",YEAR($D332)=Setup!$B$5,MONTH($D332)=8),1-Setup!$B$7,0)))),0)</f>
        <v/>
      </c>
      <c r="R332" s="34">
        <f>IF(AND(ISNUMBER($C332),ISNUMBER($D332)),IF($D332&lt;$C332,0,IF(MAX($C332,DATE(Setup!$B$5,9,1))&gt;MIN($D332,EOMONTH(DATE(Setup!$B$5,9,1),0)),0,MAX(0,NETWORKDAYS.INTL(MAX($C332,DATE(Setup!$B$5,9,1)),MIN($D332,EOMONTH(DATE(Setup!$B$5,9,1),0)),Setup!$C$6,Setup!$F$12:$F$61)-IF(AND($E332="Half day",YEAR($D332)=Setup!$B$5,MONTH($D332)=9),1-Setup!$B$7,0)))),0)</f>
        <v/>
      </c>
      <c r="S332" s="34">
        <f>IF(AND(ISNUMBER($C332),ISNUMBER($D332)),IF($D332&lt;$C332,0,IF(MAX($C332,DATE(Setup!$B$5,10,1))&gt;MIN($D332,EOMONTH(DATE(Setup!$B$5,10,1),0)),0,MAX(0,NETWORKDAYS.INTL(MAX($C332,DATE(Setup!$B$5,10,1)),MIN($D332,EOMONTH(DATE(Setup!$B$5,10,1),0)),Setup!$C$6,Setup!$F$12:$F$61)-IF(AND($E332="Half day",YEAR($D332)=Setup!$B$5,MONTH($D332)=10),1-Setup!$B$7,0)))),0)</f>
        <v/>
      </c>
      <c r="T332" s="34">
        <f>IF(AND(ISNUMBER($C332),ISNUMBER($D332)),IF($D332&lt;$C332,0,IF(MAX($C332,DATE(Setup!$B$5,11,1))&gt;MIN($D332,EOMONTH(DATE(Setup!$B$5,11,1),0)),0,MAX(0,NETWORKDAYS.INTL(MAX($C332,DATE(Setup!$B$5,11,1)),MIN($D332,EOMONTH(DATE(Setup!$B$5,11,1),0)),Setup!$C$6,Setup!$F$12:$F$61)-IF(AND($E332="Half day",YEAR($D332)=Setup!$B$5,MONTH($D332)=11),1-Setup!$B$7,0)))),0)</f>
        <v/>
      </c>
      <c r="U332" s="34">
        <f>IF(AND(ISNUMBER($C332),ISNUMBER($D332)),IF($D332&lt;$C332,0,IF(MAX($C332,DATE(Setup!$B$5,12,1))&gt;MIN($D332,EOMONTH(DATE(Setup!$B$5,12,1),0)),0,MAX(0,NETWORKDAYS.INTL(MAX($C332,DATE(Setup!$B$5,12,1)),MIN($D332,EOMONTH(DATE(Setup!$B$5,12,1),0)),Setup!$C$6,Setup!$F$12:$F$61)-IF(AND($E332="Half day",YEAR($D332)=Setup!$B$5,MONTH($D332)=12),1-Setup!$B$7,0)))),0)</f>
        <v/>
      </c>
    </row>
    <row r="333">
      <c r="A333" s="7" t="n"/>
      <c r="B333" s="7" t="n"/>
      <c r="C333" s="28" t="n"/>
      <c r="D333" s="28" t="n"/>
      <c r="E333" s="23" t="n"/>
      <c r="F333" s="32">
        <f>IF(OR($C333="",$D333=""),"",IF(NOT(AND(ISNUMBER($C333),ISNUMBER($D333))),"Check dates",IF($D333&lt;$C333,"Check dates",SUM($J333:$U333))))</f>
        <v/>
      </c>
      <c r="G333" s="7" t="n"/>
      <c r="H333" s="33">
        <f>IF(AND($A333="",$B333="",$C333="",$D333=""),"",IF(COUNTIF(Employees!$A$5:$A$34,$A333)=0,"Pick the employee from the list",IF(COUNTIF(Setup!$A$12:$A$17,$B333)=0,"Pick the leave type",IF($F333="Check dates","Check the dates","OK"))))</f>
        <v/>
      </c>
      <c r="J333" s="34">
        <f>IF(AND(ISNUMBER($C333),ISNUMBER($D333)),IF($D333&lt;$C333,0,IF(MAX($C333,DATE(Setup!$B$5,1,1))&gt;MIN($D333,EOMONTH(DATE(Setup!$B$5,1,1),0)),0,MAX(0,NETWORKDAYS.INTL(MAX($C333,DATE(Setup!$B$5,1,1)),MIN($D333,EOMONTH(DATE(Setup!$B$5,1,1),0)),Setup!$C$6,Setup!$F$12:$F$61)-IF(AND($E333="Half day",YEAR($D333)=Setup!$B$5,MONTH($D333)=1),1-Setup!$B$7,0)))),0)</f>
        <v/>
      </c>
      <c r="K333" s="34">
        <f>IF(AND(ISNUMBER($C333),ISNUMBER($D333)),IF($D333&lt;$C333,0,IF(MAX($C333,DATE(Setup!$B$5,2,1))&gt;MIN($D333,EOMONTH(DATE(Setup!$B$5,2,1),0)),0,MAX(0,NETWORKDAYS.INTL(MAX($C333,DATE(Setup!$B$5,2,1)),MIN($D333,EOMONTH(DATE(Setup!$B$5,2,1),0)),Setup!$C$6,Setup!$F$12:$F$61)-IF(AND($E333="Half day",YEAR($D333)=Setup!$B$5,MONTH($D333)=2),1-Setup!$B$7,0)))),0)</f>
        <v/>
      </c>
      <c r="L333" s="34">
        <f>IF(AND(ISNUMBER($C333),ISNUMBER($D333)),IF($D333&lt;$C333,0,IF(MAX($C333,DATE(Setup!$B$5,3,1))&gt;MIN($D333,EOMONTH(DATE(Setup!$B$5,3,1),0)),0,MAX(0,NETWORKDAYS.INTL(MAX($C333,DATE(Setup!$B$5,3,1)),MIN($D333,EOMONTH(DATE(Setup!$B$5,3,1),0)),Setup!$C$6,Setup!$F$12:$F$61)-IF(AND($E333="Half day",YEAR($D333)=Setup!$B$5,MONTH($D333)=3),1-Setup!$B$7,0)))),0)</f>
        <v/>
      </c>
      <c r="M333" s="34">
        <f>IF(AND(ISNUMBER($C333),ISNUMBER($D333)),IF($D333&lt;$C333,0,IF(MAX($C333,DATE(Setup!$B$5,4,1))&gt;MIN($D333,EOMONTH(DATE(Setup!$B$5,4,1),0)),0,MAX(0,NETWORKDAYS.INTL(MAX($C333,DATE(Setup!$B$5,4,1)),MIN($D333,EOMONTH(DATE(Setup!$B$5,4,1),0)),Setup!$C$6,Setup!$F$12:$F$61)-IF(AND($E333="Half day",YEAR($D333)=Setup!$B$5,MONTH($D333)=4),1-Setup!$B$7,0)))),0)</f>
        <v/>
      </c>
      <c r="N333" s="34">
        <f>IF(AND(ISNUMBER($C333),ISNUMBER($D333)),IF($D333&lt;$C333,0,IF(MAX($C333,DATE(Setup!$B$5,5,1))&gt;MIN($D333,EOMONTH(DATE(Setup!$B$5,5,1),0)),0,MAX(0,NETWORKDAYS.INTL(MAX($C333,DATE(Setup!$B$5,5,1)),MIN($D333,EOMONTH(DATE(Setup!$B$5,5,1),0)),Setup!$C$6,Setup!$F$12:$F$61)-IF(AND($E333="Half day",YEAR($D333)=Setup!$B$5,MONTH($D333)=5),1-Setup!$B$7,0)))),0)</f>
        <v/>
      </c>
      <c r="O333" s="34">
        <f>IF(AND(ISNUMBER($C333),ISNUMBER($D333)),IF($D333&lt;$C333,0,IF(MAX($C333,DATE(Setup!$B$5,6,1))&gt;MIN($D333,EOMONTH(DATE(Setup!$B$5,6,1),0)),0,MAX(0,NETWORKDAYS.INTL(MAX($C333,DATE(Setup!$B$5,6,1)),MIN($D333,EOMONTH(DATE(Setup!$B$5,6,1),0)),Setup!$C$6,Setup!$F$12:$F$61)-IF(AND($E333="Half day",YEAR($D333)=Setup!$B$5,MONTH($D333)=6),1-Setup!$B$7,0)))),0)</f>
        <v/>
      </c>
      <c r="P333" s="34">
        <f>IF(AND(ISNUMBER($C333),ISNUMBER($D333)),IF($D333&lt;$C333,0,IF(MAX($C333,DATE(Setup!$B$5,7,1))&gt;MIN($D333,EOMONTH(DATE(Setup!$B$5,7,1),0)),0,MAX(0,NETWORKDAYS.INTL(MAX($C333,DATE(Setup!$B$5,7,1)),MIN($D333,EOMONTH(DATE(Setup!$B$5,7,1),0)),Setup!$C$6,Setup!$F$12:$F$61)-IF(AND($E333="Half day",YEAR($D333)=Setup!$B$5,MONTH($D333)=7),1-Setup!$B$7,0)))),0)</f>
        <v/>
      </c>
      <c r="Q333" s="34">
        <f>IF(AND(ISNUMBER($C333),ISNUMBER($D333)),IF($D333&lt;$C333,0,IF(MAX($C333,DATE(Setup!$B$5,8,1))&gt;MIN($D333,EOMONTH(DATE(Setup!$B$5,8,1),0)),0,MAX(0,NETWORKDAYS.INTL(MAX($C333,DATE(Setup!$B$5,8,1)),MIN($D333,EOMONTH(DATE(Setup!$B$5,8,1),0)),Setup!$C$6,Setup!$F$12:$F$61)-IF(AND($E333="Half day",YEAR($D333)=Setup!$B$5,MONTH($D333)=8),1-Setup!$B$7,0)))),0)</f>
        <v/>
      </c>
      <c r="R333" s="34">
        <f>IF(AND(ISNUMBER($C333),ISNUMBER($D333)),IF($D333&lt;$C333,0,IF(MAX($C333,DATE(Setup!$B$5,9,1))&gt;MIN($D333,EOMONTH(DATE(Setup!$B$5,9,1),0)),0,MAX(0,NETWORKDAYS.INTL(MAX($C333,DATE(Setup!$B$5,9,1)),MIN($D333,EOMONTH(DATE(Setup!$B$5,9,1),0)),Setup!$C$6,Setup!$F$12:$F$61)-IF(AND($E333="Half day",YEAR($D333)=Setup!$B$5,MONTH($D333)=9),1-Setup!$B$7,0)))),0)</f>
        <v/>
      </c>
      <c r="S333" s="34">
        <f>IF(AND(ISNUMBER($C333),ISNUMBER($D333)),IF($D333&lt;$C333,0,IF(MAX($C333,DATE(Setup!$B$5,10,1))&gt;MIN($D333,EOMONTH(DATE(Setup!$B$5,10,1),0)),0,MAX(0,NETWORKDAYS.INTL(MAX($C333,DATE(Setup!$B$5,10,1)),MIN($D333,EOMONTH(DATE(Setup!$B$5,10,1),0)),Setup!$C$6,Setup!$F$12:$F$61)-IF(AND($E333="Half day",YEAR($D333)=Setup!$B$5,MONTH($D333)=10),1-Setup!$B$7,0)))),0)</f>
        <v/>
      </c>
      <c r="T333" s="34">
        <f>IF(AND(ISNUMBER($C333),ISNUMBER($D333)),IF($D333&lt;$C333,0,IF(MAX($C333,DATE(Setup!$B$5,11,1))&gt;MIN($D333,EOMONTH(DATE(Setup!$B$5,11,1),0)),0,MAX(0,NETWORKDAYS.INTL(MAX($C333,DATE(Setup!$B$5,11,1)),MIN($D333,EOMONTH(DATE(Setup!$B$5,11,1),0)),Setup!$C$6,Setup!$F$12:$F$61)-IF(AND($E333="Half day",YEAR($D333)=Setup!$B$5,MONTH($D333)=11),1-Setup!$B$7,0)))),0)</f>
        <v/>
      </c>
      <c r="U333" s="34">
        <f>IF(AND(ISNUMBER($C333),ISNUMBER($D333)),IF($D333&lt;$C333,0,IF(MAX($C333,DATE(Setup!$B$5,12,1))&gt;MIN($D333,EOMONTH(DATE(Setup!$B$5,12,1),0)),0,MAX(0,NETWORKDAYS.INTL(MAX($C333,DATE(Setup!$B$5,12,1)),MIN($D333,EOMONTH(DATE(Setup!$B$5,12,1),0)),Setup!$C$6,Setup!$F$12:$F$61)-IF(AND($E333="Half day",YEAR($D333)=Setup!$B$5,MONTH($D333)=12),1-Setup!$B$7,0)))),0)</f>
        <v/>
      </c>
    </row>
    <row r="334">
      <c r="A334" s="7" t="n"/>
      <c r="B334" s="7" t="n"/>
      <c r="C334" s="28" t="n"/>
      <c r="D334" s="28" t="n"/>
      <c r="E334" s="23" t="n"/>
      <c r="F334" s="32">
        <f>IF(OR($C334="",$D334=""),"",IF(NOT(AND(ISNUMBER($C334),ISNUMBER($D334))),"Check dates",IF($D334&lt;$C334,"Check dates",SUM($J334:$U334))))</f>
        <v/>
      </c>
      <c r="G334" s="7" t="n"/>
      <c r="H334" s="33">
        <f>IF(AND($A334="",$B334="",$C334="",$D334=""),"",IF(COUNTIF(Employees!$A$5:$A$34,$A334)=0,"Pick the employee from the list",IF(COUNTIF(Setup!$A$12:$A$17,$B334)=0,"Pick the leave type",IF($F334="Check dates","Check the dates","OK"))))</f>
        <v/>
      </c>
      <c r="J334" s="34">
        <f>IF(AND(ISNUMBER($C334),ISNUMBER($D334)),IF($D334&lt;$C334,0,IF(MAX($C334,DATE(Setup!$B$5,1,1))&gt;MIN($D334,EOMONTH(DATE(Setup!$B$5,1,1),0)),0,MAX(0,NETWORKDAYS.INTL(MAX($C334,DATE(Setup!$B$5,1,1)),MIN($D334,EOMONTH(DATE(Setup!$B$5,1,1),0)),Setup!$C$6,Setup!$F$12:$F$61)-IF(AND($E334="Half day",YEAR($D334)=Setup!$B$5,MONTH($D334)=1),1-Setup!$B$7,0)))),0)</f>
        <v/>
      </c>
      <c r="K334" s="34">
        <f>IF(AND(ISNUMBER($C334),ISNUMBER($D334)),IF($D334&lt;$C334,0,IF(MAX($C334,DATE(Setup!$B$5,2,1))&gt;MIN($D334,EOMONTH(DATE(Setup!$B$5,2,1),0)),0,MAX(0,NETWORKDAYS.INTL(MAX($C334,DATE(Setup!$B$5,2,1)),MIN($D334,EOMONTH(DATE(Setup!$B$5,2,1),0)),Setup!$C$6,Setup!$F$12:$F$61)-IF(AND($E334="Half day",YEAR($D334)=Setup!$B$5,MONTH($D334)=2),1-Setup!$B$7,0)))),0)</f>
        <v/>
      </c>
      <c r="L334" s="34">
        <f>IF(AND(ISNUMBER($C334),ISNUMBER($D334)),IF($D334&lt;$C334,0,IF(MAX($C334,DATE(Setup!$B$5,3,1))&gt;MIN($D334,EOMONTH(DATE(Setup!$B$5,3,1),0)),0,MAX(0,NETWORKDAYS.INTL(MAX($C334,DATE(Setup!$B$5,3,1)),MIN($D334,EOMONTH(DATE(Setup!$B$5,3,1),0)),Setup!$C$6,Setup!$F$12:$F$61)-IF(AND($E334="Half day",YEAR($D334)=Setup!$B$5,MONTH($D334)=3),1-Setup!$B$7,0)))),0)</f>
        <v/>
      </c>
      <c r="M334" s="34">
        <f>IF(AND(ISNUMBER($C334),ISNUMBER($D334)),IF($D334&lt;$C334,0,IF(MAX($C334,DATE(Setup!$B$5,4,1))&gt;MIN($D334,EOMONTH(DATE(Setup!$B$5,4,1),0)),0,MAX(0,NETWORKDAYS.INTL(MAX($C334,DATE(Setup!$B$5,4,1)),MIN($D334,EOMONTH(DATE(Setup!$B$5,4,1),0)),Setup!$C$6,Setup!$F$12:$F$61)-IF(AND($E334="Half day",YEAR($D334)=Setup!$B$5,MONTH($D334)=4),1-Setup!$B$7,0)))),0)</f>
        <v/>
      </c>
      <c r="N334" s="34">
        <f>IF(AND(ISNUMBER($C334),ISNUMBER($D334)),IF($D334&lt;$C334,0,IF(MAX($C334,DATE(Setup!$B$5,5,1))&gt;MIN($D334,EOMONTH(DATE(Setup!$B$5,5,1),0)),0,MAX(0,NETWORKDAYS.INTL(MAX($C334,DATE(Setup!$B$5,5,1)),MIN($D334,EOMONTH(DATE(Setup!$B$5,5,1),0)),Setup!$C$6,Setup!$F$12:$F$61)-IF(AND($E334="Half day",YEAR($D334)=Setup!$B$5,MONTH($D334)=5),1-Setup!$B$7,0)))),0)</f>
        <v/>
      </c>
      <c r="O334" s="34">
        <f>IF(AND(ISNUMBER($C334),ISNUMBER($D334)),IF($D334&lt;$C334,0,IF(MAX($C334,DATE(Setup!$B$5,6,1))&gt;MIN($D334,EOMONTH(DATE(Setup!$B$5,6,1),0)),0,MAX(0,NETWORKDAYS.INTL(MAX($C334,DATE(Setup!$B$5,6,1)),MIN($D334,EOMONTH(DATE(Setup!$B$5,6,1),0)),Setup!$C$6,Setup!$F$12:$F$61)-IF(AND($E334="Half day",YEAR($D334)=Setup!$B$5,MONTH($D334)=6),1-Setup!$B$7,0)))),0)</f>
        <v/>
      </c>
      <c r="P334" s="34">
        <f>IF(AND(ISNUMBER($C334),ISNUMBER($D334)),IF($D334&lt;$C334,0,IF(MAX($C334,DATE(Setup!$B$5,7,1))&gt;MIN($D334,EOMONTH(DATE(Setup!$B$5,7,1),0)),0,MAX(0,NETWORKDAYS.INTL(MAX($C334,DATE(Setup!$B$5,7,1)),MIN($D334,EOMONTH(DATE(Setup!$B$5,7,1),0)),Setup!$C$6,Setup!$F$12:$F$61)-IF(AND($E334="Half day",YEAR($D334)=Setup!$B$5,MONTH($D334)=7),1-Setup!$B$7,0)))),0)</f>
        <v/>
      </c>
      <c r="Q334" s="34">
        <f>IF(AND(ISNUMBER($C334),ISNUMBER($D334)),IF($D334&lt;$C334,0,IF(MAX($C334,DATE(Setup!$B$5,8,1))&gt;MIN($D334,EOMONTH(DATE(Setup!$B$5,8,1),0)),0,MAX(0,NETWORKDAYS.INTL(MAX($C334,DATE(Setup!$B$5,8,1)),MIN($D334,EOMONTH(DATE(Setup!$B$5,8,1),0)),Setup!$C$6,Setup!$F$12:$F$61)-IF(AND($E334="Half day",YEAR($D334)=Setup!$B$5,MONTH($D334)=8),1-Setup!$B$7,0)))),0)</f>
        <v/>
      </c>
      <c r="R334" s="34">
        <f>IF(AND(ISNUMBER($C334),ISNUMBER($D334)),IF($D334&lt;$C334,0,IF(MAX($C334,DATE(Setup!$B$5,9,1))&gt;MIN($D334,EOMONTH(DATE(Setup!$B$5,9,1),0)),0,MAX(0,NETWORKDAYS.INTL(MAX($C334,DATE(Setup!$B$5,9,1)),MIN($D334,EOMONTH(DATE(Setup!$B$5,9,1),0)),Setup!$C$6,Setup!$F$12:$F$61)-IF(AND($E334="Half day",YEAR($D334)=Setup!$B$5,MONTH($D334)=9),1-Setup!$B$7,0)))),0)</f>
        <v/>
      </c>
      <c r="S334" s="34">
        <f>IF(AND(ISNUMBER($C334),ISNUMBER($D334)),IF($D334&lt;$C334,0,IF(MAX($C334,DATE(Setup!$B$5,10,1))&gt;MIN($D334,EOMONTH(DATE(Setup!$B$5,10,1),0)),0,MAX(0,NETWORKDAYS.INTL(MAX($C334,DATE(Setup!$B$5,10,1)),MIN($D334,EOMONTH(DATE(Setup!$B$5,10,1),0)),Setup!$C$6,Setup!$F$12:$F$61)-IF(AND($E334="Half day",YEAR($D334)=Setup!$B$5,MONTH($D334)=10),1-Setup!$B$7,0)))),0)</f>
        <v/>
      </c>
      <c r="T334" s="34">
        <f>IF(AND(ISNUMBER($C334),ISNUMBER($D334)),IF($D334&lt;$C334,0,IF(MAX($C334,DATE(Setup!$B$5,11,1))&gt;MIN($D334,EOMONTH(DATE(Setup!$B$5,11,1),0)),0,MAX(0,NETWORKDAYS.INTL(MAX($C334,DATE(Setup!$B$5,11,1)),MIN($D334,EOMONTH(DATE(Setup!$B$5,11,1),0)),Setup!$C$6,Setup!$F$12:$F$61)-IF(AND($E334="Half day",YEAR($D334)=Setup!$B$5,MONTH($D334)=11),1-Setup!$B$7,0)))),0)</f>
        <v/>
      </c>
      <c r="U334" s="34">
        <f>IF(AND(ISNUMBER($C334),ISNUMBER($D334)),IF($D334&lt;$C334,0,IF(MAX($C334,DATE(Setup!$B$5,12,1))&gt;MIN($D334,EOMONTH(DATE(Setup!$B$5,12,1),0)),0,MAX(0,NETWORKDAYS.INTL(MAX($C334,DATE(Setup!$B$5,12,1)),MIN($D334,EOMONTH(DATE(Setup!$B$5,12,1),0)),Setup!$C$6,Setup!$F$12:$F$61)-IF(AND($E334="Half day",YEAR($D334)=Setup!$B$5,MONTH($D334)=12),1-Setup!$B$7,0)))),0)</f>
        <v/>
      </c>
    </row>
    <row r="335">
      <c r="A335" s="7" t="n"/>
      <c r="B335" s="7" t="n"/>
      <c r="C335" s="28" t="n"/>
      <c r="D335" s="28" t="n"/>
      <c r="E335" s="23" t="n"/>
      <c r="F335" s="32">
        <f>IF(OR($C335="",$D335=""),"",IF(NOT(AND(ISNUMBER($C335),ISNUMBER($D335))),"Check dates",IF($D335&lt;$C335,"Check dates",SUM($J335:$U335))))</f>
        <v/>
      </c>
      <c r="G335" s="7" t="n"/>
      <c r="H335" s="33">
        <f>IF(AND($A335="",$B335="",$C335="",$D335=""),"",IF(COUNTIF(Employees!$A$5:$A$34,$A335)=0,"Pick the employee from the list",IF(COUNTIF(Setup!$A$12:$A$17,$B335)=0,"Pick the leave type",IF($F335="Check dates","Check the dates","OK"))))</f>
        <v/>
      </c>
      <c r="J335" s="34">
        <f>IF(AND(ISNUMBER($C335),ISNUMBER($D335)),IF($D335&lt;$C335,0,IF(MAX($C335,DATE(Setup!$B$5,1,1))&gt;MIN($D335,EOMONTH(DATE(Setup!$B$5,1,1),0)),0,MAX(0,NETWORKDAYS.INTL(MAX($C335,DATE(Setup!$B$5,1,1)),MIN($D335,EOMONTH(DATE(Setup!$B$5,1,1),0)),Setup!$C$6,Setup!$F$12:$F$61)-IF(AND($E335="Half day",YEAR($D335)=Setup!$B$5,MONTH($D335)=1),1-Setup!$B$7,0)))),0)</f>
        <v/>
      </c>
      <c r="K335" s="34">
        <f>IF(AND(ISNUMBER($C335),ISNUMBER($D335)),IF($D335&lt;$C335,0,IF(MAX($C335,DATE(Setup!$B$5,2,1))&gt;MIN($D335,EOMONTH(DATE(Setup!$B$5,2,1),0)),0,MAX(0,NETWORKDAYS.INTL(MAX($C335,DATE(Setup!$B$5,2,1)),MIN($D335,EOMONTH(DATE(Setup!$B$5,2,1),0)),Setup!$C$6,Setup!$F$12:$F$61)-IF(AND($E335="Half day",YEAR($D335)=Setup!$B$5,MONTH($D335)=2),1-Setup!$B$7,0)))),0)</f>
        <v/>
      </c>
      <c r="L335" s="34">
        <f>IF(AND(ISNUMBER($C335),ISNUMBER($D335)),IF($D335&lt;$C335,0,IF(MAX($C335,DATE(Setup!$B$5,3,1))&gt;MIN($D335,EOMONTH(DATE(Setup!$B$5,3,1),0)),0,MAX(0,NETWORKDAYS.INTL(MAX($C335,DATE(Setup!$B$5,3,1)),MIN($D335,EOMONTH(DATE(Setup!$B$5,3,1),0)),Setup!$C$6,Setup!$F$12:$F$61)-IF(AND($E335="Half day",YEAR($D335)=Setup!$B$5,MONTH($D335)=3),1-Setup!$B$7,0)))),0)</f>
        <v/>
      </c>
      <c r="M335" s="34">
        <f>IF(AND(ISNUMBER($C335),ISNUMBER($D335)),IF($D335&lt;$C335,0,IF(MAX($C335,DATE(Setup!$B$5,4,1))&gt;MIN($D335,EOMONTH(DATE(Setup!$B$5,4,1),0)),0,MAX(0,NETWORKDAYS.INTL(MAX($C335,DATE(Setup!$B$5,4,1)),MIN($D335,EOMONTH(DATE(Setup!$B$5,4,1),0)),Setup!$C$6,Setup!$F$12:$F$61)-IF(AND($E335="Half day",YEAR($D335)=Setup!$B$5,MONTH($D335)=4),1-Setup!$B$7,0)))),0)</f>
        <v/>
      </c>
      <c r="N335" s="34">
        <f>IF(AND(ISNUMBER($C335),ISNUMBER($D335)),IF($D335&lt;$C335,0,IF(MAX($C335,DATE(Setup!$B$5,5,1))&gt;MIN($D335,EOMONTH(DATE(Setup!$B$5,5,1),0)),0,MAX(0,NETWORKDAYS.INTL(MAX($C335,DATE(Setup!$B$5,5,1)),MIN($D335,EOMONTH(DATE(Setup!$B$5,5,1),0)),Setup!$C$6,Setup!$F$12:$F$61)-IF(AND($E335="Half day",YEAR($D335)=Setup!$B$5,MONTH($D335)=5),1-Setup!$B$7,0)))),0)</f>
        <v/>
      </c>
      <c r="O335" s="34">
        <f>IF(AND(ISNUMBER($C335),ISNUMBER($D335)),IF($D335&lt;$C335,0,IF(MAX($C335,DATE(Setup!$B$5,6,1))&gt;MIN($D335,EOMONTH(DATE(Setup!$B$5,6,1),0)),0,MAX(0,NETWORKDAYS.INTL(MAX($C335,DATE(Setup!$B$5,6,1)),MIN($D335,EOMONTH(DATE(Setup!$B$5,6,1),0)),Setup!$C$6,Setup!$F$12:$F$61)-IF(AND($E335="Half day",YEAR($D335)=Setup!$B$5,MONTH($D335)=6),1-Setup!$B$7,0)))),0)</f>
        <v/>
      </c>
      <c r="P335" s="34">
        <f>IF(AND(ISNUMBER($C335),ISNUMBER($D335)),IF($D335&lt;$C335,0,IF(MAX($C335,DATE(Setup!$B$5,7,1))&gt;MIN($D335,EOMONTH(DATE(Setup!$B$5,7,1),0)),0,MAX(0,NETWORKDAYS.INTL(MAX($C335,DATE(Setup!$B$5,7,1)),MIN($D335,EOMONTH(DATE(Setup!$B$5,7,1),0)),Setup!$C$6,Setup!$F$12:$F$61)-IF(AND($E335="Half day",YEAR($D335)=Setup!$B$5,MONTH($D335)=7),1-Setup!$B$7,0)))),0)</f>
        <v/>
      </c>
      <c r="Q335" s="34">
        <f>IF(AND(ISNUMBER($C335),ISNUMBER($D335)),IF($D335&lt;$C335,0,IF(MAX($C335,DATE(Setup!$B$5,8,1))&gt;MIN($D335,EOMONTH(DATE(Setup!$B$5,8,1),0)),0,MAX(0,NETWORKDAYS.INTL(MAX($C335,DATE(Setup!$B$5,8,1)),MIN($D335,EOMONTH(DATE(Setup!$B$5,8,1),0)),Setup!$C$6,Setup!$F$12:$F$61)-IF(AND($E335="Half day",YEAR($D335)=Setup!$B$5,MONTH($D335)=8),1-Setup!$B$7,0)))),0)</f>
        <v/>
      </c>
      <c r="R335" s="34">
        <f>IF(AND(ISNUMBER($C335),ISNUMBER($D335)),IF($D335&lt;$C335,0,IF(MAX($C335,DATE(Setup!$B$5,9,1))&gt;MIN($D335,EOMONTH(DATE(Setup!$B$5,9,1),0)),0,MAX(0,NETWORKDAYS.INTL(MAX($C335,DATE(Setup!$B$5,9,1)),MIN($D335,EOMONTH(DATE(Setup!$B$5,9,1),0)),Setup!$C$6,Setup!$F$12:$F$61)-IF(AND($E335="Half day",YEAR($D335)=Setup!$B$5,MONTH($D335)=9),1-Setup!$B$7,0)))),0)</f>
        <v/>
      </c>
      <c r="S335" s="34">
        <f>IF(AND(ISNUMBER($C335),ISNUMBER($D335)),IF($D335&lt;$C335,0,IF(MAX($C335,DATE(Setup!$B$5,10,1))&gt;MIN($D335,EOMONTH(DATE(Setup!$B$5,10,1),0)),0,MAX(0,NETWORKDAYS.INTL(MAX($C335,DATE(Setup!$B$5,10,1)),MIN($D335,EOMONTH(DATE(Setup!$B$5,10,1),0)),Setup!$C$6,Setup!$F$12:$F$61)-IF(AND($E335="Half day",YEAR($D335)=Setup!$B$5,MONTH($D335)=10),1-Setup!$B$7,0)))),0)</f>
        <v/>
      </c>
      <c r="T335" s="34">
        <f>IF(AND(ISNUMBER($C335),ISNUMBER($D335)),IF($D335&lt;$C335,0,IF(MAX($C335,DATE(Setup!$B$5,11,1))&gt;MIN($D335,EOMONTH(DATE(Setup!$B$5,11,1),0)),0,MAX(0,NETWORKDAYS.INTL(MAX($C335,DATE(Setup!$B$5,11,1)),MIN($D335,EOMONTH(DATE(Setup!$B$5,11,1),0)),Setup!$C$6,Setup!$F$12:$F$61)-IF(AND($E335="Half day",YEAR($D335)=Setup!$B$5,MONTH($D335)=11),1-Setup!$B$7,0)))),0)</f>
        <v/>
      </c>
      <c r="U335" s="34">
        <f>IF(AND(ISNUMBER($C335),ISNUMBER($D335)),IF($D335&lt;$C335,0,IF(MAX($C335,DATE(Setup!$B$5,12,1))&gt;MIN($D335,EOMONTH(DATE(Setup!$B$5,12,1),0)),0,MAX(0,NETWORKDAYS.INTL(MAX($C335,DATE(Setup!$B$5,12,1)),MIN($D335,EOMONTH(DATE(Setup!$B$5,12,1),0)),Setup!$C$6,Setup!$F$12:$F$61)-IF(AND($E335="Half day",YEAR($D335)=Setup!$B$5,MONTH($D335)=12),1-Setup!$B$7,0)))),0)</f>
        <v/>
      </c>
    </row>
    <row r="336">
      <c r="A336" s="7" t="n"/>
      <c r="B336" s="7" t="n"/>
      <c r="C336" s="28" t="n"/>
      <c r="D336" s="28" t="n"/>
      <c r="E336" s="23" t="n"/>
      <c r="F336" s="32">
        <f>IF(OR($C336="",$D336=""),"",IF(NOT(AND(ISNUMBER($C336),ISNUMBER($D336))),"Check dates",IF($D336&lt;$C336,"Check dates",SUM($J336:$U336))))</f>
        <v/>
      </c>
      <c r="G336" s="7" t="n"/>
      <c r="H336" s="33">
        <f>IF(AND($A336="",$B336="",$C336="",$D336=""),"",IF(COUNTIF(Employees!$A$5:$A$34,$A336)=0,"Pick the employee from the list",IF(COUNTIF(Setup!$A$12:$A$17,$B336)=0,"Pick the leave type",IF($F336="Check dates","Check the dates","OK"))))</f>
        <v/>
      </c>
      <c r="J336" s="34">
        <f>IF(AND(ISNUMBER($C336),ISNUMBER($D336)),IF($D336&lt;$C336,0,IF(MAX($C336,DATE(Setup!$B$5,1,1))&gt;MIN($D336,EOMONTH(DATE(Setup!$B$5,1,1),0)),0,MAX(0,NETWORKDAYS.INTL(MAX($C336,DATE(Setup!$B$5,1,1)),MIN($D336,EOMONTH(DATE(Setup!$B$5,1,1),0)),Setup!$C$6,Setup!$F$12:$F$61)-IF(AND($E336="Half day",YEAR($D336)=Setup!$B$5,MONTH($D336)=1),1-Setup!$B$7,0)))),0)</f>
        <v/>
      </c>
      <c r="K336" s="34">
        <f>IF(AND(ISNUMBER($C336),ISNUMBER($D336)),IF($D336&lt;$C336,0,IF(MAX($C336,DATE(Setup!$B$5,2,1))&gt;MIN($D336,EOMONTH(DATE(Setup!$B$5,2,1),0)),0,MAX(0,NETWORKDAYS.INTL(MAX($C336,DATE(Setup!$B$5,2,1)),MIN($D336,EOMONTH(DATE(Setup!$B$5,2,1),0)),Setup!$C$6,Setup!$F$12:$F$61)-IF(AND($E336="Half day",YEAR($D336)=Setup!$B$5,MONTH($D336)=2),1-Setup!$B$7,0)))),0)</f>
        <v/>
      </c>
      <c r="L336" s="34">
        <f>IF(AND(ISNUMBER($C336),ISNUMBER($D336)),IF($D336&lt;$C336,0,IF(MAX($C336,DATE(Setup!$B$5,3,1))&gt;MIN($D336,EOMONTH(DATE(Setup!$B$5,3,1),0)),0,MAX(0,NETWORKDAYS.INTL(MAX($C336,DATE(Setup!$B$5,3,1)),MIN($D336,EOMONTH(DATE(Setup!$B$5,3,1),0)),Setup!$C$6,Setup!$F$12:$F$61)-IF(AND($E336="Half day",YEAR($D336)=Setup!$B$5,MONTH($D336)=3),1-Setup!$B$7,0)))),0)</f>
        <v/>
      </c>
      <c r="M336" s="34">
        <f>IF(AND(ISNUMBER($C336),ISNUMBER($D336)),IF($D336&lt;$C336,0,IF(MAX($C336,DATE(Setup!$B$5,4,1))&gt;MIN($D336,EOMONTH(DATE(Setup!$B$5,4,1),0)),0,MAX(0,NETWORKDAYS.INTL(MAX($C336,DATE(Setup!$B$5,4,1)),MIN($D336,EOMONTH(DATE(Setup!$B$5,4,1),0)),Setup!$C$6,Setup!$F$12:$F$61)-IF(AND($E336="Half day",YEAR($D336)=Setup!$B$5,MONTH($D336)=4),1-Setup!$B$7,0)))),0)</f>
        <v/>
      </c>
      <c r="N336" s="34">
        <f>IF(AND(ISNUMBER($C336),ISNUMBER($D336)),IF($D336&lt;$C336,0,IF(MAX($C336,DATE(Setup!$B$5,5,1))&gt;MIN($D336,EOMONTH(DATE(Setup!$B$5,5,1),0)),0,MAX(0,NETWORKDAYS.INTL(MAX($C336,DATE(Setup!$B$5,5,1)),MIN($D336,EOMONTH(DATE(Setup!$B$5,5,1),0)),Setup!$C$6,Setup!$F$12:$F$61)-IF(AND($E336="Half day",YEAR($D336)=Setup!$B$5,MONTH($D336)=5),1-Setup!$B$7,0)))),0)</f>
        <v/>
      </c>
      <c r="O336" s="34">
        <f>IF(AND(ISNUMBER($C336),ISNUMBER($D336)),IF($D336&lt;$C336,0,IF(MAX($C336,DATE(Setup!$B$5,6,1))&gt;MIN($D336,EOMONTH(DATE(Setup!$B$5,6,1),0)),0,MAX(0,NETWORKDAYS.INTL(MAX($C336,DATE(Setup!$B$5,6,1)),MIN($D336,EOMONTH(DATE(Setup!$B$5,6,1),0)),Setup!$C$6,Setup!$F$12:$F$61)-IF(AND($E336="Half day",YEAR($D336)=Setup!$B$5,MONTH($D336)=6),1-Setup!$B$7,0)))),0)</f>
        <v/>
      </c>
      <c r="P336" s="34">
        <f>IF(AND(ISNUMBER($C336),ISNUMBER($D336)),IF($D336&lt;$C336,0,IF(MAX($C336,DATE(Setup!$B$5,7,1))&gt;MIN($D336,EOMONTH(DATE(Setup!$B$5,7,1),0)),0,MAX(0,NETWORKDAYS.INTL(MAX($C336,DATE(Setup!$B$5,7,1)),MIN($D336,EOMONTH(DATE(Setup!$B$5,7,1),0)),Setup!$C$6,Setup!$F$12:$F$61)-IF(AND($E336="Half day",YEAR($D336)=Setup!$B$5,MONTH($D336)=7),1-Setup!$B$7,0)))),0)</f>
        <v/>
      </c>
      <c r="Q336" s="34">
        <f>IF(AND(ISNUMBER($C336),ISNUMBER($D336)),IF($D336&lt;$C336,0,IF(MAX($C336,DATE(Setup!$B$5,8,1))&gt;MIN($D336,EOMONTH(DATE(Setup!$B$5,8,1),0)),0,MAX(0,NETWORKDAYS.INTL(MAX($C336,DATE(Setup!$B$5,8,1)),MIN($D336,EOMONTH(DATE(Setup!$B$5,8,1),0)),Setup!$C$6,Setup!$F$12:$F$61)-IF(AND($E336="Half day",YEAR($D336)=Setup!$B$5,MONTH($D336)=8),1-Setup!$B$7,0)))),0)</f>
        <v/>
      </c>
      <c r="R336" s="34">
        <f>IF(AND(ISNUMBER($C336),ISNUMBER($D336)),IF($D336&lt;$C336,0,IF(MAX($C336,DATE(Setup!$B$5,9,1))&gt;MIN($D336,EOMONTH(DATE(Setup!$B$5,9,1),0)),0,MAX(0,NETWORKDAYS.INTL(MAX($C336,DATE(Setup!$B$5,9,1)),MIN($D336,EOMONTH(DATE(Setup!$B$5,9,1),0)),Setup!$C$6,Setup!$F$12:$F$61)-IF(AND($E336="Half day",YEAR($D336)=Setup!$B$5,MONTH($D336)=9),1-Setup!$B$7,0)))),0)</f>
        <v/>
      </c>
      <c r="S336" s="34">
        <f>IF(AND(ISNUMBER($C336),ISNUMBER($D336)),IF($D336&lt;$C336,0,IF(MAX($C336,DATE(Setup!$B$5,10,1))&gt;MIN($D336,EOMONTH(DATE(Setup!$B$5,10,1),0)),0,MAX(0,NETWORKDAYS.INTL(MAX($C336,DATE(Setup!$B$5,10,1)),MIN($D336,EOMONTH(DATE(Setup!$B$5,10,1),0)),Setup!$C$6,Setup!$F$12:$F$61)-IF(AND($E336="Half day",YEAR($D336)=Setup!$B$5,MONTH($D336)=10),1-Setup!$B$7,0)))),0)</f>
        <v/>
      </c>
      <c r="T336" s="34">
        <f>IF(AND(ISNUMBER($C336),ISNUMBER($D336)),IF($D336&lt;$C336,0,IF(MAX($C336,DATE(Setup!$B$5,11,1))&gt;MIN($D336,EOMONTH(DATE(Setup!$B$5,11,1),0)),0,MAX(0,NETWORKDAYS.INTL(MAX($C336,DATE(Setup!$B$5,11,1)),MIN($D336,EOMONTH(DATE(Setup!$B$5,11,1),0)),Setup!$C$6,Setup!$F$12:$F$61)-IF(AND($E336="Half day",YEAR($D336)=Setup!$B$5,MONTH($D336)=11),1-Setup!$B$7,0)))),0)</f>
        <v/>
      </c>
      <c r="U336" s="34">
        <f>IF(AND(ISNUMBER($C336),ISNUMBER($D336)),IF($D336&lt;$C336,0,IF(MAX($C336,DATE(Setup!$B$5,12,1))&gt;MIN($D336,EOMONTH(DATE(Setup!$B$5,12,1),0)),0,MAX(0,NETWORKDAYS.INTL(MAX($C336,DATE(Setup!$B$5,12,1)),MIN($D336,EOMONTH(DATE(Setup!$B$5,12,1),0)),Setup!$C$6,Setup!$F$12:$F$61)-IF(AND($E336="Half day",YEAR($D336)=Setup!$B$5,MONTH($D336)=12),1-Setup!$B$7,0)))),0)</f>
        <v/>
      </c>
    </row>
    <row r="337">
      <c r="A337" s="7" t="n"/>
      <c r="B337" s="7" t="n"/>
      <c r="C337" s="28" t="n"/>
      <c r="D337" s="28" t="n"/>
      <c r="E337" s="23" t="n"/>
      <c r="F337" s="32">
        <f>IF(OR($C337="",$D337=""),"",IF(NOT(AND(ISNUMBER($C337),ISNUMBER($D337))),"Check dates",IF($D337&lt;$C337,"Check dates",SUM($J337:$U337))))</f>
        <v/>
      </c>
      <c r="G337" s="7" t="n"/>
      <c r="H337" s="33">
        <f>IF(AND($A337="",$B337="",$C337="",$D337=""),"",IF(COUNTIF(Employees!$A$5:$A$34,$A337)=0,"Pick the employee from the list",IF(COUNTIF(Setup!$A$12:$A$17,$B337)=0,"Pick the leave type",IF($F337="Check dates","Check the dates","OK"))))</f>
        <v/>
      </c>
      <c r="J337" s="34">
        <f>IF(AND(ISNUMBER($C337),ISNUMBER($D337)),IF($D337&lt;$C337,0,IF(MAX($C337,DATE(Setup!$B$5,1,1))&gt;MIN($D337,EOMONTH(DATE(Setup!$B$5,1,1),0)),0,MAX(0,NETWORKDAYS.INTL(MAX($C337,DATE(Setup!$B$5,1,1)),MIN($D337,EOMONTH(DATE(Setup!$B$5,1,1),0)),Setup!$C$6,Setup!$F$12:$F$61)-IF(AND($E337="Half day",YEAR($D337)=Setup!$B$5,MONTH($D337)=1),1-Setup!$B$7,0)))),0)</f>
        <v/>
      </c>
      <c r="K337" s="34">
        <f>IF(AND(ISNUMBER($C337),ISNUMBER($D337)),IF($D337&lt;$C337,0,IF(MAX($C337,DATE(Setup!$B$5,2,1))&gt;MIN($D337,EOMONTH(DATE(Setup!$B$5,2,1),0)),0,MAX(0,NETWORKDAYS.INTL(MAX($C337,DATE(Setup!$B$5,2,1)),MIN($D337,EOMONTH(DATE(Setup!$B$5,2,1),0)),Setup!$C$6,Setup!$F$12:$F$61)-IF(AND($E337="Half day",YEAR($D337)=Setup!$B$5,MONTH($D337)=2),1-Setup!$B$7,0)))),0)</f>
        <v/>
      </c>
      <c r="L337" s="34">
        <f>IF(AND(ISNUMBER($C337),ISNUMBER($D337)),IF($D337&lt;$C337,0,IF(MAX($C337,DATE(Setup!$B$5,3,1))&gt;MIN($D337,EOMONTH(DATE(Setup!$B$5,3,1),0)),0,MAX(0,NETWORKDAYS.INTL(MAX($C337,DATE(Setup!$B$5,3,1)),MIN($D337,EOMONTH(DATE(Setup!$B$5,3,1),0)),Setup!$C$6,Setup!$F$12:$F$61)-IF(AND($E337="Half day",YEAR($D337)=Setup!$B$5,MONTH($D337)=3),1-Setup!$B$7,0)))),0)</f>
        <v/>
      </c>
      <c r="M337" s="34">
        <f>IF(AND(ISNUMBER($C337),ISNUMBER($D337)),IF($D337&lt;$C337,0,IF(MAX($C337,DATE(Setup!$B$5,4,1))&gt;MIN($D337,EOMONTH(DATE(Setup!$B$5,4,1),0)),0,MAX(0,NETWORKDAYS.INTL(MAX($C337,DATE(Setup!$B$5,4,1)),MIN($D337,EOMONTH(DATE(Setup!$B$5,4,1),0)),Setup!$C$6,Setup!$F$12:$F$61)-IF(AND($E337="Half day",YEAR($D337)=Setup!$B$5,MONTH($D337)=4),1-Setup!$B$7,0)))),0)</f>
        <v/>
      </c>
      <c r="N337" s="34">
        <f>IF(AND(ISNUMBER($C337),ISNUMBER($D337)),IF($D337&lt;$C337,0,IF(MAX($C337,DATE(Setup!$B$5,5,1))&gt;MIN($D337,EOMONTH(DATE(Setup!$B$5,5,1),0)),0,MAX(0,NETWORKDAYS.INTL(MAX($C337,DATE(Setup!$B$5,5,1)),MIN($D337,EOMONTH(DATE(Setup!$B$5,5,1),0)),Setup!$C$6,Setup!$F$12:$F$61)-IF(AND($E337="Half day",YEAR($D337)=Setup!$B$5,MONTH($D337)=5),1-Setup!$B$7,0)))),0)</f>
        <v/>
      </c>
      <c r="O337" s="34">
        <f>IF(AND(ISNUMBER($C337),ISNUMBER($D337)),IF($D337&lt;$C337,0,IF(MAX($C337,DATE(Setup!$B$5,6,1))&gt;MIN($D337,EOMONTH(DATE(Setup!$B$5,6,1),0)),0,MAX(0,NETWORKDAYS.INTL(MAX($C337,DATE(Setup!$B$5,6,1)),MIN($D337,EOMONTH(DATE(Setup!$B$5,6,1),0)),Setup!$C$6,Setup!$F$12:$F$61)-IF(AND($E337="Half day",YEAR($D337)=Setup!$B$5,MONTH($D337)=6),1-Setup!$B$7,0)))),0)</f>
        <v/>
      </c>
      <c r="P337" s="34">
        <f>IF(AND(ISNUMBER($C337),ISNUMBER($D337)),IF($D337&lt;$C337,0,IF(MAX($C337,DATE(Setup!$B$5,7,1))&gt;MIN($D337,EOMONTH(DATE(Setup!$B$5,7,1),0)),0,MAX(0,NETWORKDAYS.INTL(MAX($C337,DATE(Setup!$B$5,7,1)),MIN($D337,EOMONTH(DATE(Setup!$B$5,7,1),0)),Setup!$C$6,Setup!$F$12:$F$61)-IF(AND($E337="Half day",YEAR($D337)=Setup!$B$5,MONTH($D337)=7),1-Setup!$B$7,0)))),0)</f>
        <v/>
      </c>
      <c r="Q337" s="34">
        <f>IF(AND(ISNUMBER($C337),ISNUMBER($D337)),IF($D337&lt;$C337,0,IF(MAX($C337,DATE(Setup!$B$5,8,1))&gt;MIN($D337,EOMONTH(DATE(Setup!$B$5,8,1),0)),0,MAX(0,NETWORKDAYS.INTL(MAX($C337,DATE(Setup!$B$5,8,1)),MIN($D337,EOMONTH(DATE(Setup!$B$5,8,1),0)),Setup!$C$6,Setup!$F$12:$F$61)-IF(AND($E337="Half day",YEAR($D337)=Setup!$B$5,MONTH($D337)=8),1-Setup!$B$7,0)))),0)</f>
        <v/>
      </c>
      <c r="R337" s="34">
        <f>IF(AND(ISNUMBER($C337),ISNUMBER($D337)),IF($D337&lt;$C337,0,IF(MAX($C337,DATE(Setup!$B$5,9,1))&gt;MIN($D337,EOMONTH(DATE(Setup!$B$5,9,1),0)),0,MAX(0,NETWORKDAYS.INTL(MAX($C337,DATE(Setup!$B$5,9,1)),MIN($D337,EOMONTH(DATE(Setup!$B$5,9,1),0)),Setup!$C$6,Setup!$F$12:$F$61)-IF(AND($E337="Half day",YEAR($D337)=Setup!$B$5,MONTH($D337)=9),1-Setup!$B$7,0)))),0)</f>
        <v/>
      </c>
      <c r="S337" s="34">
        <f>IF(AND(ISNUMBER($C337),ISNUMBER($D337)),IF($D337&lt;$C337,0,IF(MAX($C337,DATE(Setup!$B$5,10,1))&gt;MIN($D337,EOMONTH(DATE(Setup!$B$5,10,1),0)),0,MAX(0,NETWORKDAYS.INTL(MAX($C337,DATE(Setup!$B$5,10,1)),MIN($D337,EOMONTH(DATE(Setup!$B$5,10,1),0)),Setup!$C$6,Setup!$F$12:$F$61)-IF(AND($E337="Half day",YEAR($D337)=Setup!$B$5,MONTH($D337)=10),1-Setup!$B$7,0)))),0)</f>
        <v/>
      </c>
      <c r="T337" s="34">
        <f>IF(AND(ISNUMBER($C337),ISNUMBER($D337)),IF($D337&lt;$C337,0,IF(MAX($C337,DATE(Setup!$B$5,11,1))&gt;MIN($D337,EOMONTH(DATE(Setup!$B$5,11,1),0)),0,MAX(0,NETWORKDAYS.INTL(MAX($C337,DATE(Setup!$B$5,11,1)),MIN($D337,EOMONTH(DATE(Setup!$B$5,11,1),0)),Setup!$C$6,Setup!$F$12:$F$61)-IF(AND($E337="Half day",YEAR($D337)=Setup!$B$5,MONTH($D337)=11),1-Setup!$B$7,0)))),0)</f>
        <v/>
      </c>
      <c r="U337" s="34">
        <f>IF(AND(ISNUMBER($C337),ISNUMBER($D337)),IF($D337&lt;$C337,0,IF(MAX($C337,DATE(Setup!$B$5,12,1))&gt;MIN($D337,EOMONTH(DATE(Setup!$B$5,12,1),0)),0,MAX(0,NETWORKDAYS.INTL(MAX($C337,DATE(Setup!$B$5,12,1)),MIN($D337,EOMONTH(DATE(Setup!$B$5,12,1),0)),Setup!$C$6,Setup!$F$12:$F$61)-IF(AND($E337="Half day",YEAR($D337)=Setup!$B$5,MONTH($D337)=12),1-Setup!$B$7,0)))),0)</f>
        <v/>
      </c>
    </row>
    <row r="338">
      <c r="A338" s="7" t="n"/>
      <c r="B338" s="7" t="n"/>
      <c r="C338" s="28" t="n"/>
      <c r="D338" s="28" t="n"/>
      <c r="E338" s="23" t="n"/>
      <c r="F338" s="32">
        <f>IF(OR($C338="",$D338=""),"",IF(NOT(AND(ISNUMBER($C338),ISNUMBER($D338))),"Check dates",IF($D338&lt;$C338,"Check dates",SUM($J338:$U338))))</f>
        <v/>
      </c>
      <c r="G338" s="7" t="n"/>
      <c r="H338" s="33">
        <f>IF(AND($A338="",$B338="",$C338="",$D338=""),"",IF(COUNTIF(Employees!$A$5:$A$34,$A338)=0,"Pick the employee from the list",IF(COUNTIF(Setup!$A$12:$A$17,$B338)=0,"Pick the leave type",IF($F338="Check dates","Check the dates","OK"))))</f>
        <v/>
      </c>
      <c r="J338" s="34">
        <f>IF(AND(ISNUMBER($C338),ISNUMBER($D338)),IF($D338&lt;$C338,0,IF(MAX($C338,DATE(Setup!$B$5,1,1))&gt;MIN($D338,EOMONTH(DATE(Setup!$B$5,1,1),0)),0,MAX(0,NETWORKDAYS.INTL(MAX($C338,DATE(Setup!$B$5,1,1)),MIN($D338,EOMONTH(DATE(Setup!$B$5,1,1),0)),Setup!$C$6,Setup!$F$12:$F$61)-IF(AND($E338="Half day",YEAR($D338)=Setup!$B$5,MONTH($D338)=1),1-Setup!$B$7,0)))),0)</f>
        <v/>
      </c>
      <c r="K338" s="34">
        <f>IF(AND(ISNUMBER($C338),ISNUMBER($D338)),IF($D338&lt;$C338,0,IF(MAX($C338,DATE(Setup!$B$5,2,1))&gt;MIN($D338,EOMONTH(DATE(Setup!$B$5,2,1),0)),0,MAX(0,NETWORKDAYS.INTL(MAX($C338,DATE(Setup!$B$5,2,1)),MIN($D338,EOMONTH(DATE(Setup!$B$5,2,1),0)),Setup!$C$6,Setup!$F$12:$F$61)-IF(AND($E338="Half day",YEAR($D338)=Setup!$B$5,MONTH($D338)=2),1-Setup!$B$7,0)))),0)</f>
        <v/>
      </c>
      <c r="L338" s="34">
        <f>IF(AND(ISNUMBER($C338),ISNUMBER($D338)),IF($D338&lt;$C338,0,IF(MAX($C338,DATE(Setup!$B$5,3,1))&gt;MIN($D338,EOMONTH(DATE(Setup!$B$5,3,1),0)),0,MAX(0,NETWORKDAYS.INTL(MAX($C338,DATE(Setup!$B$5,3,1)),MIN($D338,EOMONTH(DATE(Setup!$B$5,3,1),0)),Setup!$C$6,Setup!$F$12:$F$61)-IF(AND($E338="Half day",YEAR($D338)=Setup!$B$5,MONTH($D338)=3),1-Setup!$B$7,0)))),0)</f>
        <v/>
      </c>
      <c r="M338" s="34">
        <f>IF(AND(ISNUMBER($C338),ISNUMBER($D338)),IF($D338&lt;$C338,0,IF(MAX($C338,DATE(Setup!$B$5,4,1))&gt;MIN($D338,EOMONTH(DATE(Setup!$B$5,4,1),0)),0,MAX(0,NETWORKDAYS.INTL(MAX($C338,DATE(Setup!$B$5,4,1)),MIN($D338,EOMONTH(DATE(Setup!$B$5,4,1),0)),Setup!$C$6,Setup!$F$12:$F$61)-IF(AND($E338="Half day",YEAR($D338)=Setup!$B$5,MONTH($D338)=4),1-Setup!$B$7,0)))),0)</f>
        <v/>
      </c>
      <c r="N338" s="34">
        <f>IF(AND(ISNUMBER($C338),ISNUMBER($D338)),IF($D338&lt;$C338,0,IF(MAX($C338,DATE(Setup!$B$5,5,1))&gt;MIN($D338,EOMONTH(DATE(Setup!$B$5,5,1),0)),0,MAX(0,NETWORKDAYS.INTL(MAX($C338,DATE(Setup!$B$5,5,1)),MIN($D338,EOMONTH(DATE(Setup!$B$5,5,1),0)),Setup!$C$6,Setup!$F$12:$F$61)-IF(AND($E338="Half day",YEAR($D338)=Setup!$B$5,MONTH($D338)=5),1-Setup!$B$7,0)))),0)</f>
        <v/>
      </c>
      <c r="O338" s="34">
        <f>IF(AND(ISNUMBER($C338),ISNUMBER($D338)),IF($D338&lt;$C338,0,IF(MAX($C338,DATE(Setup!$B$5,6,1))&gt;MIN($D338,EOMONTH(DATE(Setup!$B$5,6,1),0)),0,MAX(0,NETWORKDAYS.INTL(MAX($C338,DATE(Setup!$B$5,6,1)),MIN($D338,EOMONTH(DATE(Setup!$B$5,6,1),0)),Setup!$C$6,Setup!$F$12:$F$61)-IF(AND($E338="Half day",YEAR($D338)=Setup!$B$5,MONTH($D338)=6),1-Setup!$B$7,0)))),0)</f>
        <v/>
      </c>
      <c r="P338" s="34">
        <f>IF(AND(ISNUMBER($C338),ISNUMBER($D338)),IF($D338&lt;$C338,0,IF(MAX($C338,DATE(Setup!$B$5,7,1))&gt;MIN($D338,EOMONTH(DATE(Setup!$B$5,7,1),0)),0,MAX(0,NETWORKDAYS.INTL(MAX($C338,DATE(Setup!$B$5,7,1)),MIN($D338,EOMONTH(DATE(Setup!$B$5,7,1),0)),Setup!$C$6,Setup!$F$12:$F$61)-IF(AND($E338="Half day",YEAR($D338)=Setup!$B$5,MONTH($D338)=7),1-Setup!$B$7,0)))),0)</f>
        <v/>
      </c>
      <c r="Q338" s="34">
        <f>IF(AND(ISNUMBER($C338),ISNUMBER($D338)),IF($D338&lt;$C338,0,IF(MAX($C338,DATE(Setup!$B$5,8,1))&gt;MIN($D338,EOMONTH(DATE(Setup!$B$5,8,1),0)),0,MAX(0,NETWORKDAYS.INTL(MAX($C338,DATE(Setup!$B$5,8,1)),MIN($D338,EOMONTH(DATE(Setup!$B$5,8,1),0)),Setup!$C$6,Setup!$F$12:$F$61)-IF(AND($E338="Half day",YEAR($D338)=Setup!$B$5,MONTH($D338)=8),1-Setup!$B$7,0)))),0)</f>
        <v/>
      </c>
      <c r="R338" s="34">
        <f>IF(AND(ISNUMBER($C338),ISNUMBER($D338)),IF($D338&lt;$C338,0,IF(MAX($C338,DATE(Setup!$B$5,9,1))&gt;MIN($D338,EOMONTH(DATE(Setup!$B$5,9,1),0)),0,MAX(0,NETWORKDAYS.INTL(MAX($C338,DATE(Setup!$B$5,9,1)),MIN($D338,EOMONTH(DATE(Setup!$B$5,9,1),0)),Setup!$C$6,Setup!$F$12:$F$61)-IF(AND($E338="Half day",YEAR($D338)=Setup!$B$5,MONTH($D338)=9),1-Setup!$B$7,0)))),0)</f>
        <v/>
      </c>
      <c r="S338" s="34">
        <f>IF(AND(ISNUMBER($C338),ISNUMBER($D338)),IF($D338&lt;$C338,0,IF(MAX($C338,DATE(Setup!$B$5,10,1))&gt;MIN($D338,EOMONTH(DATE(Setup!$B$5,10,1),0)),0,MAX(0,NETWORKDAYS.INTL(MAX($C338,DATE(Setup!$B$5,10,1)),MIN($D338,EOMONTH(DATE(Setup!$B$5,10,1),0)),Setup!$C$6,Setup!$F$12:$F$61)-IF(AND($E338="Half day",YEAR($D338)=Setup!$B$5,MONTH($D338)=10),1-Setup!$B$7,0)))),0)</f>
        <v/>
      </c>
      <c r="T338" s="34">
        <f>IF(AND(ISNUMBER($C338),ISNUMBER($D338)),IF($D338&lt;$C338,0,IF(MAX($C338,DATE(Setup!$B$5,11,1))&gt;MIN($D338,EOMONTH(DATE(Setup!$B$5,11,1),0)),0,MAX(0,NETWORKDAYS.INTL(MAX($C338,DATE(Setup!$B$5,11,1)),MIN($D338,EOMONTH(DATE(Setup!$B$5,11,1),0)),Setup!$C$6,Setup!$F$12:$F$61)-IF(AND($E338="Half day",YEAR($D338)=Setup!$B$5,MONTH($D338)=11),1-Setup!$B$7,0)))),0)</f>
        <v/>
      </c>
      <c r="U338" s="34">
        <f>IF(AND(ISNUMBER($C338),ISNUMBER($D338)),IF($D338&lt;$C338,0,IF(MAX($C338,DATE(Setup!$B$5,12,1))&gt;MIN($D338,EOMONTH(DATE(Setup!$B$5,12,1),0)),0,MAX(0,NETWORKDAYS.INTL(MAX($C338,DATE(Setup!$B$5,12,1)),MIN($D338,EOMONTH(DATE(Setup!$B$5,12,1),0)),Setup!$C$6,Setup!$F$12:$F$61)-IF(AND($E338="Half day",YEAR($D338)=Setup!$B$5,MONTH($D338)=12),1-Setup!$B$7,0)))),0)</f>
        <v/>
      </c>
    </row>
    <row r="339">
      <c r="A339" s="7" t="n"/>
      <c r="B339" s="7" t="n"/>
      <c r="C339" s="28" t="n"/>
      <c r="D339" s="28" t="n"/>
      <c r="E339" s="23" t="n"/>
      <c r="F339" s="32">
        <f>IF(OR($C339="",$D339=""),"",IF(NOT(AND(ISNUMBER($C339),ISNUMBER($D339))),"Check dates",IF($D339&lt;$C339,"Check dates",SUM($J339:$U339))))</f>
        <v/>
      </c>
      <c r="G339" s="7" t="n"/>
      <c r="H339" s="33">
        <f>IF(AND($A339="",$B339="",$C339="",$D339=""),"",IF(COUNTIF(Employees!$A$5:$A$34,$A339)=0,"Pick the employee from the list",IF(COUNTIF(Setup!$A$12:$A$17,$B339)=0,"Pick the leave type",IF($F339="Check dates","Check the dates","OK"))))</f>
        <v/>
      </c>
      <c r="J339" s="34">
        <f>IF(AND(ISNUMBER($C339),ISNUMBER($D339)),IF($D339&lt;$C339,0,IF(MAX($C339,DATE(Setup!$B$5,1,1))&gt;MIN($D339,EOMONTH(DATE(Setup!$B$5,1,1),0)),0,MAX(0,NETWORKDAYS.INTL(MAX($C339,DATE(Setup!$B$5,1,1)),MIN($D339,EOMONTH(DATE(Setup!$B$5,1,1),0)),Setup!$C$6,Setup!$F$12:$F$61)-IF(AND($E339="Half day",YEAR($D339)=Setup!$B$5,MONTH($D339)=1),1-Setup!$B$7,0)))),0)</f>
        <v/>
      </c>
      <c r="K339" s="34">
        <f>IF(AND(ISNUMBER($C339),ISNUMBER($D339)),IF($D339&lt;$C339,0,IF(MAX($C339,DATE(Setup!$B$5,2,1))&gt;MIN($D339,EOMONTH(DATE(Setup!$B$5,2,1),0)),0,MAX(0,NETWORKDAYS.INTL(MAX($C339,DATE(Setup!$B$5,2,1)),MIN($D339,EOMONTH(DATE(Setup!$B$5,2,1),0)),Setup!$C$6,Setup!$F$12:$F$61)-IF(AND($E339="Half day",YEAR($D339)=Setup!$B$5,MONTH($D339)=2),1-Setup!$B$7,0)))),0)</f>
        <v/>
      </c>
      <c r="L339" s="34">
        <f>IF(AND(ISNUMBER($C339),ISNUMBER($D339)),IF($D339&lt;$C339,0,IF(MAX($C339,DATE(Setup!$B$5,3,1))&gt;MIN($D339,EOMONTH(DATE(Setup!$B$5,3,1),0)),0,MAX(0,NETWORKDAYS.INTL(MAX($C339,DATE(Setup!$B$5,3,1)),MIN($D339,EOMONTH(DATE(Setup!$B$5,3,1),0)),Setup!$C$6,Setup!$F$12:$F$61)-IF(AND($E339="Half day",YEAR($D339)=Setup!$B$5,MONTH($D339)=3),1-Setup!$B$7,0)))),0)</f>
        <v/>
      </c>
      <c r="M339" s="34">
        <f>IF(AND(ISNUMBER($C339),ISNUMBER($D339)),IF($D339&lt;$C339,0,IF(MAX($C339,DATE(Setup!$B$5,4,1))&gt;MIN($D339,EOMONTH(DATE(Setup!$B$5,4,1),0)),0,MAX(0,NETWORKDAYS.INTL(MAX($C339,DATE(Setup!$B$5,4,1)),MIN($D339,EOMONTH(DATE(Setup!$B$5,4,1),0)),Setup!$C$6,Setup!$F$12:$F$61)-IF(AND($E339="Half day",YEAR($D339)=Setup!$B$5,MONTH($D339)=4),1-Setup!$B$7,0)))),0)</f>
        <v/>
      </c>
      <c r="N339" s="34">
        <f>IF(AND(ISNUMBER($C339),ISNUMBER($D339)),IF($D339&lt;$C339,0,IF(MAX($C339,DATE(Setup!$B$5,5,1))&gt;MIN($D339,EOMONTH(DATE(Setup!$B$5,5,1),0)),0,MAX(0,NETWORKDAYS.INTL(MAX($C339,DATE(Setup!$B$5,5,1)),MIN($D339,EOMONTH(DATE(Setup!$B$5,5,1),0)),Setup!$C$6,Setup!$F$12:$F$61)-IF(AND($E339="Half day",YEAR($D339)=Setup!$B$5,MONTH($D339)=5),1-Setup!$B$7,0)))),0)</f>
        <v/>
      </c>
      <c r="O339" s="34">
        <f>IF(AND(ISNUMBER($C339),ISNUMBER($D339)),IF($D339&lt;$C339,0,IF(MAX($C339,DATE(Setup!$B$5,6,1))&gt;MIN($D339,EOMONTH(DATE(Setup!$B$5,6,1),0)),0,MAX(0,NETWORKDAYS.INTL(MAX($C339,DATE(Setup!$B$5,6,1)),MIN($D339,EOMONTH(DATE(Setup!$B$5,6,1),0)),Setup!$C$6,Setup!$F$12:$F$61)-IF(AND($E339="Half day",YEAR($D339)=Setup!$B$5,MONTH($D339)=6),1-Setup!$B$7,0)))),0)</f>
        <v/>
      </c>
      <c r="P339" s="34">
        <f>IF(AND(ISNUMBER($C339),ISNUMBER($D339)),IF($D339&lt;$C339,0,IF(MAX($C339,DATE(Setup!$B$5,7,1))&gt;MIN($D339,EOMONTH(DATE(Setup!$B$5,7,1),0)),0,MAX(0,NETWORKDAYS.INTL(MAX($C339,DATE(Setup!$B$5,7,1)),MIN($D339,EOMONTH(DATE(Setup!$B$5,7,1),0)),Setup!$C$6,Setup!$F$12:$F$61)-IF(AND($E339="Half day",YEAR($D339)=Setup!$B$5,MONTH($D339)=7),1-Setup!$B$7,0)))),0)</f>
        <v/>
      </c>
      <c r="Q339" s="34">
        <f>IF(AND(ISNUMBER($C339),ISNUMBER($D339)),IF($D339&lt;$C339,0,IF(MAX($C339,DATE(Setup!$B$5,8,1))&gt;MIN($D339,EOMONTH(DATE(Setup!$B$5,8,1),0)),0,MAX(0,NETWORKDAYS.INTL(MAX($C339,DATE(Setup!$B$5,8,1)),MIN($D339,EOMONTH(DATE(Setup!$B$5,8,1),0)),Setup!$C$6,Setup!$F$12:$F$61)-IF(AND($E339="Half day",YEAR($D339)=Setup!$B$5,MONTH($D339)=8),1-Setup!$B$7,0)))),0)</f>
        <v/>
      </c>
      <c r="R339" s="34">
        <f>IF(AND(ISNUMBER($C339),ISNUMBER($D339)),IF($D339&lt;$C339,0,IF(MAX($C339,DATE(Setup!$B$5,9,1))&gt;MIN($D339,EOMONTH(DATE(Setup!$B$5,9,1),0)),0,MAX(0,NETWORKDAYS.INTL(MAX($C339,DATE(Setup!$B$5,9,1)),MIN($D339,EOMONTH(DATE(Setup!$B$5,9,1),0)),Setup!$C$6,Setup!$F$12:$F$61)-IF(AND($E339="Half day",YEAR($D339)=Setup!$B$5,MONTH($D339)=9),1-Setup!$B$7,0)))),0)</f>
        <v/>
      </c>
      <c r="S339" s="34">
        <f>IF(AND(ISNUMBER($C339),ISNUMBER($D339)),IF($D339&lt;$C339,0,IF(MAX($C339,DATE(Setup!$B$5,10,1))&gt;MIN($D339,EOMONTH(DATE(Setup!$B$5,10,1),0)),0,MAX(0,NETWORKDAYS.INTL(MAX($C339,DATE(Setup!$B$5,10,1)),MIN($D339,EOMONTH(DATE(Setup!$B$5,10,1),0)),Setup!$C$6,Setup!$F$12:$F$61)-IF(AND($E339="Half day",YEAR($D339)=Setup!$B$5,MONTH($D339)=10),1-Setup!$B$7,0)))),0)</f>
        <v/>
      </c>
      <c r="T339" s="34">
        <f>IF(AND(ISNUMBER($C339),ISNUMBER($D339)),IF($D339&lt;$C339,0,IF(MAX($C339,DATE(Setup!$B$5,11,1))&gt;MIN($D339,EOMONTH(DATE(Setup!$B$5,11,1),0)),0,MAX(0,NETWORKDAYS.INTL(MAX($C339,DATE(Setup!$B$5,11,1)),MIN($D339,EOMONTH(DATE(Setup!$B$5,11,1),0)),Setup!$C$6,Setup!$F$12:$F$61)-IF(AND($E339="Half day",YEAR($D339)=Setup!$B$5,MONTH($D339)=11),1-Setup!$B$7,0)))),0)</f>
        <v/>
      </c>
      <c r="U339" s="34">
        <f>IF(AND(ISNUMBER($C339),ISNUMBER($D339)),IF($D339&lt;$C339,0,IF(MAX($C339,DATE(Setup!$B$5,12,1))&gt;MIN($D339,EOMONTH(DATE(Setup!$B$5,12,1),0)),0,MAX(0,NETWORKDAYS.INTL(MAX($C339,DATE(Setup!$B$5,12,1)),MIN($D339,EOMONTH(DATE(Setup!$B$5,12,1),0)),Setup!$C$6,Setup!$F$12:$F$61)-IF(AND($E339="Half day",YEAR($D339)=Setup!$B$5,MONTH($D339)=12),1-Setup!$B$7,0)))),0)</f>
        <v/>
      </c>
    </row>
    <row r="340">
      <c r="A340" s="7" t="n"/>
      <c r="B340" s="7" t="n"/>
      <c r="C340" s="28" t="n"/>
      <c r="D340" s="28" t="n"/>
      <c r="E340" s="23" t="n"/>
      <c r="F340" s="32">
        <f>IF(OR($C340="",$D340=""),"",IF(NOT(AND(ISNUMBER($C340),ISNUMBER($D340))),"Check dates",IF($D340&lt;$C340,"Check dates",SUM($J340:$U340))))</f>
        <v/>
      </c>
      <c r="G340" s="7" t="n"/>
      <c r="H340" s="33">
        <f>IF(AND($A340="",$B340="",$C340="",$D340=""),"",IF(COUNTIF(Employees!$A$5:$A$34,$A340)=0,"Pick the employee from the list",IF(COUNTIF(Setup!$A$12:$A$17,$B340)=0,"Pick the leave type",IF($F340="Check dates","Check the dates","OK"))))</f>
        <v/>
      </c>
      <c r="J340" s="34">
        <f>IF(AND(ISNUMBER($C340),ISNUMBER($D340)),IF($D340&lt;$C340,0,IF(MAX($C340,DATE(Setup!$B$5,1,1))&gt;MIN($D340,EOMONTH(DATE(Setup!$B$5,1,1),0)),0,MAX(0,NETWORKDAYS.INTL(MAX($C340,DATE(Setup!$B$5,1,1)),MIN($D340,EOMONTH(DATE(Setup!$B$5,1,1),0)),Setup!$C$6,Setup!$F$12:$F$61)-IF(AND($E340="Half day",YEAR($D340)=Setup!$B$5,MONTH($D340)=1),1-Setup!$B$7,0)))),0)</f>
        <v/>
      </c>
      <c r="K340" s="34">
        <f>IF(AND(ISNUMBER($C340),ISNUMBER($D340)),IF($D340&lt;$C340,0,IF(MAX($C340,DATE(Setup!$B$5,2,1))&gt;MIN($D340,EOMONTH(DATE(Setup!$B$5,2,1),0)),0,MAX(0,NETWORKDAYS.INTL(MAX($C340,DATE(Setup!$B$5,2,1)),MIN($D340,EOMONTH(DATE(Setup!$B$5,2,1),0)),Setup!$C$6,Setup!$F$12:$F$61)-IF(AND($E340="Half day",YEAR($D340)=Setup!$B$5,MONTH($D340)=2),1-Setup!$B$7,0)))),0)</f>
        <v/>
      </c>
      <c r="L340" s="34">
        <f>IF(AND(ISNUMBER($C340),ISNUMBER($D340)),IF($D340&lt;$C340,0,IF(MAX($C340,DATE(Setup!$B$5,3,1))&gt;MIN($D340,EOMONTH(DATE(Setup!$B$5,3,1),0)),0,MAX(0,NETWORKDAYS.INTL(MAX($C340,DATE(Setup!$B$5,3,1)),MIN($D340,EOMONTH(DATE(Setup!$B$5,3,1),0)),Setup!$C$6,Setup!$F$12:$F$61)-IF(AND($E340="Half day",YEAR($D340)=Setup!$B$5,MONTH($D340)=3),1-Setup!$B$7,0)))),0)</f>
        <v/>
      </c>
      <c r="M340" s="34">
        <f>IF(AND(ISNUMBER($C340),ISNUMBER($D340)),IF($D340&lt;$C340,0,IF(MAX($C340,DATE(Setup!$B$5,4,1))&gt;MIN($D340,EOMONTH(DATE(Setup!$B$5,4,1),0)),0,MAX(0,NETWORKDAYS.INTL(MAX($C340,DATE(Setup!$B$5,4,1)),MIN($D340,EOMONTH(DATE(Setup!$B$5,4,1),0)),Setup!$C$6,Setup!$F$12:$F$61)-IF(AND($E340="Half day",YEAR($D340)=Setup!$B$5,MONTH($D340)=4),1-Setup!$B$7,0)))),0)</f>
        <v/>
      </c>
      <c r="N340" s="34">
        <f>IF(AND(ISNUMBER($C340),ISNUMBER($D340)),IF($D340&lt;$C340,0,IF(MAX($C340,DATE(Setup!$B$5,5,1))&gt;MIN($D340,EOMONTH(DATE(Setup!$B$5,5,1),0)),0,MAX(0,NETWORKDAYS.INTL(MAX($C340,DATE(Setup!$B$5,5,1)),MIN($D340,EOMONTH(DATE(Setup!$B$5,5,1),0)),Setup!$C$6,Setup!$F$12:$F$61)-IF(AND($E340="Half day",YEAR($D340)=Setup!$B$5,MONTH($D340)=5),1-Setup!$B$7,0)))),0)</f>
        <v/>
      </c>
      <c r="O340" s="34">
        <f>IF(AND(ISNUMBER($C340),ISNUMBER($D340)),IF($D340&lt;$C340,0,IF(MAX($C340,DATE(Setup!$B$5,6,1))&gt;MIN($D340,EOMONTH(DATE(Setup!$B$5,6,1),0)),0,MAX(0,NETWORKDAYS.INTL(MAX($C340,DATE(Setup!$B$5,6,1)),MIN($D340,EOMONTH(DATE(Setup!$B$5,6,1),0)),Setup!$C$6,Setup!$F$12:$F$61)-IF(AND($E340="Half day",YEAR($D340)=Setup!$B$5,MONTH($D340)=6),1-Setup!$B$7,0)))),0)</f>
        <v/>
      </c>
      <c r="P340" s="34">
        <f>IF(AND(ISNUMBER($C340),ISNUMBER($D340)),IF($D340&lt;$C340,0,IF(MAX($C340,DATE(Setup!$B$5,7,1))&gt;MIN($D340,EOMONTH(DATE(Setup!$B$5,7,1),0)),0,MAX(0,NETWORKDAYS.INTL(MAX($C340,DATE(Setup!$B$5,7,1)),MIN($D340,EOMONTH(DATE(Setup!$B$5,7,1),0)),Setup!$C$6,Setup!$F$12:$F$61)-IF(AND($E340="Half day",YEAR($D340)=Setup!$B$5,MONTH($D340)=7),1-Setup!$B$7,0)))),0)</f>
        <v/>
      </c>
      <c r="Q340" s="34">
        <f>IF(AND(ISNUMBER($C340),ISNUMBER($D340)),IF($D340&lt;$C340,0,IF(MAX($C340,DATE(Setup!$B$5,8,1))&gt;MIN($D340,EOMONTH(DATE(Setup!$B$5,8,1),0)),0,MAX(0,NETWORKDAYS.INTL(MAX($C340,DATE(Setup!$B$5,8,1)),MIN($D340,EOMONTH(DATE(Setup!$B$5,8,1),0)),Setup!$C$6,Setup!$F$12:$F$61)-IF(AND($E340="Half day",YEAR($D340)=Setup!$B$5,MONTH($D340)=8),1-Setup!$B$7,0)))),0)</f>
        <v/>
      </c>
      <c r="R340" s="34">
        <f>IF(AND(ISNUMBER($C340),ISNUMBER($D340)),IF($D340&lt;$C340,0,IF(MAX($C340,DATE(Setup!$B$5,9,1))&gt;MIN($D340,EOMONTH(DATE(Setup!$B$5,9,1),0)),0,MAX(0,NETWORKDAYS.INTL(MAX($C340,DATE(Setup!$B$5,9,1)),MIN($D340,EOMONTH(DATE(Setup!$B$5,9,1),0)),Setup!$C$6,Setup!$F$12:$F$61)-IF(AND($E340="Half day",YEAR($D340)=Setup!$B$5,MONTH($D340)=9),1-Setup!$B$7,0)))),0)</f>
        <v/>
      </c>
      <c r="S340" s="34">
        <f>IF(AND(ISNUMBER($C340),ISNUMBER($D340)),IF($D340&lt;$C340,0,IF(MAX($C340,DATE(Setup!$B$5,10,1))&gt;MIN($D340,EOMONTH(DATE(Setup!$B$5,10,1),0)),0,MAX(0,NETWORKDAYS.INTL(MAX($C340,DATE(Setup!$B$5,10,1)),MIN($D340,EOMONTH(DATE(Setup!$B$5,10,1),0)),Setup!$C$6,Setup!$F$12:$F$61)-IF(AND($E340="Half day",YEAR($D340)=Setup!$B$5,MONTH($D340)=10),1-Setup!$B$7,0)))),0)</f>
        <v/>
      </c>
      <c r="T340" s="34">
        <f>IF(AND(ISNUMBER($C340),ISNUMBER($D340)),IF($D340&lt;$C340,0,IF(MAX($C340,DATE(Setup!$B$5,11,1))&gt;MIN($D340,EOMONTH(DATE(Setup!$B$5,11,1),0)),0,MAX(0,NETWORKDAYS.INTL(MAX($C340,DATE(Setup!$B$5,11,1)),MIN($D340,EOMONTH(DATE(Setup!$B$5,11,1),0)),Setup!$C$6,Setup!$F$12:$F$61)-IF(AND($E340="Half day",YEAR($D340)=Setup!$B$5,MONTH($D340)=11),1-Setup!$B$7,0)))),0)</f>
        <v/>
      </c>
      <c r="U340" s="34">
        <f>IF(AND(ISNUMBER($C340),ISNUMBER($D340)),IF($D340&lt;$C340,0,IF(MAX($C340,DATE(Setup!$B$5,12,1))&gt;MIN($D340,EOMONTH(DATE(Setup!$B$5,12,1),0)),0,MAX(0,NETWORKDAYS.INTL(MAX($C340,DATE(Setup!$B$5,12,1)),MIN($D340,EOMONTH(DATE(Setup!$B$5,12,1),0)),Setup!$C$6,Setup!$F$12:$F$61)-IF(AND($E340="Half day",YEAR($D340)=Setup!$B$5,MONTH($D340)=12),1-Setup!$B$7,0)))),0)</f>
        <v/>
      </c>
    </row>
    <row r="341">
      <c r="A341" s="7" t="n"/>
      <c r="B341" s="7" t="n"/>
      <c r="C341" s="28" t="n"/>
      <c r="D341" s="28" t="n"/>
      <c r="E341" s="23" t="n"/>
      <c r="F341" s="32">
        <f>IF(OR($C341="",$D341=""),"",IF(NOT(AND(ISNUMBER($C341),ISNUMBER($D341))),"Check dates",IF($D341&lt;$C341,"Check dates",SUM($J341:$U341))))</f>
        <v/>
      </c>
      <c r="G341" s="7" t="n"/>
      <c r="H341" s="33">
        <f>IF(AND($A341="",$B341="",$C341="",$D341=""),"",IF(COUNTIF(Employees!$A$5:$A$34,$A341)=0,"Pick the employee from the list",IF(COUNTIF(Setup!$A$12:$A$17,$B341)=0,"Pick the leave type",IF($F341="Check dates","Check the dates","OK"))))</f>
        <v/>
      </c>
      <c r="J341" s="34">
        <f>IF(AND(ISNUMBER($C341),ISNUMBER($D341)),IF($D341&lt;$C341,0,IF(MAX($C341,DATE(Setup!$B$5,1,1))&gt;MIN($D341,EOMONTH(DATE(Setup!$B$5,1,1),0)),0,MAX(0,NETWORKDAYS.INTL(MAX($C341,DATE(Setup!$B$5,1,1)),MIN($D341,EOMONTH(DATE(Setup!$B$5,1,1),0)),Setup!$C$6,Setup!$F$12:$F$61)-IF(AND($E341="Half day",YEAR($D341)=Setup!$B$5,MONTH($D341)=1),1-Setup!$B$7,0)))),0)</f>
        <v/>
      </c>
      <c r="K341" s="34">
        <f>IF(AND(ISNUMBER($C341),ISNUMBER($D341)),IF($D341&lt;$C341,0,IF(MAX($C341,DATE(Setup!$B$5,2,1))&gt;MIN($D341,EOMONTH(DATE(Setup!$B$5,2,1),0)),0,MAX(0,NETWORKDAYS.INTL(MAX($C341,DATE(Setup!$B$5,2,1)),MIN($D341,EOMONTH(DATE(Setup!$B$5,2,1),0)),Setup!$C$6,Setup!$F$12:$F$61)-IF(AND($E341="Half day",YEAR($D341)=Setup!$B$5,MONTH($D341)=2),1-Setup!$B$7,0)))),0)</f>
        <v/>
      </c>
      <c r="L341" s="34">
        <f>IF(AND(ISNUMBER($C341),ISNUMBER($D341)),IF($D341&lt;$C341,0,IF(MAX($C341,DATE(Setup!$B$5,3,1))&gt;MIN($D341,EOMONTH(DATE(Setup!$B$5,3,1),0)),0,MAX(0,NETWORKDAYS.INTL(MAX($C341,DATE(Setup!$B$5,3,1)),MIN($D341,EOMONTH(DATE(Setup!$B$5,3,1),0)),Setup!$C$6,Setup!$F$12:$F$61)-IF(AND($E341="Half day",YEAR($D341)=Setup!$B$5,MONTH($D341)=3),1-Setup!$B$7,0)))),0)</f>
        <v/>
      </c>
      <c r="M341" s="34">
        <f>IF(AND(ISNUMBER($C341),ISNUMBER($D341)),IF($D341&lt;$C341,0,IF(MAX($C341,DATE(Setup!$B$5,4,1))&gt;MIN($D341,EOMONTH(DATE(Setup!$B$5,4,1),0)),0,MAX(0,NETWORKDAYS.INTL(MAX($C341,DATE(Setup!$B$5,4,1)),MIN($D341,EOMONTH(DATE(Setup!$B$5,4,1),0)),Setup!$C$6,Setup!$F$12:$F$61)-IF(AND($E341="Half day",YEAR($D341)=Setup!$B$5,MONTH($D341)=4),1-Setup!$B$7,0)))),0)</f>
        <v/>
      </c>
      <c r="N341" s="34">
        <f>IF(AND(ISNUMBER($C341),ISNUMBER($D341)),IF($D341&lt;$C341,0,IF(MAX($C341,DATE(Setup!$B$5,5,1))&gt;MIN($D341,EOMONTH(DATE(Setup!$B$5,5,1),0)),0,MAX(0,NETWORKDAYS.INTL(MAX($C341,DATE(Setup!$B$5,5,1)),MIN($D341,EOMONTH(DATE(Setup!$B$5,5,1),0)),Setup!$C$6,Setup!$F$12:$F$61)-IF(AND($E341="Half day",YEAR($D341)=Setup!$B$5,MONTH($D341)=5),1-Setup!$B$7,0)))),0)</f>
        <v/>
      </c>
      <c r="O341" s="34">
        <f>IF(AND(ISNUMBER($C341),ISNUMBER($D341)),IF($D341&lt;$C341,0,IF(MAX($C341,DATE(Setup!$B$5,6,1))&gt;MIN($D341,EOMONTH(DATE(Setup!$B$5,6,1),0)),0,MAX(0,NETWORKDAYS.INTL(MAX($C341,DATE(Setup!$B$5,6,1)),MIN($D341,EOMONTH(DATE(Setup!$B$5,6,1),0)),Setup!$C$6,Setup!$F$12:$F$61)-IF(AND($E341="Half day",YEAR($D341)=Setup!$B$5,MONTH($D341)=6),1-Setup!$B$7,0)))),0)</f>
        <v/>
      </c>
      <c r="P341" s="34">
        <f>IF(AND(ISNUMBER($C341),ISNUMBER($D341)),IF($D341&lt;$C341,0,IF(MAX($C341,DATE(Setup!$B$5,7,1))&gt;MIN($D341,EOMONTH(DATE(Setup!$B$5,7,1),0)),0,MAX(0,NETWORKDAYS.INTL(MAX($C341,DATE(Setup!$B$5,7,1)),MIN($D341,EOMONTH(DATE(Setup!$B$5,7,1),0)),Setup!$C$6,Setup!$F$12:$F$61)-IF(AND($E341="Half day",YEAR($D341)=Setup!$B$5,MONTH($D341)=7),1-Setup!$B$7,0)))),0)</f>
        <v/>
      </c>
      <c r="Q341" s="34">
        <f>IF(AND(ISNUMBER($C341),ISNUMBER($D341)),IF($D341&lt;$C341,0,IF(MAX($C341,DATE(Setup!$B$5,8,1))&gt;MIN($D341,EOMONTH(DATE(Setup!$B$5,8,1),0)),0,MAX(0,NETWORKDAYS.INTL(MAX($C341,DATE(Setup!$B$5,8,1)),MIN($D341,EOMONTH(DATE(Setup!$B$5,8,1),0)),Setup!$C$6,Setup!$F$12:$F$61)-IF(AND($E341="Half day",YEAR($D341)=Setup!$B$5,MONTH($D341)=8),1-Setup!$B$7,0)))),0)</f>
        <v/>
      </c>
      <c r="R341" s="34">
        <f>IF(AND(ISNUMBER($C341),ISNUMBER($D341)),IF($D341&lt;$C341,0,IF(MAX($C341,DATE(Setup!$B$5,9,1))&gt;MIN($D341,EOMONTH(DATE(Setup!$B$5,9,1),0)),0,MAX(0,NETWORKDAYS.INTL(MAX($C341,DATE(Setup!$B$5,9,1)),MIN($D341,EOMONTH(DATE(Setup!$B$5,9,1),0)),Setup!$C$6,Setup!$F$12:$F$61)-IF(AND($E341="Half day",YEAR($D341)=Setup!$B$5,MONTH($D341)=9),1-Setup!$B$7,0)))),0)</f>
        <v/>
      </c>
      <c r="S341" s="34">
        <f>IF(AND(ISNUMBER($C341),ISNUMBER($D341)),IF($D341&lt;$C341,0,IF(MAX($C341,DATE(Setup!$B$5,10,1))&gt;MIN($D341,EOMONTH(DATE(Setup!$B$5,10,1),0)),0,MAX(0,NETWORKDAYS.INTL(MAX($C341,DATE(Setup!$B$5,10,1)),MIN($D341,EOMONTH(DATE(Setup!$B$5,10,1),0)),Setup!$C$6,Setup!$F$12:$F$61)-IF(AND($E341="Half day",YEAR($D341)=Setup!$B$5,MONTH($D341)=10),1-Setup!$B$7,0)))),0)</f>
        <v/>
      </c>
      <c r="T341" s="34">
        <f>IF(AND(ISNUMBER($C341),ISNUMBER($D341)),IF($D341&lt;$C341,0,IF(MAX($C341,DATE(Setup!$B$5,11,1))&gt;MIN($D341,EOMONTH(DATE(Setup!$B$5,11,1),0)),0,MAX(0,NETWORKDAYS.INTL(MAX($C341,DATE(Setup!$B$5,11,1)),MIN($D341,EOMONTH(DATE(Setup!$B$5,11,1),0)),Setup!$C$6,Setup!$F$12:$F$61)-IF(AND($E341="Half day",YEAR($D341)=Setup!$B$5,MONTH($D341)=11),1-Setup!$B$7,0)))),0)</f>
        <v/>
      </c>
      <c r="U341" s="34">
        <f>IF(AND(ISNUMBER($C341),ISNUMBER($D341)),IF($D341&lt;$C341,0,IF(MAX($C341,DATE(Setup!$B$5,12,1))&gt;MIN($D341,EOMONTH(DATE(Setup!$B$5,12,1),0)),0,MAX(0,NETWORKDAYS.INTL(MAX($C341,DATE(Setup!$B$5,12,1)),MIN($D341,EOMONTH(DATE(Setup!$B$5,12,1),0)),Setup!$C$6,Setup!$F$12:$F$61)-IF(AND($E341="Half day",YEAR($D341)=Setup!$B$5,MONTH($D341)=12),1-Setup!$B$7,0)))),0)</f>
        <v/>
      </c>
    </row>
    <row r="342">
      <c r="A342" s="7" t="n"/>
      <c r="B342" s="7" t="n"/>
      <c r="C342" s="28" t="n"/>
      <c r="D342" s="28" t="n"/>
      <c r="E342" s="23" t="n"/>
      <c r="F342" s="32">
        <f>IF(OR($C342="",$D342=""),"",IF(NOT(AND(ISNUMBER($C342),ISNUMBER($D342))),"Check dates",IF($D342&lt;$C342,"Check dates",SUM($J342:$U342))))</f>
        <v/>
      </c>
      <c r="G342" s="7" t="n"/>
      <c r="H342" s="33">
        <f>IF(AND($A342="",$B342="",$C342="",$D342=""),"",IF(COUNTIF(Employees!$A$5:$A$34,$A342)=0,"Pick the employee from the list",IF(COUNTIF(Setup!$A$12:$A$17,$B342)=0,"Pick the leave type",IF($F342="Check dates","Check the dates","OK"))))</f>
        <v/>
      </c>
      <c r="J342" s="34">
        <f>IF(AND(ISNUMBER($C342),ISNUMBER($D342)),IF($D342&lt;$C342,0,IF(MAX($C342,DATE(Setup!$B$5,1,1))&gt;MIN($D342,EOMONTH(DATE(Setup!$B$5,1,1),0)),0,MAX(0,NETWORKDAYS.INTL(MAX($C342,DATE(Setup!$B$5,1,1)),MIN($D342,EOMONTH(DATE(Setup!$B$5,1,1),0)),Setup!$C$6,Setup!$F$12:$F$61)-IF(AND($E342="Half day",YEAR($D342)=Setup!$B$5,MONTH($D342)=1),1-Setup!$B$7,0)))),0)</f>
        <v/>
      </c>
      <c r="K342" s="34">
        <f>IF(AND(ISNUMBER($C342),ISNUMBER($D342)),IF($D342&lt;$C342,0,IF(MAX($C342,DATE(Setup!$B$5,2,1))&gt;MIN($D342,EOMONTH(DATE(Setup!$B$5,2,1),0)),0,MAX(0,NETWORKDAYS.INTL(MAX($C342,DATE(Setup!$B$5,2,1)),MIN($D342,EOMONTH(DATE(Setup!$B$5,2,1),0)),Setup!$C$6,Setup!$F$12:$F$61)-IF(AND($E342="Half day",YEAR($D342)=Setup!$B$5,MONTH($D342)=2),1-Setup!$B$7,0)))),0)</f>
        <v/>
      </c>
      <c r="L342" s="34">
        <f>IF(AND(ISNUMBER($C342),ISNUMBER($D342)),IF($D342&lt;$C342,0,IF(MAX($C342,DATE(Setup!$B$5,3,1))&gt;MIN($D342,EOMONTH(DATE(Setup!$B$5,3,1),0)),0,MAX(0,NETWORKDAYS.INTL(MAX($C342,DATE(Setup!$B$5,3,1)),MIN($D342,EOMONTH(DATE(Setup!$B$5,3,1),0)),Setup!$C$6,Setup!$F$12:$F$61)-IF(AND($E342="Half day",YEAR($D342)=Setup!$B$5,MONTH($D342)=3),1-Setup!$B$7,0)))),0)</f>
        <v/>
      </c>
      <c r="M342" s="34">
        <f>IF(AND(ISNUMBER($C342),ISNUMBER($D342)),IF($D342&lt;$C342,0,IF(MAX($C342,DATE(Setup!$B$5,4,1))&gt;MIN($D342,EOMONTH(DATE(Setup!$B$5,4,1),0)),0,MAX(0,NETWORKDAYS.INTL(MAX($C342,DATE(Setup!$B$5,4,1)),MIN($D342,EOMONTH(DATE(Setup!$B$5,4,1),0)),Setup!$C$6,Setup!$F$12:$F$61)-IF(AND($E342="Half day",YEAR($D342)=Setup!$B$5,MONTH($D342)=4),1-Setup!$B$7,0)))),0)</f>
        <v/>
      </c>
      <c r="N342" s="34">
        <f>IF(AND(ISNUMBER($C342),ISNUMBER($D342)),IF($D342&lt;$C342,0,IF(MAX($C342,DATE(Setup!$B$5,5,1))&gt;MIN($D342,EOMONTH(DATE(Setup!$B$5,5,1),0)),0,MAX(0,NETWORKDAYS.INTL(MAX($C342,DATE(Setup!$B$5,5,1)),MIN($D342,EOMONTH(DATE(Setup!$B$5,5,1),0)),Setup!$C$6,Setup!$F$12:$F$61)-IF(AND($E342="Half day",YEAR($D342)=Setup!$B$5,MONTH($D342)=5),1-Setup!$B$7,0)))),0)</f>
        <v/>
      </c>
      <c r="O342" s="34">
        <f>IF(AND(ISNUMBER($C342),ISNUMBER($D342)),IF($D342&lt;$C342,0,IF(MAX($C342,DATE(Setup!$B$5,6,1))&gt;MIN($D342,EOMONTH(DATE(Setup!$B$5,6,1),0)),0,MAX(0,NETWORKDAYS.INTL(MAX($C342,DATE(Setup!$B$5,6,1)),MIN($D342,EOMONTH(DATE(Setup!$B$5,6,1),0)),Setup!$C$6,Setup!$F$12:$F$61)-IF(AND($E342="Half day",YEAR($D342)=Setup!$B$5,MONTH($D342)=6),1-Setup!$B$7,0)))),0)</f>
        <v/>
      </c>
      <c r="P342" s="34">
        <f>IF(AND(ISNUMBER($C342),ISNUMBER($D342)),IF($D342&lt;$C342,0,IF(MAX($C342,DATE(Setup!$B$5,7,1))&gt;MIN($D342,EOMONTH(DATE(Setup!$B$5,7,1),0)),0,MAX(0,NETWORKDAYS.INTL(MAX($C342,DATE(Setup!$B$5,7,1)),MIN($D342,EOMONTH(DATE(Setup!$B$5,7,1),0)),Setup!$C$6,Setup!$F$12:$F$61)-IF(AND($E342="Half day",YEAR($D342)=Setup!$B$5,MONTH($D342)=7),1-Setup!$B$7,0)))),0)</f>
        <v/>
      </c>
      <c r="Q342" s="34">
        <f>IF(AND(ISNUMBER($C342),ISNUMBER($D342)),IF($D342&lt;$C342,0,IF(MAX($C342,DATE(Setup!$B$5,8,1))&gt;MIN($D342,EOMONTH(DATE(Setup!$B$5,8,1),0)),0,MAX(0,NETWORKDAYS.INTL(MAX($C342,DATE(Setup!$B$5,8,1)),MIN($D342,EOMONTH(DATE(Setup!$B$5,8,1),0)),Setup!$C$6,Setup!$F$12:$F$61)-IF(AND($E342="Half day",YEAR($D342)=Setup!$B$5,MONTH($D342)=8),1-Setup!$B$7,0)))),0)</f>
        <v/>
      </c>
      <c r="R342" s="34">
        <f>IF(AND(ISNUMBER($C342),ISNUMBER($D342)),IF($D342&lt;$C342,0,IF(MAX($C342,DATE(Setup!$B$5,9,1))&gt;MIN($D342,EOMONTH(DATE(Setup!$B$5,9,1),0)),0,MAX(0,NETWORKDAYS.INTL(MAX($C342,DATE(Setup!$B$5,9,1)),MIN($D342,EOMONTH(DATE(Setup!$B$5,9,1),0)),Setup!$C$6,Setup!$F$12:$F$61)-IF(AND($E342="Half day",YEAR($D342)=Setup!$B$5,MONTH($D342)=9),1-Setup!$B$7,0)))),0)</f>
        <v/>
      </c>
      <c r="S342" s="34">
        <f>IF(AND(ISNUMBER($C342),ISNUMBER($D342)),IF($D342&lt;$C342,0,IF(MAX($C342,DATE(Setup!$B$5,10,1))&gt;MIN($D342,EOMONTH(DATE(Setup!$B$5,10,1),0)),0,MAX(0,NETWORKDAYS.INTL(MAX($C342,DATE(Setup!$B$5,10,1)),MIN($D342,EOMONTH(DATE(Setup!$B$5,10,1),0)),Setup!$C$6,Setup!$F$12:$F$61)-IF(AND($E342="Half day",YEAR($D342)=Setup!$B$5,MONTH($D342)=10),1-Setup!$B$7,0)))),0)</f>
        <v/>
      </c>
      <c r="T342" s="34">
        <f>IF(AND(ISNUMBER($C342),ISNUMBER($D342)),IF($D342&lt;$C342,0,IF(MAX($C342,DATE(Setup!$B$5,11,1))&gt;MIN($D342,EOMONTH(DATE(Setup!$B$5,11,1),0)),0,MAX(0,NETWORKDAYS.INTL(MAX($C342,DATE(Setup!$B$5,11,1)),MIN($D342,EOMONTH(DATE(Setup!$B$5,11,1),0)),Setup!$C$6,Setup!$F$12:$F$61)-IF(AND($E342="Half day",YEAR($D342)=Setup!$B$5,MONTH($D342)=11),1-Setup!$B$7,0)))),0)</f>
        <v/>
      </c>
      <c r="U342" s="34">
        <f>IF(AND(ISNUMBER($C342),ISNUMBER($D342)),IF($D342&lt;$C342,0,IF(MAX($C342,DATE(Setup!$B$5,12,1))&gt;MIN($D342,EOMONTH(DATE(Setup!$B$5,12,1),0)),0,MAX(0,NETWORKDAYS.INTL(MAX($C342,DATE(Setup!$B$5,12,1)),MIN($D342,EOMONTH(DATE(Setup!$B$5,12,1),0)),Setup!$C$6,Setup!$F$12:$F$61)-IF(AND($E342="Half day",YEAR($D342)=Setup!$B$5,MONTH($D342)=12),1-Setup!$B$7,0)))),0)</f>
        <v/>
      </c>
    </row>
    <row r="343">
      <c r="A343" s="7" t="n"/>
      <c r="B343" s="7" t="n"/>
      <c r="C343" s="28" t="n"/>
      <c r="D343" s="28" t="n"/>
      <c r="E343" s="23" t="n"/>
      <c r="F343" s="32">
        <f>IF(OR($C343="",$D343=""),"",IF(NOT(AND(ISNUMBER($C343),ISNUMBER($D343))),"Check dates",IF($D343&lt;$C343,"Check dates",SUM($J343:$U343))))</f>
        <v/>
      </c>
      <c r="G343" s="7" t="n"/>
      <c r="H343" s="33">
        <f>IF(AND($A343="",$B343="",$C343="",$D343=""),"",IF(COUNTIF(Employees!$A$5:$A$34,$A343)=0,"Pick the employee from the list",IF(COUNTIF(Setup!$A$12:$A$17,$B343)=0,"Pick the leave type",IF($F343="Check dates","Check the dates","OK"))))</f>
        <v/>
      </c>
      <c r="J343" s="34">
        <f>IF(AND(ISNUMBER($C343),ISNUMBER($D343)),IF($D343&lt;$C343,0,IF(MAX($C343,DATE(Setup!$B$5,1,1))&gt;MIN($D343,EOMONTH(DATE(Setup!$B$5,1,1),0)),0,MAX(0,NETWORKDAYS.INTL(MAX($C343,DATE(Setup!$B$5,1,1)),MIN($D343,EOMONTH(DATE(Setup!$B$5,1,1),0)),Setup!$C$6,Setup!$F$12:$F$61)-IF(AND($E343="Half day",YEAR($D343)=Setup!$B$5,MONTH($D343)=1),1-Setup!$B$7,0)))),0)</f>
        <v/>
      </c>
      <c r="K343" s="34">
        <f>IF(AND(ISNUMBER($C343),ISNUMBER($D343)),IF($D343&lt;$C343,0,IF(MAX($C343,DATE(Setup!$B$5,2,1))&gt;MIN($D343,EOMONTH(DATE(Setup!$B$5,2,1),0)),0,MAX(0,NETWORKDAYS.INTL(MAX($C343,DATE(Setup!$B$5,2,1)),MIN($D343,EOMONTH(DATE(Setup!$B$5,2,1),0)),Setup!$C$6,Setup!$F$12:$F$61)-IF(AND($E343="Half day",YEAR($D343)=Setup!$B$5,MONTH($D343)=2),1-Setup!$B$7,0)))),0)</f>
        <v/>
      </c>
      <c r="L343" s="34">
        <f>IF(AND(ISNUMBER($C343),ISNUMBER($D343)),IF($D343&lt;$C343,0,IF(MAX($C343,DATE(Setup!$B$5,3,1))&gt;MIN($D343,EOMONTH(DATE(Setup!$B$5,3,1),0)),0,MAX(0,NETWORKDAYS.INTL(MAX($C343,DATE(Setup!$B$5,3,1)),MIN($D343,EOMONTH(DATE(Setup!$B$5,3,1),0)),Setup!$C$6,Setup!$F$12:$F$61)-IF(AND($E343="Half day",YEAR($D343)=Setup!$B$5,MONTH($D343)=3),1-Setup!$B$7,0)))),0)</f>
        <v/>
      </c>
      <c r="M343" s="34">
        <f>IF(AND(ISNUMBER($C343),ISNUMBER($D343)),IF($D343&lt;$C343,0,IF(MAX($C343,DATE(Setup!$B$5,4,1))&gt;MIN($D343,EOMONTH(DATE(Setup!$B$5,4,1),0)),0,MAX(0,NETWORKDAYS.INTL(MAX($C343,DATE(Setup!$B$5,4,1)),MIN($D343,EOMONTH(DATE(Setup!$B$5,4,1),0)),Setup!$C$6,Setup!$F$12:$F$61)-IF(AND($E343="Half day",YEAR($D343)=Setup!$B$5,MONTH($D343)=4),1-Setup!$B$7,0)))),0)</f>
        <v/>
      </c>
      <c r="N343" s="34">
        <f>IF(AND(ISNUMBER($C343),ISNUMBER($D343)),IF($D343&lt;$C343,0,IF(MAX($C343,DATE(Setup!$B$5,5,1))&gt;MIN($D343,EOMONTH(DATE(Setup!$B$5,5,1),0)),0,MAX(0,NETWORKDAYS.INTL(MAX($C343,DATE(Setup!$B$5,5,1)),MIN($D343,EOMONTH(DATE(Setup!$B$5,5,1),0)),Setup!$C$6,Setup!$F$12:$F$61)-IF(AND($E343="Half day",YEAR($D343)=Setup!$B$5,MONTH($D343)=5),1-Setup!$B$7,0)))),0)</f>
        <v/>
      </c>
      <c r="O343" s="34">
        <f>IF(AND(ISNUMBER($C343),ISNUMBER($D343)),IF($D343&lt;$C343,0,IF(MAX($C343,DATE(Setup!$B$5,6,1))&gt;MIN($D343,EOMONTH(DATE(Setup!$B$5,6,1),0)),0,MAX(0,NETWORKDAYS.INTL(MAX($C343,DATE(Setup!$B$5,6,1)),MIN($D343,EOMONTH(DATE(Setup!$B$5,6,1),0)),Setup!$C$6,Setup!$F$12:$F$61)-IF(AND($E343="Half day",YEAR($D343)=Setup!$B$5,MONTH($D343)=6),1-Setup!$B$7,0)))),0)</f>
        <v/>
      </c>
      <c r="P343" s="34">
        <f>IF(AND(ISNUMBER($C343),ISNUMBER($D343)),IF($D343&lt;$C343,0,IF(MAX($C343,DATE(Setup!$B$5,7,1))&gt;MIN($D343,EOMONTH(DATE(Setup!$B$5,7,1),0)),0,MAX(0,NETWORKDAYS.INTL(MAX($C343,DATE(Setup!$B$5,7,1)),MIN($D343,EOMONTH(DATE(Setup!$B$5,7,1),0)),Setup!$C$6,Setup!$F$12:$F$61)-IF(AND($E343="Half day",YEAR($D343)=Setup!$B$5,MONTH($D343)=7),1-Setup!$B$7,0)))),0)</f>
        <v/>
      </c>
      <c r="Q343" s="34">
        <f>IF(AND(ISNUMBER($C343),ISNUMBER($D343)),IF($D343&lt;$C343,0,IF(MAX($C343,DATE(Setup!$B$5,8,1))&gt;MIN($D343,EOMONTH(DATE(Setup!$B$5,8,1),0)),0,MAX(0,NETWORKDAYS.INTL(MAX($C343,DATE(Setup!$B$5,8,1)),MIN($D343,EOMONTH(DATE(Setup!$B$5,8,1),0)),Setup!$C$6,Setup!$F$12:$F$61)-IF(AND($E343="Half day",YEAR($D343)=Setup!$B$5,MONTH($D343)=8),1-Setup!$B$7,0)))),0)</f>
        <v/>
      </c>
      <c r="R343" s="34">
        <f>IF(AND(ISNUMBER($C343),ISNUMBER($D343)),IF($D343&lt;$C343,0,IF(MAX($C343,DATE(Setup!$B$5,9,1))&gt;MIN($D343,EOMONTH(DATE(Setup!$B$5,9,1),0)),0,MAX(0,NETWORKDAYS.INTL(MAX($C343,DATE(Setup!$B$5,9,1)),MIN($D343,EOMONTH(DATE(Setup!$B$5,9,1),0)),Setup!$C$6,Setup!$F$12:$F$61)-IF(AND($E343="Half day",YEAR($D343)=Setup!$B$5,MONTH($D343)=9),1-Setup!$B$7,0)))),0)</f>
        <v/>
      </c>
      <c r="S343" s="34">
        <f>IF(AND(ISNUMBER($C343),ISNUMBER($D343)),IF($D343&lt;$C343,0,IF(MAX($C343,DATE(Setup!$B$5,10,1))&gt;MIN($D343,EOMONTH(DATE(Setup!$B$5,10,1),0)),0,MAX(0,NETWORKDAYS.INTL(MAX($C343,DATE(Setup!$B$5,10,1)),MIN($D343,EOMONTH(DATE(Setup!$B$5,10,1),0)),Setup!$C$6,Setup!$F$12:$F$61)-IF(AND($E343="Half day",YEAR($D343)=Setup!$B$5,MONTH($D343)=10),1-Setup!$B$7,0)))),0)</f>
        <v/>
      </c>
      <c r="T343" s="34">
        <f>IF(AND(ISNUMBER($C343),ISNUMBER($D343)),IF($D343&lt;$C343,0,IF(MAX($C343,DATE(Setup!$B$5,11,1))&gt;MIN($D343,EOMONTH(DATE(Setup!$B$5,11,1),0)),0,MAX(0,NETWORKDAYS.INTL(MAX($C343,DATE(Setup!$B$5,11,1)),MIN($D343,EOMONTH(DATE(Setup!$B$5,11,1),0)),Setup!$C$6,Setup!$F$12:$F$61)-IF(AND($E343="Half day",YEAR($D343)=Setup!$B$5,MONTH($D343)=11),1-Setup!$B$7,0)))),0)</f>
        <v/>
      </c>
      <c r="U343" s="34">
        <f>IF(AND(ISNUMBER($C343),ISNUMBER($D343)),IF($D343&lt;$C343,0,IF(MAX($C343,DATE(Setup!$B$5,12,1))&gt;MIN($D343,EOMONTH(DATE(Setup!$B$5,12,1),0)),0,MAX(0,NETWORKDAYS.INTL(MAX($C343,DATE(Setup!$B$5,12,1)),MIN($D343,EOMONTH(DATE(Setup!$B$5,12,1),0)),Setup!$C$6,Setup!$F$12:$F$61)-IF(AND($E343="Half day",YEAR($D343)=Setup!$B$5,MONTH($D343)=12),1-Setup!$B$7,0)))),0)</f>
        <v/>
      </c>
    </row>
    <row r="344">
      <c r="A344" s="7" t="n"/>
      <c r="B344" s="7" t="n"/>
      <c r="C344" s="28" t="n"/>
      <c r="D344" s="28" t="n"/>
      <c r="E344" s="23" t="n"/>
      <c r="F344" s="32">
        <f>IF(OR($C344="",$D344=""),"",IF(NOT(AND(ISNUMBER($C344),ISNUMBER($D344))),"Check dates",IF($D344&lt;$C344,"Check dates",SUM($J344:$U344))))</f>
        <v/>
      </c>
      <c r="G344" s="7" t="n"/>
      <c r="H344" s="33">
        <f>IF(AND($A344="",$B344="",$C344="",$D344=""),"",IF(COUNTIF(Employees!$A$5:$A$34,$A344)=0,"Pick the employee from the list",IF(COUNTIF(Setup!$A$12:$A$17,$B344)=0,"Pick the leave type",IF($F344="Check dates","Check the dates","OK"))))</f>
        <v/>
      </c>
      <c r="J344" s="34">
        <f>IF(AND(ISNUMBER($C344),ISNUMBER($D344)),IF($D344&lt;$C344,0,IF(MAX($C344,DATE(Setup!$B$5,1,1))&gt;MIN($D344,EOMONTH(DATE(Setup!$B$5,1,1),0)),0,MAX(0,NETWORKDAYS.INTL(MAX($C344,DATE(Setup!$B$5,1,1)),MIN($D344,EOMONTH(DATE(Setup!$B$5,1,1),0)),Setup!$C$6,Setup!$F$12:$F$61)-IF(AND($E344="Half day",YEAR($D344)=Setup!$B$5,MONTH($D344)=1),1-Setup!$B$7,0)))),0)</f>
        <v/>
      </c>
      <c r="K344" s="34">
        <f>IF(AND(ISNUMBER($C344),ISNUMBER($D344)),IF($D344&lt;$C344,0,IF(MAX($C344,DATE(Setup!$B$5,2,1))&gt;MIN($D344,EOMONTH(DATE(Setup!$B$5,2,1),0)),0,MAX(0,NETWORKDAYS.INTL(MAX($C344,DATE(Setup!$B$5,2,1)),MIN($D344,EOMONTH(DATE(Setup!$B$5,2,1),0)),Setup!$C$6,Setup!$F$12:$F$61)-IF(AND($E344="Half day",YEAR($D344)=Setup!$B$5,MONTH($D344)=2),1-Setup!$B$7,0)))),0)</f>
        <v/>
      </c>
      <c r="L344" s="34">
        <f>IF(AND(ISNUMBER($C344),ISNUMBER($D344)),IF($D344&lt;$C344,0,IF(MAX($C344,DATE(Setup!$B$5,3,1))&gt;MIN($D344,EOMONTH(DATE(Setup!$B$5,3,1),0)),0,MAX(0,NETWORKDAYS.INTL(MAX($C344,DATE(Setup!$B$5,3,1)),MIN($D344,EOMONTH(DATE(Setup!$B$5,3,1),0)),Setup!$C$6,Setup!$F$12:$F$61)-IF(AND($E344="Half day",YEAR($D344)=Setup!$B$5,MONTH($D344)=3),1-Setup!$B$7,0)))),0)</f>
        <v/>
      </c>
      <c r="M344" s="34">
        <f>IF(AND(ISNUMBER($C344),ISNUMBER($D344)),IF($D344&lt;$C344,0,IF(MAX($C344,DATE(Setup!$B$5,4,1))&gt;MIN($D344,EOMONTH(DATE(Setup!$B$5,4,1),0)),0,MAX(0,NETWORKDAYS.INTL(MAX($C344,DATE(Setup!$B$5,4,1)),MIN($D344,EOMONTH(DATE(Setup!$B$5,4,1),0)),Setup!$C$6,Setup!$F$12:$F$61)-IF(AND($E344="Half day",YEAR($D344)=Setup!$B$5,MONTH($D344)=4),1-Setup!$B$7,0)))),0)</f>
        <v/>
      </c>
      <c r="N344" s="34">
        <f>IF(AND(ISNUMBER($C344),ISNUMBER($D344)),IF($D344&lt;$C344,0,IF(MAX($C344,DATE(Setup!$B$5,5,1))&gt;MIN($D344,EOMONTH(DATE(Setup!$B$5,5,1),0)),0,MAX(0,NETWORKDAYS.INTL(MAX($C344,DATE(Setup!$B$5,5,1)),MIN($D344,EOMONTH(DATE(Setup!$B$5,5,1),0)),Setup!$C$6,Setup!$F$12:$F$61)-IF(AND($E344="Half day",YEAR($D344)=Setup!$B$5,MONTH($D344)=5),1-Setup!$B$7,0)))),0)</f>
        <v/>
      </c>
      <c r="O344" s="34">
        <f>IF(AND(ISNUMBER($C344),ISNUMBER($D344)),IF($D344&lt;$C344,0,IF(MAX($C344,DATE(Setup!$B$5,6,1))&gt;MIN($D344,EOMONTH(DATE(Setup!$B$5,6,1),0)),0,MAX(0,NETWORKDAYS.INTL(MAX($C344,DATE(Setup!$B$5,6,1)),MIN($D344,EOMONTH(DATE(Setup!$B$5,6,1),0)),Setup!$C$6,Setup!$F$12:$F$61)-IF(AND($E344="Half day",YEAR($D344)=Setup!$B$5,MONTH($D344)=6),1-Setup!$B$7,0)))),0)</f>
        <v/>
      </c>
      <c r="P344" s="34">
        <f>IF(AND(ISNUMBER($C344),ISNUMBER($D344)),IF($D344&lt;$C344,0,IF(MAX($C344,DATE(Setup!$B$5,7,1))&gt;MIN($D344,EOMONTH(DATE(Setup!$B$5,7,1),0)),0,MAX(0,NETWORKDAYS.INTL(MAX($C344,DATE(Setup!$B$5,7,1)),MIN($D344,EOMONTH(DATE(Setup!$B$5,7,1),0)),Setup!$C$6,Setup!$F$12:$F$61)-IF(AND($E344="Half day",YEAR($D344)=Setup!$B$5,MONTH($D344)=7),1-Setup!$B$7,0)))),0)</f>
        <v/>
      </c>
      <c r="Q344" s="34">
        <f>IF(AND(ISNUMBER($C344),ISNUMBER($D344)),IF($D344&lt;$C344,0,IF(MAX($C344,DATE(Setup!$B$5,8,1))&gt;MIN($D344,EOMONTH(DATE(Setup!$B$5,8,1),0)),0,MAX(0,NETWORKDAYS.INTL(MAX($C344,DATE(Setup!$B$5,8,1)),MIN($D344,EOMONTH(DATE(Setup!$B$5,8,1),0)),Setup!$C$6,Setup!$F$12:$F$61)-IF(AND($E344="Half day",YEAR($D344)=Setup!$B$5,MONTH($D344)=8),1-Setup!$B$7,0)))),0)</f>
        <v/>
      </c>
      <c r="R344" s="34">
        <f>IF(AND(ISNUMBER($C344),ISNUMBER($D344)),IF($D344&lt;$C344,0,IF(MAX($C344,DATE(Setup!$B$5,9,1))&gt;MIN($D344,EOMONTH(DATE(Setup!$B$5,9,1),0)),0,MAX(0,NETWORKDAYS.INTL(MAX($C344,DATE(Setup!$B$5,9,1)),MIN($D344,EOMONTH(DATE(Setup!$B$5,9,1),0)),Setup!$C$6,Setup!$F$12:$F$61)-IF(AND($E344="Half day",YEAR($D344)=Setup!$B$5,MONTH($D344)=9),1-Setup!$B$7,0)))),0)</f>
        <v/>
      </c>
      <c r="S344" s="34">
        <f>IF(AND(ISNUMBER($C344),ISNUMBER($D344)),IF($D344&lt;$C344,0,IF(MAX($C344,DATE(Setup!$B$5,10,1))&gt;MIN($D344,EOMONTH(DATE(Setup!$B$5,10,1),0)),0,MAX(0,NETWORKDAYS.INTL(MAX($C344,DATE(Setup!$B$5,10,1)),MIN($D344,EOMONTH(DATE(Setup!$B$5,10,1),0)),Setup!$C$6,Setup!$F$12:$F$61)-IF(AND($E344="Half day",YEAR($D344)=Setup!$B$5,MONTH($D344)=10),1-Setup!$B$7,0)))),0)</f>
        <v/>
      </c>
      <c r="T344" s="34">
        <f>IF(AND(ISNUMBER($C344),ISNUMBER($D344)),IF($D344&lt;$C344,0,IF(MAX($C344,DATE(Setup!$B$5,11,1))&gt;MIN($D344,EOMONTH(DATE(Setup!$B$5,11,1),0)),0,MAX(0,NETWORKDAYS.INTL(MAX($C344,DATE(Setup!$B$5,11,1)),MIN($D344,EOMONTH(DATE(Setup!$B$5,11,1),0)),Setup!$C$6,Setup!$F$12:$F$61)-IF(AND($E344="Half day",YEAR($D344)=Setup!$B$5,MONTH($D344)=11),1-Setup!$B$7,0)))),0)</f>
        <v/>
      </c>
      <c r="U344" s="34">
        <f>IF(AND(ISNUMBER($C344),ISNUMBER($D344)),IF($D344&lt;$C344,0,IF(MAX($C344,DATE(Setup!$B$5,12,1))&gt;MIN($D344,EOMONTH(DATE(Setup!$B$5,12,1),0)),0,MAX(0,NETWORKDAYS.INTL(MAX($C344,DATE(Setup!$B$5,12,1)),MIN($D344,EOMONTH(DATE(Setup!$B$5,12,1),0)),Setup!$C$6,Setup!$F$12:$F$61)-IF(AND($E344="Half day",YEAR($D344)=Setup!$B$5,MONTH($D344)=12),1-Setup!$B$7,0)))),0)</f>
        <v/>
      </c>
    </row>
    <row r="345">
      <c r="A345" s="7" t="n"/>
      <c r="B345" s="7" t="n"/>
      <c r="C345" s="28" t="n"/>
      <c r="D345" s="28" t="n"/>
      <c r="E345" s="23" t="n"/>
      <c r="F345" s="32">
        <f>IF(OR($C345="",$D345=""),"",IF(NOT(AND(ISNUMBER($C345),ISNUMBER($D345))),"Check dates",IF($D345&lt;$C345,"Check dates",SUM($J345:$U345))))</f>
        <v/>
      </c>
      <c r="G345" s="7" t="n"/>
      <c r="H345" s="33">
        <f>IF(AND($A345="",$B345="",$C345="",$D345=""),"",IF(COUNTIF(Employees!$A$5:$A$34,$A345)=0,"Pick the employee from the list",IF(COUNTIF(Setup!$A$12:$A$17,$B345)=0,"Pick the leave type",IF($F345="Check dates","Check the dates","OK"))))</f>
        <v/>
      </c>
      <c r="J345" s="34">
        <f>IF(AND(ISNUMBER($C345),ISNUMBER($D345)),IF($D345&lt;$C345,0,IF(MAX($C345,DATE(Setup!$B$5,1,1))&gt;MIN($D345,EOMONTH(DATE(Setup!$B$5,1,1),0)),0,MAX(0,NETWORKDAYS.INTL(MAX($C345,DATE(Setup!$B$5,1,1)),MIN($D345,EOMONTH(DATE(Setup!$B$5,1,1),0)),Setup!$C$6,Setup!$F$12:$F$61)-IF(AND($E345="Half day",YEAR($D345)=Setup!$B$5,MONTH($D345)=1),1-Setup!$B$7,0)))),0)</f>
        <v/>
      </c>
      <c r="K345" s="34">
        <f>IF(AND(ISNUMBER($C345),ISNUMBER($D345)),IF($D345&lt;$C345,0,IF(MAX($C345,DATE(Setup!$B$5,2,1))&gt;MIN($D345,EOMONTH(DATE(Setup!$B$5,2,1),0)),0,MAX(0,NETWORKDAYS.INTL(MAX($C345,DATE(Setup!$B$5,2,1)),MIN($D345,EOMONTH(DATE(Setup!$B$5,2,1),0)),Setup!$C$6,Setup!$F$12:$F$61)-IF(AND($E345="Half day",YEAR($D345)=Setup!$B$5,MONTH($D345)=2),1-Setup!$B$7,0)))),0)</f>
        <v/>
      </c>
      <c r="L345" s="34">
        <f>IF(AND(ISNUMBER($C345),ISNUMBER($D345)),IF($D345&lt;$C345,0,IF(MAX($C345,DATE(Setup!$B$5,3,1))&gt;MIN($D345,EOMONTH(DATE(Setup!$B$5,3,1),0)),0,MAX(0,NETWORKDAYS.INTL(MAX($C345,DATE(Setup!$B$5,3,1)),MIN($D345,EOMONTH(DATE(Setup!$B$5,3,1),0)),Setup!$C$6,Setup!$F$12:$F$61)-IF(AND($E345="Half day",YEAR($D345)=Setup!$B$5,MONTH($D345)=3),1-Setup!$B$7,0)))),0)</f>
        <v/>
      </c>
      <c r="M345" s="34">
        <f>IF(AND(ISNUMBER($C345),ISNUMBER($D345)),IF($D345&lt;$C345,0,IF(MAX($C345,DATE(Setup!$B$5,4,1))&gt;MIN($D345,EOMONTH(DATE(Setup!$B$5,4,1),0)),0,MAX(0,NETWORKDAYS.INTL(MAX($C345,DATE(Setup!$B$5,4,1)),MIN($D345,EOMONTH(DATE(Setup!$B$5,4,1),0)),Setup!$C$6,Setup!$F$12:$F$61)-IF(AND($E345="Half day",YEAR($D345)=Setup!$B$5,MONTH($D345)=4),1-Setup!$B$7,0)))),0)</f>
        <v/>
      </c>
      <c r="N345" s="34">
        <f>IF(AND(ISNUMBER($C345),ISNUMBER($D345)),IF($D345&lt;$C345,0,IF(MAX($C345,DATE(Setup!$B$5,5,1))&gt;MIN($D345,EOMONTH(DATE(Setup!$B$5,5,1),0)),0,MAX(0,NETWORKDAYS.INTL(MAX($C345,DATE(Setup!$B$5,5,1)),MIN($D345,EOMONTH(DATE(Setup!$B$5,5,1),0)),Setup!$C$6,Setup!$F$12:$F$61)-IF(AND($E345="Half day",YEAR($D345)=Setup!$B$5,MONTH($D345)=5),1-Setup!$B$7,0)))),0)</f>
        <v/>
      </c>
      <c r="O345" s="34">
        <f>IF(AND(ISNUMBER($C345),ISNUMBER($D345)),IF($D345&lt;$C345,0,IF(MAX($C345,DATE(Setup!$B$5,6,1))&gt;MIN($D345,EOMONTH(DATE(Setup!$B$5,6,1),0)),0,MAX(0,NETWORKDAYS.INTL(MAX($C345,DATE(Setup!$B$5,6,1)),MIN($D345,EOMONTH(DATE(Setup!$B$5,6,1),0)),Setup!$C$6,Setup!$F$12:$F$61)-IF(AND($E345="Half day",YEAR($D345)=Setup!$B$5,MONTH($D345)=6),1-Setup!$B$7,0)))),0)</f>
        <v/>
      </c>
      <c r="P345" s="34">
        <f>IF(AND(ISNUMBER($C345),ISNUMBER($D345)),IF($D345&lt;$C345,0,IF(MAX($C345,DATE(Setup!$B$5,7,1))&gt;MIN($D345,EOMONTH(DATE(Setup!$B$5,7,1),0)),0,MAX(0,NETWORKDAYS.INTL(MAX($C345,DATE(Setup!$B$5,7,1)),MIN($D345,EOMONTH(DATE(Setup!$B$5,7,1),0)),Setup!$C$6,Setup!$F$12:$F$61)-IF(AND($E345="Half day",YEAR($D345)=Setup!$B$5,MONTH($D345)=7),1-Setup!$B$7,0)))),0)</f>
        <v/>
      </c>
      <c r="Q345" s="34">
        <f>IF(AND(ISNUMBER($C345),ISNUMBER($D345)),IF($D345&lt;$C345,0,IF(MAX($C345,DATE(Setup!$B$5,8,1))&gt;MIN($D345,EOMONTH(DATE(Setup!$B$5,8,1),0)),0,MAX(0,NETWORKDAYS.INTL(MAX($C345,DATE(Setup!$B$5,8,1)),MIN($D345,EOMONTH(DATE(Setup!$B$5,8,1),0)),Setup!$C$6,Setup!$F$12:$F$61)-IF(AND($E345="Half day",YEAR($D345)=Setup!$B$5,MONTH($D345)=8),1-Setup!$B$7,0)))),0)</f>
        <v/>
      </c>
      <c r="R345" s="34">
        <f>IF(AND(ISNUMBER($C345),ISNUMBER($D345)),IF($D345&lt;$C345,0,IF(MAX($C345,DATE(Setup!$B$5,9,1))&gt;MIN($D345,EOMONTH(DATE(Setup!$B$5,9,1),0)),0,MAX(0,NETWORKDAYS.INTL(MAX($C345,DATE(Setup!$B$5,9,1)),MIN($D345,EOMONTH(DATE(Setup!$B$5,9,1),0)),Setup!$C$6,Setup!$F$12:$F$61)-IF(AND($E345="Half day",YEAR($D345)=Setup!$B$5,MONTH($D345)=9),1-Setup!$B$7,0)))),0)</f>
        <v/>
      </c>
      <c r="S345" s="34">
        <f>IF(AND(ISNUMBER($C345),ISNUMBER($D345)),IF($D345&lt;$C345,0,IF(MAX($C345,DATE(Setup!$B$5,10,1))&gt;MIN($D345,EOMONTH(DATE(Setup!$B$5,10,1),0)),0,MAX(0,NETWORKDAYS.INTL(MAX($C345,DATE(Setup!$B$5,10,1)),MIN($D345,EOMONTH(DATE(Setup!$B$5,10,1),0)),Setup!$C$6,Setup!$F$12:$F$61)-IF(AND($E345="Half day",YEAR($D345)=Setup!$B$5,MONTH($D345)=10),1-Setup!$B$7,0)))),0)</f>
        <v/>
      </c>
      <c r="T345" s="34">
        <f>IF(AND(ISNUMBER($C345),ISNUMBER($D345)),IF($D345&lt;$C345,0,IF(MAX($C345,DATE(Setup!$B$5,11,1))&gt;MIN($D345,EOMONTH(DATE(Setup!$B$5,11,1),0)),0,MAX(0,NETWORKDAYS.INTL(MAX($C345,DATE(Setup!$B$5,11,1)),MIN($D345,EOMONTH(DATE(Setup!$B$5,11,1),0)),Setup!$C$6,Setup!$F$12:$F$61)-IF(AND($E345="Half day",YEAR($D345)=Setup!$B$5,MONTH($D345)=11),1-Setup!$B$7,0)))),0)</f>
        <v/>
      </c>
      <c r="U345" s="34">
        <f>IF(AND(ISNUMBER($C345),ISNUMBER($D345)),IF($D345&lt;$C345,0,IF(MAX($C345,DATE(Setup!$B$5,12,1))&gt;MIN($D345,EOMONTH(DATE(Setup!$B$5,12,1),0)),0,MAX(0,NETWORKDAYS.INTL(MAX($C345,DATE(Setup!$B$5,12,1)),MIN($D345,EOMONTH(DATE(Setup!$B$5,12,1),0)),Setup!$C$6,Setup!$F$12:$F$61)-IF(AND($E345="Half day",YEAR($D345)=Setup!$B$5,MONTH($D345)=12),1-Setup!$B$7,0)))),0)</f>
        <v/>
      </c>
    </row>
    <row r="346">
      <c r="A346" s="7" t="n"/>
      <c r="B346" s="7" t="n"/>
      <c r="C346" s="28" t="n"/>
      <c r="D346" s="28" t="n"/>
      <c r="E346" s="23" t="n"/>
      <c r="F346" s="32">
        <f>IF(OR($C346="",$D346=""),"",IF(NOT(AND(ISNUMBER($C346),ISNUMBER($D346))),"Check dates",IF($D346&lt;$C346,"Check dates",SUM($J346:$U346))))</f>
        <v/>
      </c>
      <c r="G346" s="7" t="n"/>
      <c r="H346" s="33">
        <f>IF(AND($A346="",$B346="",$C346="",$D346=""),"",IF(COUNTIF(Employees!$A$5:$A$34,$A346)=0,"Pick the employee from the list",IF(COUNTIF(Setup!$A$12:$A$17,$B346)=0,"Pick the leave type",IF($F346="Check dates","Check the dates","OK"))))</f>
        <v/>
      </c>
      <c r="J346" s="34">
        <f>IF(AND(ISNUMBER($C346),ISNUMBER($D346)),IF($D346&lt;$C346,0,IF(MAX($C346,DATE(Setup!$B$5,1,1))&gt;MIN($D346,EOMONTH(DATE(Setup!$B$5,1,1),0)),0,MAX(0,NETWORKDAYS.INTL(MAX($C346,DATE(Setup!$B$5,1,1)),MIN($D346,EOMONTH(DATE(Setup!$B$5,1,1),0)),Setup!$C$6,Setup!$F$12:$F$61)-IF(AND($E346="Half day",YEAR($D346)=Setup!$B$5,MONTH($D346)=1),1-Setup!$B$7,0)))),0)</f>
        <v/>
      </c>
      <c r="K346" s="34">
        <f>IF(AND(ISNUMBER($C346),ISNUMBER($D346)),IF($D346&lt;$C346,0,IF(MAX($C346,DATE(Setup!$B$5,2,1))&gt;MIN($D346,EOMONTH(DATE(Setup!$B$5,2,1),0)),0,MAX(0,NETWORKDAYS.INTL(MAX($C346,DATE(Setup!$B$5,2,1)),MIN($D346,EOMONTH(DATE(Setup!$B$5,2,1),0)),Setup!$C$6,Setup!$F$12:$F$61)-IF(AND($E346="Half day",YEAR($D346)=Setup!$B$5,MONTH($D346)=2),1-Setup!$B$7,0)))),0)</f>
        <v/>
      </c>
      <c r="L346" s="34">
        <f>IF(AND(ISNUMBER($C346),ISNUMBER($D346)),IF($D346&lt;$C346,0,IF(MAX($C346,DATE(Setup!$B$5,3,1))&gt;MIN($D346,EOMONTH(DATE(Setup!$B$5,3,1),0)),0,MAX(0,NETWORKDAYS.INTL(MAX($C346,DATE(Setup!$B$5,3,1)),MIN($D346,EOMONTH(DATE(Setup!$B$5,3,1),0)),Setup!$C$6,Setup!$F$12:$F$61)-IF(AND($E346="Half day",YEAR($D346)=Setup!$B$5,MONTH($D346)=3),1-Setup!$B$7,0)))),0)</f>
        <v/>
      </c>
      <c r="M346" s="34">
        <f>IF(AND(ISNUMBER($C346),ISNUMBER($D346)),IF($D346&lt;$C346,0,IF(MAX($C346,DATE(Setup!$B$5,4,1))&gt;MIN($D346,EOMONTH(DATE(Setup!$B$5,4,1),0)),0,MAX(0,NETWORKDAYS.INTL(MAX($C346,DATE(Setup!$B$5,4,1)),MIN($D346,EOMONTH(DATE(Setup!$B$5,4,1),0)),Setup!$C$6,Setup!$F$12:$F$61)-IF(AND($E346="Half day",YEAR($D346)=Setup!$B$5,MONTH($D346)=4),1-Setup!$B$7,0)))),0)</f>
        <v/>
      </c>
      <c r="N346" s="34">
        <f>IF(AND(ISNUMBER($C346),ISNUMBER($D346)),IF($D346&lt;$C346,0,IF(MAX($C346,DATE(Setup!$B$5,5,1))&gt;MIN($D346,EOMONTH(DATE(Setup!$B$5,5,1),0)),0,MAX(0,NETWORKDAYS.INTL(MAX($C346,DATE(Setup!$B$5,5,1)),MIN($D346,EOMONTH(DATE(Setup!$B$5,5,1),0)),Setup!$C$6,Setup!$F$12:$F$61)-IF(AND($E346="Half day",YEAR($D346)=Setup!$B$5,MONTH($D346)=5),1-Setup!$B$7,0)))),0)</f>
        <v/>
      </c>
      <c r="O346" s="34">
        <f>IF(AND(ISNUMBER($C346),ISNUMBER($D346)),IF($D346&lt;$C346,0,IF(MAX($C346,DATE(Setup!$B$5,6,1))&gt;MIN($D346,EOMONTH(DATE(Setup!$B$5,6,1),0)),0,MAX(0,NETWORKDAYS.INTL(MAX($C346,DATE(Setup!$B$5,6,1)),MIN($D346,EOMONTH(DATE(Setup!$B$5,6,1),0)),Setup!$C$6,Setup!$F$12:$F$61)-IF(AND($E346="Half day",YEAR($D346)=Setup!$B$5,MONTH($D346)=6),1-Setup!$B$7,0)))),0)</f>
        <v/>
      </c>
      <c r="P346" s="34">
        <f>IF(AND(ISNUMBER($C346),ISNUMBER($D346)),IF($D346&lt;$C346,0,IF(MAX($C346,DATE(Setup!$B$5,7,1))&gt;MIN($D346,EOMONTH(DATE(Setup!$B$5,7,1),0)),0,MAX(0,NETWORKDAYS.INTL(MAX($C346,DATE(Setup!$B$5,7,1)),MIN($D346,EOMONTH(DATE(Setup!$B$5,7,1),0)),Setup!$C$6,Setup!$F$12:$F$61)-IF(AND($E346="Half day",YEAR($D346)=Setup!$B$5,MONTH($D346)=7),1-Setup!$B$7,0)))),0)</f>
        <v/>
      </c>
      <c r="Q346" s="34">
        <f>IF(AND(ISNUMBER($C346),ISNUMBER($D346)),IF($D346&lt;$C346,0,IF(MAX($C346,DATE(Setup!$B$5,8,1))&gt;MIN($D346,EOMONTH(DATE(Setup!$B$5,8,1),0)),0,MAX(0,NETWORKDAYS.INTL(MAX($C346,DATE(Setup!$B$5,8,1)),MIN($D346,EOMONTH(DATE(Setup!$B$5,8,1),0)),Setup!$C$6,Setup!$F$12:$F$61)-IF(AND($E346="Half day",YEAR($D346)=Setup!$B$5,MONTH($D346)=8),1-Setup!$B$7,0)))),0)</f>
        <v/>
      </c>
      <c r="R346" s="34">
        <f>IF(AND(ISNUMBER($C346),ISNUMBER($D346)),IF($D346&lt;$C346,0,IF(MAX($C346,DATE(Setup!$B$5,9,1))&gt;MIN($D346,EOMONTH(DATE(Setup!$B$5,9,1),0)),0,MAX(0,NETWORKDAYS.INTL(MAX($C346,DATE(Setup!$B$5,9,1)),MIN($D346,EOMONTH(DATE(Setup!$B$5,9,1),0)),Setup!$C$6,Setup!$F$12:$F$61)-IF(AND($E346="Half day",YEAR($D346)=Setup!$B$5,MONTH($D346)=9),1-Setup!$B$7,0)))),0)</f>
        <v/>
      </c>
      <c r="S346" s="34">
        <f>IF(AND(ISNUMBER($C346),ISNUMBER($D346)),IF($D346&lt;$C346,0,IF(MAX($C346,DATE(Setup!$B$5,10,1))&gt;MIN($D346,EOMONTH(DATE(Setup!$B$5,10,1),0)),0,MAX(0,NETWORKDAYS.INTL(MAX($C346,DATE(Setup!$B$5,10,1)),MIN($D346,EOMONTH(DATE(Setup!$B$5,10,1),0)),Setup!$C$6,Setup!$F$12:$F$61)-IF(AND($E346="Half day",YEAR($D346)=Setup!$B$5,MONTH($D346)=10),1-Setup!$B$7,0)))),0)</f>
        <v/>
      </c>
      <c r="T346" s="34">
        <f>IF(AND(ISNUMBER($C346),ISNUMBER($D346)),IF($D346&lt;$C346,0,IF(MAX($C346,DATE(Setup!$B$5,11,1))&gt;MIN($D346,EOMONTH(DATE(Setup!$B$5,11,1),0)),0,MAX(0,NETWORKDAYS.INTL(MAX($C346,DATE(Setup!$B$5,11,1)),MIN($D346,EOMONTH(DATE(Setup!$B$5,11,1),0)),Setup!$C$6,Setup!$F$12:$F$61)-IF(AND($E346="Half day",YEAR($D346)=Setup!$B$5,MONTH($D346)=11),1-Setup!$B$7,0)))),0)</f>
        <v/>
      </c>
      <c r="U346" s="34">
        <f>IF(AND(ISNUMBER($C346),ISNUMBER($D346)),IF($D346&lt;$C346,0,IF(MAX($C346,DATE(Setup!$B$5,12,1))&gt;MIN($D346,EOMONTH(DATE(Setup!$B$5,12,1),0)),0,MAX(0,NETWORKDAYS.INTL(MAX($C346,DATE(Setup!$B$5,12,1)),MIN($D346,EOMONTH(DATE(Setup!$B$5,12,1),0)),Setup!$C$6,Setup!$F$12:$F$61)-IF(AND($E346="Half day",YEAR($D346)=Setup!$B$5,MONTH($D346)=12),1-Setup!$B$7,0)))),0)</f>
        <v/>
      </c>
    </row>
    <row r="347">
      <c r="A347" s="7" t="n"/>
      <c r="B347" s="7" t="n"/>
      <c r="C347" s="28" t="n"/>
      <c r="D347" s="28" t="n"/>
      <c r="E347" s="23" t="n"/>
      <c r="F347" s="32">
        <f>IF(OR($C347="",$D347=""),"",IF(NOT(AND(ISNUMBER($C347),ISNUMBER($D347))),"Check dates",IF($D347&lt;$C347,"Check dates",SUM($J347:$U347))))</f>
        <v/>
      </c>
      <c r="G347" s="7" t="n"/>
      <c r="H347" s="33">
        <f>IF(AND($A347="",$B347="",$C347="",$D347=""),"",IF(COUNTIF(Employees!$A$5:$A$34,$A347)=0,"Pick the employee from the list",IF(COUNTIF(Setup!$A$12:$A$17,$B347)=0,"Pick the leave type",IF($F347="Check dates","Check the dates","OK"))))</f>
        <v/>
      </c>
      <c r="J347" s="34">
        <f>IF(AND(ISNUMBER($C347),ISNUMBER($D347)),IF($D347&lt;$C347,0,IF(MAX($C347,DATE(Setup!$B$5,1,1))&gt;MIN($D347,EOMONTH(DATE(Setup!$B$5,1,1),0)),0,MAX(0,NETWORKDAYS.INTL(MAX($C347,DATE(Setup!$B$5,1,1)),MIN($D347,EOMONTH(DATE(Setup!$B$5,1,1),0)),Setup!$C$6,Setup!$F$12:$F$61)-IF(AND($E347="Half day",YEAR($D347)=Setup!$B$5,MONTH($D347)=1),1-Setup!$B$7,0)))),0)</f>
        <v/>
      </c>
      <c r="K347" s="34">
        <f>IF(AND(ISNUMBER($C347),ISNUMBER($D347)),IF($D347&lt;$C347,0,IF(MAX($C347,DATE(Setup!$B$5,2,1))&gt;MIN($D347,EOMONTH(DATE(Setup!$B$5,2,1),0)),0,MAX(0,NETWORKDAYS.INTL(MAX($C347,DATE(Setup!$B$5,2,1)),MIN($D347,EOMONTH(DATE(Setup!$B$5,2,1),0)),Setup!$C$6,Setup!$F$12:$F$61)-IF(AND($E347="Half day",YEAR($D347)=Setup!$B$5,MONTH($D347)=2),1-Setup!$B$7,0)))),0)</f>
        <v/>
      </c>
      <c r="L347" s="34">
        <f>IF(AND(ISNUMBER($C347),ISNUMBER($D347)),IF($D347&lt;$C347,0,IF(MAX($C347,DATE(Setup!$B$5,3,1))&gt;MIN($D347,EOMONTH(DATE(Setup!$B$5,3,1),0)),0,MAX(0,NETWORKDAYS.INTL(MAX($C347,DATE(Setup!$B$5,3,1)),MIN($D347,EOMONTH(DATE(Setup!$B$5,3,1),0)),Setup!$C$6,Setup!$F$12:$F$61)-IF(AND($E347="Half day",YEAR($D347)=Setup!$B$5,MONTH($D347)=3),1-Setup!$B$7,0)))),0)</f>
        <v/>
      </c>
      <c r="M347" s="34">
        <f>IF(AND(ISNUMBER($C347),ISNUMBER($D347)),IF($D347&lt;$C347,0,IF(MAX($C347,DATE(Setup!$B$5,4,1))&gt;MIN($D347,EOMONTH(DATE(Setup!$B$5,4,1),0)),0,MAX(0,NETWORKDAYS.INTL(MAX($C347,DATE(Setup!$B$5,4,1)),MIN($D347,EOMONTH(DATE(Setup!$B$5,4,1),0)),Setup!$C$6,Setup!$F$12:$F$61)-IF(AND($E347="Half day",YEAR($D347)=Setup!$B$5,MONTH($D347)=4),1-Setup!$B$7,0)))),0)</f>
        <v/>
      </c>
      <c r="N347" s="34">
        <f>IF(AND(ISNUMBER($C347),ISNUMBER($D347)),IF($D347&lt;$C347,0,IF(MAX($C347,DATE(Setup!$B$5,5,1))&gt;MIN($D347,EOMONTH(DATE(Setup!$B$5,5,1),0)),0,MAX(0,NETWORKDAYS.INTL(MAX($C347,DATE(Setup!$B$5,5,1)),MIN($D347,EOMONTH(DATE(Setup!$B$5,5,1),0)),Setup!$C$6,Setup!$F$12:$F$61)-IF(AND($E347="Half day",YEAR($D347)=Setup!$B$5,MONTH($D347)=5),1-Setup!$B$7,0)))),0)</f>
        <v/>
      </c>
      <c r="O347" s="34">
        <f>IF(AND(ISNUMBER($C347),ISNUMBER($D347)),IF($D347&lt;$C347,0,IF(MAX($C347,DATE(Setup!$B$5,6,1))&gt;MIN($D347,EOMONTH(DATE(Setup!$B$5,6,1),0)),0,MAX(0,NETWORKDAYS.INTL(MAX($C347,DATE(Setup!$B$5,6,1)),MIN($D347,EOMONTH(DATE(Setup!$B$5,6,1),0)),Setup!$C$6,Setup!$F$12:$F$61)-IF(AND($E347="Half day",YEAR($D347)=Setup!$B$5,MONTH($D347)=6),1-Setup!$B$7,0)))),0)</f>
        <v/>
      </c>
      <c r="P347" s="34">
        <f>IF(AND(ISNUMBER($C347),ISNUMBER($D347)),IF($D347&lt;$C347,0,IF(MAX($C347,DATE(Setup!$B$5,7,1))&gt;MIN($D347,EOMONTH(DATE(Setup!$B$5,7,1),0)),0,MAX(0,NETWORKDAYS.INTL(MAX($C347,DATE(Setup!$B$5,7,1)),MIN($D347,EOMONTH(DATE(Setup!$B$5,7,1),0)),Setup!$C$6,Setup!$F$12:$F$61)-IF(AND($E347="Half day",YEAR($D347)=Setup!$B$5,MONTH($D347)=7),1-Setup!$B$7,0)))),0)</f>
        <v/>
      </c>
      <c r="Q347" s="34">
        <f>IF(AND(ISNUMBER($C347),ISNUMBER($D347)),IF($D347&lt;$C347,0,IF(MAX($C347,DATE(Setup!$B$5,8,1))&gt;MIN($D347,EOMONTH(DATE(Setup!$B$5,8,1),0)),0,MAX(0,NETWORKDAYS.INTL(MAX($C347,DATE(Setup!$B$5,8,1)),MIN($D347,EOMONTH(DATE(Setup!$B$5,8,1),0)),Setup!$C$6,Setup!$F$12:$F$61)-IF(AND($E347="Half day",YEAR($D347)=Setup!$B$5,MONTH($D347)=8),1-Setup!$B$7,0)))),0)</f>
        <v/>
      </c>
      <c r="R347" s="34">
        <f>IF(AND(ISNUMBER($C347),ISNUMBER($D347)),IF($D347&lt;$C347,0,IF(MAX($C347,DATE(Setup!$B$5,9,1))&gt;MIN($D347,EOMONTH(DATE(Setup!$B$5,9,1),0)),0,MAX(0,NETWORKDAYS.INTL(MAX($C347,DATE(Setup!$B$5,9,1)),MIN($D347,EOMONTH(DATE(Setup!$B$5,9,1),0)),Setup!$C$6,Setup!$F$12:$F$61)-IF(AND($E347="Half day",YEAR($D347)=Setup!$B$5,MONTH($D347)=9),1-Setup!$B$7,0)))),0)</f>
        <v/>
      </c>
      <c r="S347" s="34">
        <f>IF(AND(ISNUMBER($C347),ISNUMBER($D347)),IF($D347&lt;$C347,0,IF(MAX($C347,DATE(Setup!$B$5,10,1))&gt;MIN($D347,EOMONTH(DATE(Setup!$B$5,10,1),0)),0,MAX(0,NETWORKDAYS.INTL(MAX($C347,DATE(Setup!$B$5,10,1)),MIN($D347,EOMONTH(DATE(Setup!$B$5,10,1),0)),Setup!$C$6,Setup!$F$12:$F$61)-IF(AND($E347="Half day",YEAR($D347)=Setup!$B$5,MONTH($D347)=10),1-Setup!$B$7,0)))),0)</f>
        <v/>
      </c>
      <c r="T347" s="34">
        <f>IF(AND(ISNUMBER($C347),ISNUMBER($D347)),IF($D347&lt;$C347,0,IF(MAX($C347,DATE(Setup!$B$5,11,1))&gt;MIN($D347,EOMONTH(DATE(Setup!$B$5,11,1),0)),0,MAX(0,NETWORKDAYS.INTL(MAX($C347,DATE(Setup!$B$5,11,1)),MIN($D347,EOMONTH(DATE(Setup!$B$5,11,1),0)),Setup!$C$6,Setup!$F$12:$F$61)-IF(AND($E347="Half day",YEAR($D347)=Setup!$B$5,MONTH($D347)=11),1-Setup!$B$7,0)))),0)</f>
        <v/>
      </c>
      <c r="U347" s="34">
        <f>IF(AND(ISNUMBER($C347),ISNUMBER($D347)),IF($D347&lt;$C347,0,IF(MAX($C347,DATE(Setup!$B$5,12,1))&gt;MIN($D347,EOMONTH(DATE(Setup!$B$5,12,1),0)),0,MAX(0,NETWORKDAYS.INTL(MAX($C347,DATE(Setup!$B$5,12,1)),MIN($D347,EOMONTH(DATE(Setup!$B$5,12,1),0)),Setup!$C$6,Setup!$F$12:$F$61)-IF(AND($E347="Half day",YEAR($D347)=Setup!$B$5,MONTH($D347)=12),1-Setup!$B$7,0)))),0)</f>
        <v/>
      </c>
    </row>
    <row r="348">
      <c r="A348" s="7" t="n"/>
      <c r="B348" s="7" t="n"/>
      <c r="C348" s="28" t="n"/>
      <c r="D348" s="28" t="n"/>
      <c r="E348" s="23" t="n"/>
      <c r="F348" s="32">
        <f>IF(OR($C348="",$D348=""),"",IF(NOT(AND(ISNUMBER($C348),ISNUMBER($D348))),"Check dates",IF($D348&lt;$C348,"Check dates",SUM($J348:$U348))))</f>
        <v/>
      </c>
      <c r="G348" s="7" t="n"/>
      <c r="H348" s="33">
        <f>IF(AND($A348="",$B348="",$C348="",$D348=""),"",IF(COUNTIF(Employees!$A$5:$A$34,$A348)=0,"Pick the employee from the list",IF(COUNTIF(Setup!$A$12:$A$17,$B348)=0,"Pick the leave type",IF($F348="Check dates","Check the dates","OK"))))</f>
        <v/>
      </c>
      <c r="J348" s="34">
        <f>IF(AND(ISNUMBER($C348),ISNUMBER($D348)),IF($D348&lt;$C348,0,IF(MAX($C348,DATE(Setup!$B$5,1,1))&gt;MIN($D348,EOMONTH(DATE(Setup!$B$5,1,1),0)),0,MAX(0,NETWORKDAYS.INTL(MAX($C348,DATE(Setup!$B$5,1,1)),MIN($D348,EOMONTH(DATE(Setup!$B$5,1,1),0)),Setup!$C$6,Setup!$F$12:$F$61)-IF(AND($E348="Half day",YEAR($D348)=Setup!$B$5,MONTH($D348)=1),1-Setup!$B$7,0)))),0)</f>
        <v/>
      </c>
      <c r="K348" s="34">
        <f>IF(AND(ISNUMBER($C348),ISNUMBER($D348)),IF($D348&lt;$C348,0,IF(MAX($C348,DATE(Setup!$B$5,2,1))&gt;MIN($D348,EOMONTH(DATE(Setup!$B$5,2,1),0)),0,MAX(0,NETWORKDAYS.INTL(MAX($C348,DATE(Setup!$B$5,2,1)),MIN($D348,EOMONTH(DATE(Setup!$B$5,2,1),0)),Setup!$C$6,Setup!$F$12:$F$61)-IF(AND($E348="Half day",YEAR($D348)=Setup!$B$5,MONTH($D348)=2),1-Setup!$B$7,0)))),0)</f>
        <v/>
      </c>
      <c r="L348" s="34">
        <f>IF(AND(ISNUMBER($C348),ISNUMBER($D348)),IF($D348&lt;$C348,0,IF(MAX($C348,DATE(Setup!$B$5,3,1))&gt;MIN($D348,EOMONTH(DATE(Setup!$B$5,3,1),0)),0,MAX(0,NETWORKDAYS.INTL(MAX($C348,DATE(Setup!$B$5,3,1)),MIN($D348,EOMONTH(DATE(Setup!$B$5,3,1),0)),Setup!$C$6,Setup!$F$12:$F$61)-IF(AND($E348="Half day",YEAR($D348)=Setup!$B$5,MONTH($D348)=3),1-Setup!$B$7,0)))),0)</f>
        <v/>
      </c>
      <c r="M348" s="34">
        <f>IF(AND(ISNUMBER($C348),ISNUMBER($D348)),IF($D348&lt;$C348,0,IF(MAX($C348,DATE(Setup!$B$5,4,1))&gt;MIN($D348,EOMONTH(DATE(Setup!$B$5,4,1),0)),0,MAX(0,NETWORKDAYS.INTL(MAX($C348,DATE(Setup!$B$5,4,1)),MIN($D348,EOMONTH(DATE(Setup!$B$5,4,1),0)),Setup!$C$6,Setup!$F$12:$F$61)-IF(AND($E348="Half day",YEAR($D348)=Setup!$B$5,MONTH($D348)=4),1-Setup!$B$7,0)))),0)</f>
        <v/>
      </c>
      <c r="N348" s="34">
        <f>IF(AND(ISNUMBER($C348),ISNUMBER($D348)),IF($D348&lt;$C348,0,IF(MAX($C348,DATE(Setup!$B$5,5,1))&gt;MIN($D348,EOMONTH(DATE(Setup!$B$5,5,1),0)),0,MAX(0,NETWORKDAYS.INTL(MAX($C348,DATE(Setup!$B$5,5,1)),MIN($D348,EOMONTH(DATE(Setup!$B$5,5,1),0)),Setup!$C$6,Setup!$F$12:$F$61)-IF(AND($E348="Half day",YEAR($D348)=Setup!$B$5,MONTH($D348)=5),1-Setup!$B$7,0)))),0)</f>
        <v/>
      </c>
      <c r="O348" s="34">
        <f>IF(AND(ISNUMBER($C348),ISNUMBER($D348)),IF($D348&lt;$C348,0,IF(MAX($C348,DATE(Setup!$B$5,6,1))&gt;MIN($D348,EOMONTH(DATE(Setup!$B$5,6,1),0)),0,MAX(0,NETWORKDAYS.INTL(MAX($C348,DATE(Setup!$B$5,6,1)),MIN($D348,EOMONTH(DATE(Setup!$B$5,6,1),0)),Setup!$C$6,Setup!$F$12:$F$61)-IF(AND($E348="Half day",YEAR($D348)=Setup!$B$5,MONTH($D348)=6),1-Setup!$B$7,0)))),0)</f>
        <v/>
      </c>
      <c r="P348" s="34">
        <f>IF(AND(ISNUMBER($C348),ISNUMBER($D348)),IF($D348&lt;$C348,0,IF(MAX($C348,DATE(Setup!$B$5,7,1))&gt;MIN($D348,EOMONTH(DATE(Setup!$B$5,7,1),0)),0,MAX(0,NETWORKDAYS.INTL(MAX($C348,DATE(Setup!$B$5,7,1)),MIN($D348,EOMONTH(DATE(Setup!$B$5,7,1),0)),Setup!$C$6,Setup!$F$12:$F$61)-IF(AND($E348="Half day",YEAR($D348)=Setup!$B$5,MONTH($D348)=7),1-Setup!$B$7,0)))),0)</f>
        <v/>
      </c>
      <c r="Q348" s="34">
        <f>IF(AND(ISNUMBER($C348),ISNUMBER($D348)),IF($D348&lt;$C348,0,IF(MAX($C348,DATE(Setup!$B$5,8,1))&gt;MIN($D348,EOMONTH(DATE(Setup!$B$5,8,1),0)),0,MAX(0,NETWORKDAYS.INTL(MAX($C348,DATE(Setup!$B$5,8,1)),MIN($D348,EOMONTH(DATE(Setup!$B$5,8,1),0)),Setup!$C$6,Setup!$F$12:$F$61)-IF(AND($E348="Half day",YEAR($D348)=Setup!$B$5,MONTH($D348)=8),1-Setup!$B$7,0)))),0)</f>
        <v/>
      </c>
      <c r="R348" s="34">
        <f>IF(AND(ISNUMBER($C348),ISNUMBER($D348)),IF($D348&lt;$C348,0,IF(MAX($C348,DATE(Setup!$B$5,9,1))&gt;MIN($D348,EOMONTH(DATE(Setup!$B$5,9,1),0)),0,MAX(0,NETWORKDAYS.INTL(MAX($C348,DATE(Setup!$B$5,9,1)),MIN($D348,EOMONTH(DATE(Setup!$B$5,9,1),0)),Setup!$C$6,Setup!$F$12:$F$61)-IF(AND($E348="Half day",YEAR($D348)=Setup!$B$5,MONTH($D348)=9),1-Setup!$B$7,0)))),0)</f>
        <v/>
      </c>
      <c r="S348" s="34">
        <f>IF(AND(ISNUMBER($C348),ISNUMBER($D348)),IF($D348&lt;$C348,0,IF(MAX($C348,DATE(Setup!$B$5,10,1))&gt;MIN($D348,EOMONTH(DATE(Setup!$B$5,10,1),0)),0,MAX(0,NETWORKDAYS.INTL(MAX($C348,DATE(Setup!$B$5,10,1)),MIN($D348,EOMONTH(DATE(Setup!$B$5,10,1),0)),Setup!$C$6,Setup!$F$12:$F$61)-IF(AND($E348="Half day",YEAR($D348)=Setup!$B$5,MONTH($D348)=10),1-Setup!$B$7,0)))),0)</f>
        <v/>
      </c>
      <c r="T348" s="34">
        <f>IF(AND(ISNUMBER($C348),ISNUMBER($D348)),IF($D348&lt;$C348,0,IF(MAX($C348,DATE(Setup!$B$5,11,1))&gt;MIN($D348,EOMONTH(DATE(Setup!$B$5,11,1),0)),0,MAX(0,NETWORKDAYS.INTL(MAX($C348,DATE(Setup!$B$5,11,1)),MIN($D348,EOMONTH(DATE(Setup!$B$5,11,1),0)),Setup!$C$6,Setup!$F$12:$F$61)-IF(AND($E348="Half day",YEAR($D348)=Setup!$B$5,MONTH($D348)=11),1-Setup!$B$7,0)))),0)</f>
        <v/>
      </c>
      <c r="U348" s="34">
        <f>IF(AND(ISNUMBER($C348),ISNUMBER($D348)),IF($D348&lt;$C348,0,IF(MAX($C348,DATE(Setup!$B$5,12,1))&gt;MIN($D348,EOMONTH(DATE(Setup!$B$5,12,1),0)),0,MAX(0,NETWORKDAYS.INTL(MAX($C348,DATE(Setup!$B$5,12,1)),MIN($D348,EOMONTH(DATE(Setup!$B$5,12,1),0)),Setup!$C$6,Setup!$F$12:$F$61)-IF(AND($E348="Half day",YEAR($D348)=Setup!$B$5,MONTH($D348)=12),1-Setup!$B$7,0)))),0)</f>
        <v/>
      </c>
    </row>
    <row r="349">
      <c r="A349" s="7" t="n"/>
      <c r="B349" s="7" t="n"/>
      <c r="C349" s="28" t="n"/>
      <c r="D349" s="28" t="n"/>
      <c r="E349" s="23" t="n"/>
      <c r="F349" s="32">
        <f>IF(OR($C349="",$D349=""),"",IF(NOT(AND(ISNUMBER($C349),ISNUMBER($D349))),"Check dates",IF($D349&lt;$C349,"Check dates",SUM($J349:$U349))))</f>
        <v/>
      </c>
      <c r="G349" s="7" t="n"/>
      <c r="H349" s="33">
        <f>IF(AND($A349="",$B349="",$C349="",$D349=""),"",IF(COUNTIF(Employees!$A$5:$A$34,$A349)=0,"Pick the employee from the list",IF(COUNTIF(Setup!$A$12:$A$17,$B349)=0,"Pick the leave type",IF($F349="Check dates","Check the dates","OK"))))</f>
        <v/>
      </c>
      <c r="J349" s="34">
        <f>IF(AND(ISNUMBER($C349),ISNUMBER($D349)),IF($D349&lt;$C349,0,IF(MAX($C349,DATE(Setup!$B$5,1,1))&gt;MIN($D349,EOMONTH(DATE(Setup!$B$5,1,1),0)),0,MAX(0,NETWORKDAYS.INTL(MAX($C349,DATE(Setup!$B$5,1,1)),MIN($D349,EOMONTH(DATE(Setup!$B$5,1,1),0)),Setup!$C$6,Setup!$F$12:$F$61)-IF(AND($E349="Half day",YEAR($D349)=Setup!$B$5,MONTH($D349)=1),1-Setup!$B$7,0)))),0)</f>
        <v/>
      </c>
      <c r="K349" s="34">
        <f>IF(AND(ISNUMBER($C349),ISNUMBER($D349)),IF($D349&lt;$C349,0,IF(MAX($C349,DATE(Setup!$B$5,2,1))&gt;MIN($D349,EOMONTH(DATE(Setup!$B$5,2,1),0)),0,MAX(0,NETWORKDAYS.INTL(MAX($C349,DATE(Setup!$B$5,2,1)),MIN($D349,EOMONTH(DATE(Setup!$B$5,2,1),0)),Setup!$C$6,Setup!$F$12:$F$61)-IF(AND($E349="Half day",YEAR($D349)=Setup!$B$5,MONTH($D349)=2),1-Setup!$B$7,0)))),0)</f>
        <v/>
      </c>
      <c r="L349" s="34">
        <f>IF(AND(ISNUMBER($C349),ISNUMBER($D349)),IF($D349&lt;$C349,0,IF(MAX($C349,DATE(Setup!$B$5,3,1))&gt;MIN($D349,EOMONTH(DATE(Setup!$B$5,3,1),0)),0,MAX(0,NETWORKDAYS.INTL(MAX($C349,DATE(Setup!$B$5,3,1)),MIN($D349,EOMONTH(DATE(Setup!$B$5,3,1),0)),Setup!$C$6,Setup!$F$12:$F$61)-IF(AND($E349="Half day",YEAR($D349)=Setup!$B$5,MONTH($D349)=3),1-Setup!$B$7,0)))),0)</f>
        <v/>
      </c>
      <c r="M349" s="34">
        <f>IF(AND(ISNUMBER($C349),ISNUMBER($D349)),IF($D349&lt;$C349,0,IF(MAX($C349,DATE(Setup!$B$5,4,1))&gt;MIN($D349,EOMONTH(DATE(Setup!$B$5,4,1),0)),0,MAX(0,NETWORKDAYS.INTL(MAX($C349,DATE(Setup!$B$5,4,1)),MIN($D349,EOMONTH(DATE(Setup!$B$5,4,1),0)),Setup!$C$6,Setup!$F$12:$F$61)-IF(AND($E349="Half day",YEAR($D349)=Setup!$B$5,MONTH($D349)=4),1-Setup!$B$7,0)))),0)</f>
        <v/>
      </c>
      <c r="N349" s="34">
        <f>IF(AND(ISNUMBER($C349),ISNUMBER($D349)),IF($D349&lt;$C349,0,IF(MAX($C349,DATE(Setup!$B$5,5,1))&gt;MIN($D349,EOMONTH(DATE(Setup!$B$5,5,1),0)),0,MAX(0,NETWORKDAYS.INTL(MAX($C349,DATE(Setup!$B$5,5,1)),MIN($D349,EOMONTH(DATE(Setup!$B$5,5,1),0)),Setup!$C$6,Setup!$F$12:$F$61)-IF(AND($E349="Half day",YEAR($D349)=Setup!$B$5,MONTH($D349)=5),1-Setup!$B$7,0)))),0)</f>
        <v/>
      </c>
      <c r="O349" s="34">
        <f>IF(AND(ISNUMBER($C349),ISNUMBER($D349)),IF($D349&lt;$C349,0,IF(MAX($C349,DATE(Setup!$B$5,6,1))&gt;MIN($D349,EOMONTH(DATE(Setup!$B$5,6,1),0)),0,MAX(0,NETWORKDAYS.INTL(MAX($C349,DATE(Setup!$B$5,6,1)),MIN($D349,EOMONTH(DATE(Setup!$B$5,6,1),0)),Setup!$C$6,Setup!$F$12:$F$61)-IF(AND($E349="Half day",YEAR($D349)=Setup!$B$5,MONTH($D349)=6),1-Setup!$B$7,0)))),0)</f>
        <v/>
      </c>
      <c r="P349" s="34">
        <f>IF(AND(ISNUMBER($C349),ISNUMBER($D349)),IF($D349&lt;$C349,0,IF(MAX($C349,DATE(Setup!$B$5,7,1))&gt;MIN($D349,EOMONTH(DATE(Setup!$B$5,7,1),0)),0,MAX(0,NETWORKDAYS.INTL(MAX($C349,DATE(Setup!$B$5,7,1)),MIN($D349,EOMONTH(DATE(Setup!$B$5,7,1),0)),Setup!$C$6,Setup!$F$12:$F$61)-IF(AND($E349="Half day",YEAR($D349)=Setup!$B$5,MONTH($D349)=7),1-Setup!$B$7,0)))),0)</f>
        <v/>
      </c>
      <c r="Q349" s="34">
        <f>IF(AND(ISNUMBER($C349),ISNUMBER($D349)),IF($D349&lt;$C349,0,IF(MAX($C349,DATE(Setup!$B$5,8,1))&gt;MIN($D349,EOMONTH(DATE(Setup!$B$5,8,1),0)),0,MAX(0,NETWORKDAYS.INTL(MAX($C349,DATE(Setup!$B$5,8,1)),MIN($D349,EOMONTH(DATE(Setup!$B$5,8,1),0)),Setup!$C$6,Setup!$F$12:$F$61)-IF(AND($E349="Half day",YEAR($D349)=Setup!$B$5,MONTH($D349)=8),1-Setup!$B$7,0)))),0)</f>
        <v/>
      </c>
      <c r="R349" s="34">
        <f>IF(AND(ISNUMBER($C349),ISNUMBER($D349)),IF($D349&lt;$C349,0,IF(MAX($C349,DATE(Setup!$B$5,9,1))&gt;MIN($D349,EOMONTH(DATE(Setup!$B$5,9,1),0)),0,MAX(0,NETWORKDAYS.INTL(MAX($C349,DATE(Setup!$B$5,9,1)),MIN($D349,EOMONTH(DATE(Setup!$B$5,9,1),0)),Setup!$C$6,Setup!$F$12:$F$61)-IF(AND($E349="Half day",YEAR($D349)=Setup!$B$5,MONTH($D349)=9),1-Setup!$B$7,0)))),0)</f>
        <v/>
      </c>
      <c r="S349" s="34">
        <f>IF(AND(ISNUMBER($C349),ISNUMBER($D349)),IF($D349&lt;$C349,0,IF(MAX($C349,DATE(Setup!$B$5,10,1))&gt;MIN($D349,EOMONTH(DATE(Setup!$B$5,10,1),0)),0,MAX(0,NETWORKDAYS.INTL(MAX($C349,DATE(Setup!$B$5,10,1)),MIN($D349,EOMONTH(DATE(Setup!$B$5,10,1),0)),Setup!$C$6,Setup!$F$12:$F$61)-IF(AND($E349="Half day",YEAR($D349)=Setup!$B$5,MONTH($D349)=10),1-Setup!$B$7,0)))),0)</f>
        <v/>
      </c>
      <c r="T349" s="34">
        <f>IF(AND(ISNUMBER($C349),ISNUMBER($D349)),IF($D349&lt;$C349,0,IF(MAX($C349,DATE(Setup!$B$5,11,1))&gt;MIN($D349,EOMONTH(DATE(Setup!$B$5,11,1),0)),0,MAX(0,NETWORKDAYS.INTL(MAX($C349,DATE(Setup!$B$5,11,1)),MIN($D349,EOMONTH(DATE(Setup!$B$5,11,1),0)),Setup!$C$6,Setup!$F$12:$F$61)-IF(AND($E349="Half day",YEAR($D349)=Setup!$B$5,MONTH($D349)=11),1-Setup!$B$7,0)))),0)</f>
        <v/>
      </c>
      <c r="U349" s="34">
        <f>IF(AND(ISNUMBER($C349),ISNUMBER($D349)),IF($D349&lt;$C349,0,IF(MAX($C349,DATE(Setup!$B$5,12,1))&gt;MIN($D349,EOMONTH(DATE(Setup!$B$5,12,1),0)),0,MAX(0,NETWORKDAYS.INTL(MAX($C349,DATE(Setup!$B$5,12,1)),MIN($D349,EOMONTH(DATE(Setup!$B$5,12,1),0)),Setup!$C$6,Setup!$F$12:$F$61)-IF(AND($E349="Half day",YEAR($D349)=Setup!$B$5,MONTH($D349)=12),1-Setup!$B$7,0)))),0)</f>
        <v/>
      </c>
    </row>
    <row r="350">
      <c r="A350" s="7" t="n"/>
      <c r="B350" s="7" t="n"/>
      <c r="C350" s="28" t="n"/>
      <c r="D350" s="28" t="n"/>
      <c r="E350" s="23" t="n"/>
      <c r="F350" s="32">
        <f>IF(OR($C350="",$D350=""),"",IF(NOT(AND(ISNUMBER($C350),ISNUMBER($D350))),"Check dates",IF($D350&lt;$C350,"Check dates",SUM($J350:$U350))))</f>
        <v/>
      </c>
      <c r="G350" s="7" t="n"/>
      <c r="H350" s="33">
        <f>IF(AND($A350="",$B350="",$C350="",$D350=""),"",IF(COUNTIF(Employees!$A$5:$A$34,$A350)=0,"Pick the employee from the list",IF(COUNTIF(Setup!$A$12:$A$17,$B350)=0,"Pick the leave type",IF($F350="Check dates","Check the dates","OK"))))</f>
        <v/>
      </c>
      <c r="J350" s="34">
        <f>IF(AND(ISNUMBER($C350),ISNUMBER($D350)),IF($D350&lt;$C350,0,IF(MAX($C350,DATE(Setup!$B$5,1,1))&gt;MIN($D350,EOMONTH(DATE(Setup!$B$5,1,1),0)),0,MAX(0,NETWORKDAYS.INTL(MAX($C350,DATE(Setup!$B$5,1,1)),MIN($D350,EOMONTH(DATE(Setup!$B$5,1,1),0)),Setup!$C$6,Setup!$F$12:$F$61)-IF(AND($E350="Half day",YEAR($D350)=Setup!$B$5,MONTH($D350)=1),1-Setup!$B$7,0)))),0)</f>
        <v/>
      </c>
      <c r="K350" s="34">
        <f>IF(AND(ISNUMBER($C350),ISNUMBER($D350)),IF($D350&lt;$C350,0,IF(MAX($C350,DATE(Setup!$B$5,2,1))&gt;MIN($D350,EOMONTH(DATE(Setup!$B$5,2,1),0)),0,MAX(0,NETWORKDAYS.INTL(MAX($C350,DATE(Setup!$B$5,2,1)),MIN($D350,EOMONTH(DATE(Setup!$B$5,2,1),0)),Setup!$C$6,Setup!$F$12:$F$61)-IF(AND($E350="Half day",YEAR($D350)=Setup!$B$5,MONTH($D350)=2),1-Setup!$B$7,0)))),0)</f>
        <v/>
      </c>
      <c r="L350" s="34">
        <f>IF(AND(ISNUMBER($C350),ISNUMBER($D350)),IF($D350&lt;$C350,0,IF(MAX($C350,DATE(Setup!$B$5,3,1))&gt;MIN($D350,EOMONTH(DATE(Setup!$B$5,3,1),0)),0,MAX(0,NETWORKDAYS.INTL(MAX($C350,DATE(Setup!$B$5,3,1)),MIN($D350,EOMONTH(DATE(Setup!$B$5,3,1),0)),Setup!$C$6,Setup!$F$12:$F$61)-IF(AND($E350="Half day",YEAR($D350)=Setup!$B$5,MONTH($D350)=3),1-Setup!$B$7,0)))),0)</f>
        <v/>
      </c>
      <c r="M350" s="34">
        <f>IF(AND(ISNUMBER($C350),ISNUMBER($D350)),IF($D350&lt;$C350,0,IF(MAX($C350,DATE(Setup!$B$5,4,1))&gt;MIN($D350,EOMONTH(DATE(Setup!$B$5,4,1),0)),0,MAX(0,NETWORKDAYS.INTL(MAX($C350,DATE(Setup!$B$5,4,1)),MIN($D350,EOMONTH(DATE(Setup!$B$5,4,1),0)),Setup!$C$6,Setup!$F$12:$F$61)-IF(AND($E350="Half day",YEAR($D350)=Setup!$B$5,MONTH($D350)=4),1-Setup!$B$7,0)))),0)</f>
        <v/>
      </c>
      <c r="N350" s="34">
        <f>IF(AND(ISNUMBER($C350),ISNUMBER($D350)),IF($D350&lt;$C350,0,IF(MAX($C350,DATE(Setup!$B$5,5,1))&gt;MIN($D350,EOMONTH(DATE(Setup!$B$5,5,1),0)),0,MAX(0,NETWORKDAYS.INTL(MAX($C350,DATE(Setup!$B$5,5,1)),MIN($D350,EOMONTH(DATE(Setup!$B$5,5,1),0)),Setup!$C$6,Setup!$F$12:$F$61)-IF(AND($E350="Half day",YEAR($D350)=Setup!$B$5,MONTH($D350)=5),1-Setup!$B$7,0)))),0)</f>
        <v/>
      </c>
      <c r="O350" s="34">
        <f>IF(AND(ISNUMBER($C350),ISNUMBER($D350)),IF($D350&lt;$C350,0,IF(MAX($C350,DATE(Setup!$B$5,6,1))&gt;MIN($D350,EOMONTH(DATE(Setup!$B$5,6,1),0)),0,MAX(0,NETWORKDAYS.INTL(MAX($C350,DATE(Setup!$B$5,6,1)),MIN($D350,EOMONTH(DATE(Setup!$B$5,6,1),0)),Setup!$C$6,Setup!$F$12:$F$61)-IF(AND($E350="Half day",YEAR($D350)=Setup!$B$5,MONTH($D350)=6),1-Setup!$B$7,0)))),0)</f>
        <v/>
      </c>
      <c r="P350" s="34">
        <f>IF(AND(ISNUMBER($C350),ISNUMBER($D350)),IF($D350&lt;$C350,0,IF(MAX($C350,DATE(Setup!$B$5,7,1))&gt;MIN($D350,EOMONTH(DATE(Setup!$B$5,7,1),0)),0,MAX(0,NETWORKDAYS.INTL(MAX($C350,DATE(Setup!$B$5,7,1)),MIN($D350,EOMONTH(DATE(Setup!$B$5,7,1),0)),Setup!$C$6,Setup!$F$12:$F$61)-IF(AND($E350="Half day",YEAR($D350)=Setup!$B$5,MONTH($D350)=7),1-Setup!$B$7,0)))),0)</f>
        <v/>
      </c>
      <c r="Q350" s="34">
        <f>IF(AND(ISNUMBER($C350),ISNUMBER($D350)),IF($D350&lt;$C350,0,IF(MAX($C350,DATE(Setup!$B$5,8,1))&gt;MIN($D350,EOMONTH(DATE(Setup!$B$5,8,1),0)),0,MAX(0,NETWORKDAYS.INTL(MAX($C350,DATE(Setup!$B$5,8,1)),MIN($D350,EOMONTH(DATE(Setup!$B$5,8,1),0)),Setup!$C$6,Setup!$F$12:$F$61)-IF(AND($E350="Half day",YEAR($D350)=Setup!$B$5,MONTH($D350)=8),1-Setup!$B$7,0)))),0)</f>
        <v/>
      </c>
      <c r="R350" s="34">
        <f>IF(AND(ISNUMBER($C350),ISNUMBER($D350)),IF($D350&lt;$C350,0,IF(MAX($C350,DATE(Setup!$B$5,9,1))&gt;MIN($D350,EOMONTH(DATE(Setup!$B$5,9,1),0)),0,MAX(0,NETWORKDAYS.INTL(MAX($C350,DATE(Setup!$B$5,9,1)),MIN($D350,EOMONTH(DATE(Setup!$B$5,9,1),0)),Setup!$C$6,Setup!$F$12:$F$61)-IF(AND($E350="Half day",YEAR($D350)=Setup!$B$5,MONTH($D350)=9),1-Setup!$B$7,0)))),0)</f>
        <v/>
      </c>
      <c r="S350" s="34">
        <f>IF(AND(ISNUMBER($C350),ISNUMBER($D350)),IF($D350&lt;$C350,0,IF(MAX($C350,DATE(Setup!$B$5,10,1))&gt;MIN($D350,EOMONTH(DATE(Setup!$B$5,10,1),0)),0,MAX(0,NETWORKDAYS.INTL(MAX($C350,DATE(Setup!$B$5,10,1)),MIN($D350,EOMONTH(DATE(Setup!$B$5,10,1),0)),Setup!$C$6,Setup!$F$12:$F$61)-IF(AND($E350="Half day",YEAR($D350)=Setup!$B$5,MONTH($D350)=10),1-Setup!$B$7,0)))),0)</f>
        <v/>
      </c>
      <c r="T350" s="34">
        <f>IF(AND(ISNUMBER($C350),ISNUMBER($D350)),IF($D350&lt;$C350,0,IF(MAX($C350,DATE(Setup!$B$5,11,1))&gt;MIN($D350,EOMONTH(DATE(Setup!$B$5,11,1),0)),0,MAX(0,NETWORKDAYS.INTL(MAX($C350,DATE(Setup!$B$5,11,1)),MIN($D350,EOMONTH(DATE(Setup!$B$5,11,1),0)),Setup!$C$6,Setup!$F$12:$F$61)-IF(AND($E350="Half day",YEAR($D350)=Setup!$B$5,MONTH($D350)=11),1-Setup!$B$7,0)))),0)</f>
        <v/>
      </c>
      <c r="U350" s="34">
        <f>IF(AND(ISNUMBER($C350),ISNUMBER($D350)),IF($D350&lt;$C350,0,IF(MAX($C350,DATE(Setup!$B$5,12,1))&gt;MIN($D350,EOMONTH(DATE(Setup!$B$5,12,1),0)),0,MAX(0,NETWORKDAYS.INTL(MAX($C350,DATE(Setup!$B$5,12,1)),MIN($D350,EOMONTH(DATE(Setup!$B$5,12,1),0)),Setup!$C$6,Setup!$F$12:$F$61)-IF(AND($E350="Half day",YEAR($D350)=Setup!$B$5,MONTH($D350)=12),1-Setup!$B$7,0)))),0)</f>
        <v/>
      </c>
    </row>
    <row r="351">
      <c r="A351" s="7" t="n"/>
      <c r="B351" s="7" t="n"/>
      <c r="C351" s="28" t="n"/>
      <c r="D351" s="28" t="n"/>
      <c r="E351" s="23" t="n"/>
      <c r="F351" s="32">
        <f>IF(OR($C351="",$D351=""),"",IF(NOT(AND(ISNUMBER($C351),ISNUMBER($D351))),"Check dates",IF($D351&lt;$C351,"Check dates",SUM($J351:$U351))))</f>
        <v/>
      </c>
      <c r="G351" s="7" t="n"/>
      <c r="H351" s="33">
        <f>IF(AND($A351="",$B351="",$C351="",$D351=""),"",IF(COUNTIF(Employees!$A$5:$A$34,$A351)=0,"Pick the employee from the list",IF(COUNTIF(Setup!$A$12:$A$17,$B351)=0,"Pick the leave type",IF($F351="Check dates","Check the dates","OK"))))</f>
        <v/>
      </c>
      <c r="J351" s="34">
        <f>IF(AND(ISNUMBER($C351),ISNUMBER($D351)),IF($D351&lt;$C351,0,IF(MAX($C351,DATE(Setup!$B$5,1,1))&gt;MIN($D351,EOMONTH(DATE(Setup!$B$5,1,1),0)),0,MAX(0,NETWORKDAYS.INTL(MAX($C351,DATE(Setup!$B$5,1,1)),MIN($D351,EOMONTH(DATE(Setup!$B$5,1,1),0)),Setup!$C$6,Setup!$F$12:$F$61)-IF(AND($E351="Half day",YEAR($D351)=Setup!$B$5,MONTH($D351)=1),1-Setup!$B$7,0)))),0)</f>
        <v/>
      </c>
      <c r="K351" s="34">
        <f>IF(AND(ISNUMBER($C351),ISNUMBER($D351)),IF($D351&lt;$C351,0,IF(MAX($C351,DATE(Setup!$B$5,2,1))&gt;MIN($D351,EOMONTH(DATE(Setup!$B$5,2,1),0)),0,MAX(0,NETWORKDAYS.INTL(MAX($C351,DATE(Setup!$B$5,2,1)),MIN($D351,EOMONTH(DATE(Setup!$B$5,2,1),0)),Setup!$C$6,Setup!$F$12:$F$61)-IF(AND($E351="Half day",YEAR($D351)=Setup!$B$5,MONTH($D351)=2),1-Setup!$B$7,0)))),0)</f>
        <v/>
      </c>
      <c r="L351" s="34">
        <f>IF(AND(ISNUMBER($C351),ISNUMBER($D351)),IF($D351&lt;$C351,0,IF(MAX($C351,DATE(Setup!$B$5,3,1))&gt;MIN($D351,EOMONTH(DATE(Setup!$B$5,3,1),0)),0,MAX(0,NETWORKDAYS.INTL(MAX($C351,DATE(Setup!$B$5,3,1)),MIN($D351,EOMONTH(DATE(Setup!$B$5,3,1),0)),Setup!$C$6,Setup!$F$12:$F$61)-IF(AND($E351="Half day",YEAR($D351)=Setup!$B$5,MONTH($D351)=3),1-Setup!$B$7,0)))),0)</f>
        <v/>
      </c>
      <c r="M351" s="34">
        <f>IF(AND(ISNUMBER($C351),ISNUMBER($D351)),IF($D351&lt;$C351,0,IF(MAX($C351,DATE(Setup!$B$5,4,1))&gt;MIN($D351,EOMONTH(DATE(Setup!$B$5,4,1),0)),0,MAX(0,NETWORKDAYS.INTL(MAX($C351,DATE(Setup!$B$5,4,1)),MIN($D351,EOMONTH(DATE(Setup!$B$5,4,1),0)),Setup!$C$6,Setup!$F$12:$F$61)-IF(AND($E351="Half day",YEAR($D351)=Setup!$B$5,MONTH($D351)=4),1-Setup!$B$7,0)))),0)</f>
        <v/>
      </c>
      <c r="N351" s="34">
        <f>IF(AND(ISNUMBER($C351),ISNUMBER($D351)),IF($D351&lt;$C351,0,IF(MAX($C351,DATE(Setup!$B$5,5,1))&gt;MIN($D351,EOMONTH(DATE(Setup!$B$5,5,1),0)),0,MAX(0,NETWORKDAYS.INTL(MAX($C351,DATE(Setup!$B$5,5,1)),MIN($D351,EOMONTH(DATE(Setup!$B$5,5,1),0)),Setup!$C$6,Setup!$F$12:$F$61)-IF(AND($E351="Half day",YEAR($D351)=Setup!$B$5,MONTH($D351)=5),1-Setup!$B$7,0)))),0)</f>
        <v/>
      </c>
      <c r="O351" s="34">
        <f>IF(AND(ISNUMBER($C351),ISNUMBER($D351)),IF($D351&lt;$C351,0,IF(MAX($C351,DATE(Setup!$B$5,6,1))&gt;MIN($D351,EOMONTH(DATE(Setup!$B$5,6,1),0)),0,MAX(0,NETWORKDAYS.INTL(MAX($C351,DATE(Setup!$B$5,6,1)),MIN($D351,EOMONTH(DATE(Setup!$B$5,6,1),0)),Setup!$C$6,Setup!$F$12:$F$61)-IF(AND($E351="Half day",YEAR($D351)=Setup!$B$5,MONTH($D351)=6),1-Setup!$B$7,0)))),0)</f>
        <v/>
      </c>
      <c r="P351" s="34">
        <f>IF(AND(ISNUMBER($C351),ISNUMBER($D351)),IF($D351&lt;$C351,0,IF(MAX($C351,DATE(Setup!$B$5,7,1))&gt;MIN($D351,EOMONTH(DATE(Setup!$B$5,7,1),0)),0,MAX(0,NETWORKDAYS.INTL(MAX($C351,DATE(Setup!$B$5,7,1)),MIN($D351,EOMONTH(DATE(Setup!$B$5,7,1),0)),Setup!$C$6,Setup!$F$12:$F$61)-IF(AND($E351="Half day",YEAR($D351)=Setup!$B$5,MONTH($D351)=7),1-Setup!$B$7,0)))),0)</f>
        <v/>
      </c>
      <c r="Q351" s="34">
        <f>IF(AND(ISNUMBER($C351),ISNUMBER($D351)),IF($D351&lt;$C351,0,IF(MAX($C351,DATE(Setup!$B$5,8,1))&gt;MIN($D351,EOMONTH(DATE(Setup!$B$5,8,1),0)),0,MAX(0,NETWORKDAYS.INTL(MAX($C351,DATE(Setup!$B$5,8,1)),MIN($D351,EOMONTH(DATE(Setup!$B$5,8,1),0)),Setup!$C$6,Setup!$F$12:$F$61)-IF(AND($E351="Half day",YEAR($D351)=Setup!$B$5,MONTH($D351)=8),1-Setup!$B$7,0)))),0)</f>
        <v/>
      </c>
      <c r="R351" s="34">
        <f>IF(AND(ISNUMBER($C351),ISNUMBER($D351)),IF($D351&lt;$C351,0,IF(MAX($C351,DATE(Setup!$B$5,9,1))&gt;MIN($D351,EOMONTH(DATE(Setup!$B$5,9,1),0)),0,MAX(0,NETWORKDAYS.INTL(MAX($C351,DATE(Setup!$B$5,9,1)),MIN($D351,EOMONTH(DATE(Setup!$B$5,9,1),0)),Setup!$C$6,Setup!$F$12:$F$61)-IF(AND($E351="Half day",YEAR($D351)=Setup!$B$5,MONTH($D351)=9),1-Setup!$B$7,0)))),0)</f>
        <v/>
      </c>
      <c r="S351" s="34">
        <f>IF(AND(ISNUMBER($C351),ISNUMBER($D351)),IF($D351&lt;$C351,0,IF(MAX($C351,DATE(Setup!$B$5,10,1))&gt;MIN($D351,EOMONTH(DATE(Setup!$B$5,10,1),0)),0,MAX(0,NETWORKDAYS.INTL(MAX($C351,DATE(Setup!$B$5,10,1)),MIN($D351,EOMONTH(DATE(Setup!$B$5,10,1),0)),Setup!$C$6,Setup!$F$12:$F$61)-IF(AND($E351="Half day",YEAR($D351)=Setup!$B$5,MONTH($D351)=10),1-Setup!$B$7,0)))),0)</f>
        <v/>
      </c>
      <c r="T351" s="34">
        <f>IF(AND(ISNUMBER($C351),ISNUMBER($D351)),IF($D351&lt;$C351,0,IF(MAX($C351,DATE(Setup!$B$5,11,1))&gt;MIN($D351,EOMONTH(DATE(Setup!$B$5,11,1),0)),0,MAX(0,NETWORKDAYS.INTL(MAX($C351,DATE(Setup!$B$5,11,1)),MIN($D351,EOMONTH(DATE(Setup!$B$5,11,1),0)),Setup!$C$6,Setup!$F$12:$F$61)-IF(AND($E351="Half day",YEAR($D351)=Setup!$B$5,MONTH($D351)=11),1-Setup!$B$7,0)))),0)</f>
        <v/>
      </c>
      <c r="U351" s="34">
        <f>IF(AND(ISNUMBER($C351),ISNUMBER($D351)),IF($D351&lt;$C351,0,IF(MAX($C351,DATE(Setup!$B$5,12,1))&gt;MIN($D351,EOMONTH(DATE(Setup!$B$5,12,1),0)),0,MAX(0,NETWORKDAYS.INTL(MAX($C351,DATE(Setup!$B$5,12,1)),MIN($D351,EOMONTH(DATE(Setup!$B$5,12,1),0)),Setup!$C$6,Setup!$F$12:$F$61)-IF(AND($E351="Half day",YEAR($D351)=Setup!$B$5,MONTH($D351)=12),1-Setup!$B$7,0)))),0)</f>
        <v/>
      </c>
    </row>
    <row r="352">
      <c r="A352" s="7" t="n"/>
      <c r="B352" s="7" t="n"/>
      <c r="C352" s="28" t="n"/>
      <c r="D352" s="28" t="n"/>
      <c r="E352" s="23" t="n"/>
      <c r="F352" s="32">
        <f>IF(OR($C352="",$D352=""),"",IF(NOT(AND(ISNUMBER($C352),ISNUMBER($D352))),"Check dates",IF($D352&lt;$C352,"Check dates",SUM($J352:$U352))))</f>
        <v/>
      </c>
      <c r="G352" s="7" t="n"/>
      <c r="H352" s="33">
        <f>IF(AND($A352="",$B352="",$C352="",$D352=""),"",IF(COUNTIF(Employees!$A$5:$A$34,$A352)=0,"Pick the employee from the list",IF(COUNTIF(Setup!$A$12:$A$17,$B352)=0,"Pick the leave type",IF($F352="Check dates","Check the dates","OK"))))</f>
        <v/>
      </c>
      <c r="J352" s="34">
        <f>IF(AND(ISNUMBER($C352),ISNUMBER($D352)),IF($D352&lt;$C352,0,IF(MAX($C352,DATE(Setup!$B$5,1,1))&gt;MIN($D352,EOMONTH(DATE(Setup!$B$5,1,1),0)),0,MAX(0,NETWORKDAYS.INTL(MAX($C352,DATE(Setup!$B$5,1,1)),MIN($D352,EOMONTH(DATE(Setup!$B$5,1,1),0)),Setup!$C$6,Setup!$F$12:$F$61)-IF(AND($E352="Half day",YEAR($D352)=Setup!$B$5,MONTH($D352)=1),1-Setup!$B$7,0)))),0)</f>
        <v/>
      </c>
      <c r="K352" s="34">
        <f>IF(AND(ISNUMBER($C352),ISNUMBER($D352)),IF($D352&lt;$C352,0,IF(MAX($C352,DATE(Setup!$B$5,2,1))&gt;MIN($D352,EOMONTH(DATE(Setup!$B$5,2,1),0)),0,MAX(0,NETWORKDAYS.INTL(MAX($C352,DATE(Setup!$B$5,2,1)),MIN($D352,EOMONTH(DATE(Setup!$B$5,2,1),0)),Setup!$C$6,Setup!$F$12:$F$61)-IF(AND($E352="Half day",YEAR($D352)=Setup!$B$5,MONTH($D352)=2),1-Setup!$B$7,0)))),0)</f>
        <v/>
      </c>
      <c r="L352" s="34">
        <f>IF(AND(ISNUMBER($C352),ISNUMBER($D352)),IF($D352&lt;$C352,0,IF(MAX($C352,DATE(Setup!$B$5,3,1))&gt;MIN($D352,EOMONTH(DATE(Setup!$B$5,3,1),0)),0,MAX(0,NETWORKDAYS.INTL(MAX($C352,DATE(Setup!$B$5,3,1)),MIN($D352,EOMONTH(DATE(Setup!$B$5,3,1),0)),Setup!$C$6,Setup!$F$12:$F$61)-IF(AND($E352="Half day",YEAR($D352)=Setup!$B$5,MONTH($D352)=3),1-Setup!$B$7,0)))),0)</f>
        <v/>
      </c>
      <c r="M352" s="34">
        <f>IF(AND(ISNUMBER($C352),ISNUMBER($D352)),IF($D352&lt;$C352,0,IF(MAX($C352,DATE(Setup!$B$5,4,1))&gt;MIN($D352,EOMONTH(DATE(Setup!$B$5,4,1),0)),0,MAX(0,NETWORKDAYS.INTL(MAX($C352,DATE(Setup!$B$5,4,1)),MIN($D352,EOMONTH(DATE(Setup!$B$5,4,1),0)),Setup!$C$6,Setup!$F$12:$F$61)-IF(AND($E352="Half day",YEAR($D352)=Setup!$B$5,MONTH($D352)=4),1-Setup!$B$7,0)))),0)</f>
        <v/>
      </c>
      <c r="N352" s="34">
        <f>IF(AND(ISNUMBER($C352),ISNUMBER($D352)),IF($D352&lt;$C352,0,IF(MAX($C352,DATE(Setup!$B$5,5,1))&gt;MIN($D352,EOMONTH(DATE(Setup!$B$5,5,1),0)),0,MAX(0,NETWORKDAYS.INTL(MAX($C352,DATE(Setup!$B$5,5,1)),MIN($D352,EOMONTH(DATE(Setup!$B$5,5,1),0)),Setup!$C$6,Setup!$F$12:$F$61)-IF(AND($E352="Half day",YEAR($D352)=Setup!$B$5,MONTH($D352)=5),1-Setup!$B$7,0)))),0)</f>
        <v/>
      </c>
      <c r="O352" s="34">
        <f>IF(AND(ISNUMBER($C352),ISNUMBER($D352)),IF($D352&lt;$C352,0,IF(MAX($C352,DATE(Setup!$B$5,6,1))&gt;MIN($D352,EOMONTH(DATE(Setup!$B$5,6,1),0)),0,MAX(0,NETWORKDAYS.INTL(MAX($C352,DATE(Setup!$B$5,6,1)),MIN($D352,EOMONTH(DATE(Setup!$B$5,6,1),0)),Setup!$C$6,Setup!$F$12:$F$61)-IF(AND($E352="Half day",YEAR($D352)=Setup!$B$5,MONTH($D352)=6),1-Setup!$B$7,0)))),0)</f>
        <v/>
      </c>
      <c r="P352" s="34">
        <f>IF(AND(ISNUMBER($C352),ISNUMBER($D352)),IF($D352&lt;$C352,0,IF(MAX($C352,DATE(Setup!$B$5,7,1))&gt;MIN($D352,EOMONTH(DATE(Setup!$B$5,7,1),0)),0,MAX(0,NETWORKDAYS.INTL(MAX($C352,DATE(Setup!$B$5,7,1)),MIN($D352,EOMONTH(DATE(Setup!$B$5,7,1),0)),Setup!$C$6,Setup!$F$12:$F$61)-IF(AND($E352="Half day",YEAR($D352)=Setup!$B$5,MONTH($D352)=7),1-Setup!$B$7,0)))),0)</f>
        <v/>
      </c>
      <c r="Q352" s="34">
        <f>IF(AND(ISNUMBER($C352),ISNUMBER($D352)),IF($D352&lt;$C352,0,IF(MAX($C352,DATE(Setup!$B$5,8,1))&gt;MIN($D352,EOMONTH(DATE(Setup!$B$5,8,1),0)),0,MAX(0,NETWORKDAYS.INTL(MAX($C352,DATE(Setup!$B$5,8,1)),MIN($D352,EOMONTH(DATE(Setup!$B$5,8,1),0)),Setup!$C$6,Setup!$F$12:$F$61)-IF(AND($E352="Half day",YEAR($D352)=Setup!$B$5,MONTH($D352)=8),1-Setup!$B$7,0)))),0)</f>
        <v/>
      </c>
      <c r="R352" s="34">
        <f>IF(AND(ISNUMBER($C352),ISNUMBER($D352)),IF($D352&lt;$C352,0,IF(MAX($C352,DATE(Setup!$B$5,9,1))&gt;MIN($D352,EOMONTH(DATE(Setup!$B$5,9,1),0)),0,MAX(0,NETWORKDAYS.INTL(MAX($C352,DATE(Setup!$B$5,9,1)),MIN($D352,EOMONTH(DATE(Setup!$B$5,9,1),0)),Setup!$C$6,Setup!$F$12:$F$61)-IF(AND($E352="Half day",YEAR($D352)=Setup!$B$5,MONTH($D352)=9),1-Setup!$B$7,0)))),0)</f>
        <v/>
      </c>
      <c r="S352" s="34">
        <f>IF(AND(ISNUMBER($C352),ISNUMBER($D352)),IF($D352&lt;$C352,0,IF(MAX($C352,DATE(Setup!$B$5,10,1))&gt;MIN($D352,EOMONTH(DATE(Setup!$B$5,10,1),0)),0,MAX(0,NETWORKDAYS.INTL(MAX($C352,DATE(Setup!$B$5,10,1)),MIN($D352,EOMONTH(DATE(Setup!$B$5,10,1),0)),Setup!$C$6,Setup!$F$12:$F$61)-IF(AND($E352="Half day",YEAR($D352)=Setup!$B$5,MONTH($D352)=10),1-Setup!$B$7,0)))),0)</f>
        <v/>
      </c>
      <c r="T352" s="34">
        <f>IF(AND(ISNUMBER($C352),ISNUMBER($D352)),IF($D352&lt;$C352,0,IF(MAX($C352,DATE(Setup!$B$5,11,1))&gt;MIN($D352,EOMONTH(DATE(Setup!$B$5,11,1),0)),0,MAX(0,NETWORKDAYS.INTL(MAX($C352,DATE(Setup!$B$5,11,1)),MIN($D352,EOMONTH(DATE(Setup!$B$5,11,1),0)),Setup!$C$6,Setup!$F$12:$F$61)-IF(AND($E352="Half day",YEAR($D352)=Setup!$B$5,MONTH($D352)=11),1-Setup!$B$7,0)))),0)</f>
        <v/>
      </c>
      <c r="U352" s="34">
        <f>IF(AND(ISNUMBER($C352),ISNUMBER($D352)),IF($D352&lt;$C352,0,IF(MAX($C352,DATE(Setup!$B$5,12,1))&gt;MIN($D352,EOMONTH(DATE(Setup!$B$5,12,1),0)),0,MAX(0,NETWORKDAYS.INTL(MAX($C352,DATE(Setup!$B$5,12,1)),MIN($D352,EOMONTH(DATE(Setup!$B$5,12,1),0)),Setup!$C$6,Setup!$F$12:$F$61)-IF(AND($E352="Half day",YEAR($D352)=Setup!$B$5,MONTH($D352)=12),1-Setup!$B$7,0)))),0)</f>
        <v/>
      </c>
    </row>
    <row r="353">
      <c r="A353" s="7" t="n"/>
      <c r="B353" s="7" t="n"/>
      <c r="C353" s="28" t="n"/>
      <c r="D353" s="28" t="n"/>
      <c r="E353" s="23" t="n"/>
      <c r="F353" s="32">
        <f>IF(OR($C353="",$D353=""),"",IF(NOT(AND(ISNUMBER($C353),ISNUMBER($D353))),"Check dates",IF($D353&lt;$C353,"Check dates",SUM($J353:$U353))))</f>
        <v/>
      </c>
      <c r="G353" s="7" t="n"/>
      <c r="H353" s="33">
        <f>IF(AND($A353="",$B353="",$C353="",$D353=""),"",IF(COUNTIF(Employees!$A$5:$A$34,$A353)=0,"Pick the employee from the list",IF(COUNTIF(Setup!$A$12:$A$17,$B353)=0,"Pick the leave type",IF($F353="Check dates","Check the dates","OK"))))</f>
        <v/>
      </c>
      <c r="J353" s="34">
        <f>IF(AND(ISNUMBER($C353),ISNUMBER($D353)),IF($D353&lt;$C353,0,IF(MAX($C353,DATE(Setup!$B$5,1,1))&gt;MIN($D353,EOMONTH(DATE(Setup!$B$5,1,1),0)),0,MAX(0,NETWORKDAYS.INTL(MAX($C353,DATE(Setup!$B$5,1,1)),MIN($D353,EOMONTH(DATE(Setup!$B$5,1,1),0)),Setup!$C$6,Setup!$F$12:$F$61)-IF(AND($E353="Half day",YEAR($D353)=Setup!$B$5,MONTH($D353)=1),1-Setup!$B$7,0)))),0)</f>
        <v/>
      </c>
      <c r="K353" s="34">
        <f>IF(AND(ISNUMBER($C353),ISNUMBER($D353)),IF($D353&lt;$C353,0,IF(MAX($C353,DATE(Setup!$B$5,2,1))&gt;MIN($D353,EOMONTH(DATE(Setup!$B$5,2,1),0)),0,MAX(0,NETWORKDAYS.INTL(MAX($C353,DATE(Setup!$B$5,2,1)),MIN($D353,EOMONTH(DATE(Setup!$B$5,2,1),0)),Setup!$C$6,Setup!$F$12:$F$61)-IF(AND($E353="Half day",YEAR($D353)=Setup!$B$5,MONTH($D353)=2),1-Setup!$B$7,0)))),0)</f>
        <v/>
      </c>
      <c r="L353" s="34">
        <f>IF(AND(ISNUMBER($C353),ISNUMBER($D353)),IF($D353&lt;$C353,0,IF(MAX($C353,DATE(Setup!$B$5,3,1))&gt;MIN($D353,EOMONTH(DATE(Setup!$B$5,3,1),0)),0,MAX(0,NETWORKDAYS.INTL(MAX($C353,DATE(Setup!$B$5,3,1)),MIN($D353,EOMONTH(DATE(Setup!$B$5,3,1),0)),Setup!$C$6,Setup!$F$12:$F$61)-IF(AND($E353="Half day",YEAR($D353)=Setup!$B$5,MONTH($D353)=3),1-Setup!$B$7,0)))),0)</f>
        <v/>
      </c>
      <c r="M353" s="34">
        <f>IF(AND(ISNUMBER($C353),ISNUMBER($D353)),IF($D353&lt;$C353,0,IF(MAX($C353,DATE(Setup!$B$5,4,1))&gt;MIN($D353,EOMONTH(DATE(Setup!$B$5,4,1),0)),0,MAX(0,NETWORKDAYS.INTL(MAX($C353,DATE(Setup!$B$5,4,1)),MIN($D353,EOMONTH(DATE(Setup!$B$5,4,1),0)),Setup!$C$6,Setup!$F$12:$F$61)-IF(AND($E353="Half day",YEAR($D353)=Setup!$B$5,MONTH($D353)=4),1-Setup!$B$7,0)))),0)</f>
        <v/>
      </c>
      <c r="N353" s="34">
        <f>IF(AND(ISNUMBER($C353),ISNUMBER($D353)),IF($D353&lt;$C353,0,IF(MAX($C353,DATE(Setup!$B$5,5,1))&gt;MIN($D353,EOMONTH(DATE(Setup!$B$5,5,1),0)),0,MAX(0,NETWORKDAYS.INTL(MAX($C353,DATE(Setup!$B$5,5,1)),MIN($D353,EOMONTH(DATE(Setup!$B$5,5,1),0)),Setup!$C$6,Setup!$F$12:$F$61)-IF(AND($E353="Half day",YEAR($D353)=Setup!$B$5,MONTH($D353)=5),1-Setup!$B$7,0)))),0)</f>
        <v/>
      </c>
      <c r="O353" s="34">
        <f>IF(AND(ISNUMBER($C353),ISNUMBER($D353)),IF($D353&lt;$C353,0,IF(MAX($C353,DATE(Setup!$B$5,6,1))&gt;MIN($D353,EOMONTH(DATE(Setup!$B$5,6,1),0)),0,MAX(0,NETWORKDAYS.INTL(MAX($C353,DATE(Setup!$B$5,6,1)),MIN($D353,EOMONTH(DATE(Setup!$B$5,6,1),0)),Setup!$C$6,Setup!$F$12:$F$61)-IF(AND($E353="Half day",YEAR($D353)=Setup!$B$5,MONTH($D353)=6),1-Setup!$B$7,0)))),0)</f>
        <v/>
      </c>
      <c r="P353" s="34">
        <f>IF(AND(ISNUMBER($C353),ISNUMBER($D353)),IF($D353&lt;$C353,0,IF(MAX($C353,DATE(Setup!$B$5,7,1))&gt;MIN($D353,EOMONTH(DATE(Setup!$B$5,7,1),0)),0,MAX(0,NETWORKDAYS.INTL(MAX($C353,DATE(Setup!$B$5,7,1)),MIN($D353,EOMONTH(DATE(Setup!$B$5,7,1),0)),Setup!$C$6,Setup!$F$12:$F$61)-IF(AND($E353="Half day",YEAR($D353)=Setup!$B$5,MONTH($D353)=7),1-Setup!$B$7,0)))),0)</f>
        <v/>
      </c>
      <c r="Q353" s="34">
        <f>IF(AND(ISNUMBER($C353),ISNUMBER($D353)),IF($D353&lt;$C353,0,IF(MAX($C353,DATE(Setup!$B$5,8,1))&gt;MIN($D353,EOMONTH(DATE(Setup!$B$5,8,1),0)),0,MAX(0,NETWORKDAYS.INTL(MAX($C353,DATE(Setup!$B$5,8,1)),MIN($D353,EOMONTH(DATE(Setup!$B$5,8,1),0)),Setup!$C$6,Setup!$F$12:$F$61)-IF(AND($E353="Half day",YEAR($D353)=Setup!$B$5,MONTH($D353)=8),1-Setup!$B$7,0)))),0)</f>
        <v/>
      </c>
      <c r="R353" s="34">
        <f>IF(AND(ISNUMBER($C353),ISNUMBER($D353)),IF($D353&lt;$C353,0,IF(MAX($C353,DATE(Setup!$B$5,9,1))&gt;MIN($D353,EOMONTH(DATE(Setup!$B$5,9,1),0)),0,MAX(0,NETWORKDAYS.INTL(MAX($C353,DATE(Setup!$B$5,9,1)),MIN($D353,EOMONTH(DATE(Setup!$B$5,9,1),0)),Setup!$C$6,Setup!$F$12:$F$61)-IF(AND($E353="Half day",YEAR($D353)=Setup!$B$5,MONTH($D353)=9),1-Setup!$B$7,0)))),0)</f>
        <v/>
      </c>
      <c r="S353" s="34">
        <f>IF(AND(ISNUMBER($C353),ISNUMBER($D353)),IF($D353&lt;$C353,0,IF(MAX($C353,DATE(Setup!$B$5,10,1))&gt;MIN($D353,EOMONTH(DATE(Setup!$B$5,10,1),0)),0,MAX(0,NETWORKDAYS.INTL(MAX($C353,DATE(Setup!$B$5,10,1)),MIN($D353,EOMONTH(DATE(Setup!$B$5,10,1),0)),Setup!$C$6,Setup!$F$12:$F$61)-IF(AND($E353="Half day",YEAR($D353)=Setup!$B$5,MONTH($D353)=10),1-Setup!$B$7,0)))),0)</f>
        <v/>
      </c>
      <c r="T353" s="34">
        <f>IF(AND(ISNUMBER($C353),ISNUMBER($D353)),IF($D353&lt;$C353,0,IF(MAX($C353,DATE(Setup!$B$5,11,1))&gt;MIN($D353,EOMONTH(DATE(Setup!$B$5,11,1),0)),0,MAX(0,NETWORKDAYS.INTL(MAX($C353,DATE(Setup!$B$5,11,1)),MIN($D353,EOMONTH(DATE(Setup!$B$5,11,1),0)),Setup!$C$6,Setup!$F$12:$F$61)-IF(AND($E353="Half day",YEAR($D353)=Setup!$B$5,MONTH($D353)=11),1-Setup!$B$7,0)))),0)</f>
        <v/>
      </c>
      <c r="U353" s="34">
        <f>IF(AND(ISNUMBER($C353),ISNUMBER($D353)),IF($D353&lt;$C353,0,IF(MAX($C353,DATE(Setup!$B$5,12,1))&gt;MIN($D353,EOMONTH(DATE(Setup!$B$5,12,1),0)),0,MAX(0,NETWORKDAYS.INTL(MAX($C353,DATE(Setup!$B$5,12,1)),MIN($D353,EOMONTH(DATE(Setup!$B$5,12,1),0)),Setup!$C$6,Setup!$F$12:$F$61)-IF(AND($E353="Half day",YEAR($D353)=Setup!$B$5,MONTH($D353)=12),1-Setup!$B$7,0)))),0)</f>
        <v/>
      </c>
    </row>
    <row r="354">
      <c r="A354" s="7" t="n"/>
      <c r="B354" s="7" t="n"/>
      <c r="C354" s="28" t="n"/>
      <c r="D354" s="28" t="n"/>
      <c r="E354" s="23" t="n"/>
      <c r="F354" s="32">
        <f>IF(OR($C354="",$D354=""),"",IF(NOT(AND(ISNUMBER($C354),ISNUMBER($D354))),"Check dates",IF($D354&lt;$C354,"Check dates",SUM($J354:$U354))))</f>
        <v/>
      </c>
      <c r="G354" s="7" t="n"/>
      <c r="H354" s="33">
        <f>IF(AND($A354="",$B354="",$C354="",$D354=""),"",IF(COUNTIF(Employees!$A$5:$A$34,$A354)=0,"Pick the employee from the list",IF(COUNTIF(Setup!$A$12:$A$17,$B354)=0,"Pick the leave type",IF($F354="Check dates","Check the dates","OK"))))</f>
        <v/>
      </c>
      <c r="J354" s="34">
        <f>IF(AND(ISNUMBER($C354),ISNUMBER($D354)),IF($D354&lt;$C354,0,IF(MAX($C354,DATE(Setup!$B$5,1,1))&gt;MIN($D354,EOMONTH(DATE(Setup!$B$5,1,1),0)),0,MAX(0,NETWORKDAYS.INTL(MAX($C354,DATE(Setup!$B$5,1,1)),MIN($D354,EOMONTH(DATE(Setup!$B$5,1,1),0)),Setup!$C$6,Setup!$F$12:$F$61)-IF(AND($E354="Half day",YEAR($D354)=Setup!$B$5,MONTH($D354)=1),1-Setup!$B$7,0)))),0)</f>
        <v/>
      </c>
      <c r="K354" s="34">
        <f>IF(AND(ISNUMBER($C354),ISNUMBER($D354)),IF($D354&lt;$C354,0,IF(MAX($C354,DATE(Setup!$B$5,2,1))&gt;MIN($D354,EOMONTH(DATE(Setup!$B$5,2,1),0)),0,MAX(0,NETWORKDAYS.INTL(MAX($C354,DATE(Setup!$B$5,2,1)),MIN($D354,EOMONTH(DATE(Setup!$B$5,2,1),0)),Setup!$C$6,Setup!$F$12:$F$61)-IF(AND($E354="Half day",YEAR($D354)=Setup!$B$5,MONTH($D354)=2),1-Setup!$B$7,0)))),0)</f>
        <v/>
      </c>
      <c r="L354" s="34">
        <f>IF(AND(ISNUMBER($C354),ISNUMBER($D354)),IF($D354&lt;$C354,0,IF(MAX($C354,DATE(Setup!$B$5,3,1))&gt;MIN($D354,EOMONTH(DATE(Setup!$B$5,3,1),0)),0,MAX(0,NETWORKDAYS.INTL(MAX($C354,DATE(Setup!$B$5,3,1)),MIN($D354,EOMONTH(DATE(Setup!$B$5,3,1),0)),Setup!$C$6,Setup!$F$12:$F$61)-IF(AND($E354="Half day",YEAR($D354)=Setup!$B$5,MONTH($D354)=3),1-Setup!$B$7,0)))),0)</f>
        <v/>
      </c>
      <c r="M354" s="34">
        <f>IF(AND(ISNUMBER($C354),ISNUMBER($D354)),IF($D354&lt;$C354,0,IF(MAX($C354,DATE(Setup!$B$5,4,1))&gt;MIN($D354,EOMONTH(DATE(Setup!$B$5,4,1),0)),0,MAX(0,NETWORKDAYS.INTL(MAX($C354,DATE(Setup!$B$5,4,1)),MIN($D354,EOMONTH(DATE(Setup!$B$5,4,1),0)),Setup!$C$6,Setup!$F$12:$F$61)-IF(AND($E354="Half day",YEAR($D354)=Setup!$B$5,MONTH($D354)=4),1-Setup!$B$7,0)))),0)</f>
        <v/>
      </c>
      <c r="N354" s="34">
        <f>IF(AND(ISNUMBER($C354),ISNUMBER($D354)),IF($D354&lt;$C354,0,IF(MAX($C354,DATE(Setup!$B$5,5,1))&gt;MIN($D354,EOMONTH(DATE(Setup!$B$5,5,1),0)),0,MAX(0,NETWORKDAYS.INTL(MAX($C354,DATE(Setup!$B$5,5,1)),MIN($D354,EOMONTH(DATE(Setup!$B$5,5,1),0)),Setup!$C$6,Setup!$F$12:$F$61)-IF(AND($E354="Half day",YEAR($D354)=Setup!$B$5,MONTH($D354)=5),1-Setup!$B$7,0)))),0)</f>
        <v/>
      </c>
      <c r="O354" s="34">
        <f>IF(AND(ISNUMBER($C354),ISNUMBER($D354)),IF($D354&lt;$C354,0,IF(MAX($C354,DATE(Setup!$B$5,6,1))&gt;MIN($D354,EOMONTH(DATE(Setup!$B$5,6,1),0)),0,MAX(0,NETWORKDAYS.INTL(MAX($C354,DATE(Setup!$B$5,6,1)),MIN($D354,EOMONTH(DATE(Setup!$B$5,6,1),0)),Setup!$C$6,Setup!$F$12:$F$61)-IF(AND($E354="Half day",YEAR($D354)=Setup!$B$5,MONTH($D354)=6),1-Setup!$B$7,0)))),0)</f>
        <v/>
      </c>
      <c r="P354" s="34">
        <f>IF(AND(ISNUMBER($C354),ISNUMBER($D354)),IF($D354&lt;$C354,0,IF(MAX($C354,DATE(Setup!$B$5,7,1))&gt;MIN($D354,EOMONTH(DATE(Setup!$B$5,7,1),0)),0,MAX(0,NETWORKDAYS.INTL(MAX($C354,DATE(Setup!$B$5,7,1)),MIN($D354,EOMONTH(DATE(Setup!$B$5,7,1),0)),Setup!$C$6,Setup!$F$12:$F$61)-IF(AND($E354="Half day",YEAR($D354)=Setup!$B$5,MONTH($D354)=7),1-Setup!$B$7,0)))),0)</f>
        <v/>
      </c>
      <c r="Q354" s="34">
        <f>IF(AND(ISNUMBER($C354),ISNUMBER($D354)),IF($D354&lt;$C354,0,IF(MAX($C354,DATE(Setup!$B$5,8,1))&gt;MIN($D354,EOMONTH(DATE(Setup!$B$5,8,1),0)),0,MAX(0,NETWORKDAYS.INTL(MAX($C354,DATE(Setup!$B$5,8,1)),MIN($D354,EOMONTH(DATE(Setup!$B$5,8,1),0)),Setup!$C$6,Setup!$F$12:$F$61)-IF(AND($E354="Half day",YEAR($D354)=Setup!$B$5,MONTH($D354)=8),1-Setup!$B$7,0)))),0)</f>
        <v/>
      </c>
      <c r="R354" s="34">
        <f>IF(AND(ISNUMBER($C354),ISNUMBER($D354)),IF($D354&lt;$C354,0,IF(MAX($C354,DATE(Setup!$B$5,9,1))&gt;MIN($D354,EOMONTH(DATE(Setup!$B$5,9,1),0)),0,MAX(0,NETWORKDAYS.INTL(MAX($C354,DATE(Setup!$B$5,9,1)),MIN($D354,EOMONTH(DATE(Setup!$B$5,9,1),0)),Setup!$C$6,Setup!$F$12:$F$61)-IF(AND($E354="Half day",YEAR($D354)=Setup!$B$5,MONTH($D354)=9),1-Setup!$B$7,0)))),0)</f>
        <v/>
      </c>
      <c r="S354" s="34">
        <f>IF(AND(ISNUMBER($C354),ISNUMBER($D354)),IF($D354&lt;$C354,0,IF(MAX($C354,DATE(Setup!$B$5,10,1))&gt;MIN($D354,EOMONTH(DATE(Setup!$B$5,10,1),0)),0,MAX(0,NETWORKDAYS.INTL(MAX($C354,DATE(Setup!$B$5,10,1)),MIN($D354,EOMONTH(DATE(Setup!$B$5,10,1),0)),Setup!$C$6,Setup!$F$12:$F$61)-IF(AND($E354="Half day",YEAR($D354)=Setup!$B$5,MONTH($D354)=10),1-Setup!$B$7,0)))),0)</f>
        <v/>
      </c>
      <c r="T354" s="34">
        <f>IF(AND(ISNUMBER($C354),ISNUMBER($D354)),IF($D354&lt;$C354,0,IF(MAX($C354,DATE(Setup!$B$5,11,1))&gt;MIN($D354,EOMONTH(DATE(Setup!$B$5,11,1),0)),0,MAX(0,NETWORKDAYS.INTL(MAX($C354,DATE(Setup!$B$5,11,1)),MIN($D354,EOMONTH(DATE(Setup!$B$5,11,1),0)),Setup!$C$6,Setup!$F$12:$F$61)-IF(AND($E354="Half day",YEAR($D354)=Setup!$B$5,MONTH($D354)=11),1-Setup!$B$7,0)))),0)</f>
        <v/>
      </c>
      <c r="U354" s="34">
        <f>IF(AND(ISNUMBER($C354),ISNUMBER($D354)),IF($D354&lt;$C354,0,IF(MAX($C354,DATE(Setup!$B$5,12,1))&gt;MIN($D354,EOMONTH(DATE(Setup!$B$5,12,1),0)),0,MAX(0,NETWORKDAYS.INTL(MAX($C354,DATE(Setup!$B$5,12,1)),MIN($D354,EOMONTH(DATE(Setup!$B$5,12,1),0)),Setup!$C$6,Setup!$F$12:$F$61)-IF(AND($E354="Half day",YEAR($D354)=Setup!$B$5,MONTH($D354)=12),1-Setup!$B$7,0)))),0)</f>
        <v/>
      </c>
    </row>
    <row r="355">
      <c r="A355" s="7" t="n"/>
      <c r="B355" s="7" t="n"/>
      <c r="C355" s="28" t="n"/>
      <c r="D355" s="28" t="n"/>
      <c r="E355" s="23" t="n"/>
      <c r="F355" s="32">
        <f>IF(OR($C355="",$D355=""),"",IF(NOT(AND(ISNUMBER($C355),ISNUMBER($D355))),"Check dates",IF($D355&lt;$C355,"Check dates",SUM($J355:$U355))))</f>
        <v/>
      </c>
      <c r="G355" s="7" t="n"/>
      <c r="H355" s="33">
        <f>IF(AND($A355="",$B355="",$C355="",$D355=""),"",IF(COUNTIF(Employees!$A$5:$A$34,$A355)=0,"Pick the employee from the list",IF(COUNTIF(Setup!$A$12:$A$17,$B355)=0,"Pick the leave type",IF($F355="Check dates","Check the dates","OK"))))</f>
        <v/>
      </c>
      <c r="J355" s="34">
        <f>IF(AND(ISNUMBER($C355),ISNUMBER($D355)),IF($D355&lt;$C355,0,IF(MAX($C355,DATE(Setup!$B$5,1,1))&gt;MIN($D355,EOMONTH(DATE(Setup!$B$5,1,1),0)),0,MAX(0,NETWORKDAYS.INTL(MAX($C355,DATE(Setup!$B$5,1,1)),MIN($D355,EOMONTH(DATE(Setup!$B$5,1,1),0)),Setup!$C$6,Setup!$F$12:$F$61)-IF(AND($E355="Half day",YEAR($D355)=Setup!$B$5,MONTH($D355)=1),1-Setup!$B$7,0)))),0)</f>
        <v/>
      </c>
      <c r="K355" s="34">
        <f>IF(AND(ISNUMBER($C355),ISNUMBER($D355)),IF($D355&lt;$C355,0,IF(MAX($C355,DATE(Setup!$B$5,2,1))&gt;MIN($D355,EOMONTH(DATE(Setup!$B$5,2,1),0)),0,MAX(0,NETWORKDAYS.INTL(MAX($C355,DATE(Setup!$B$5,2,1)),MIN($D355,EOMONTH(DATE(Setup!$B$5,2,1),0)),Setup!$C$6,Setup!$F$12:$F$61)-IF(AND($E355="Half day",YEAR($D355)=Setup!$B$5,MONTH($D355)=2),1-Setup!$B$7,0)))),0)</f>
        <v/>
      </c>
      <c r="L355" s="34">
        <f>IF(AND(ISNUMBER($C355),ISNUMBER($D355)),IF($D355&lt;$C355,0,IF(MAX($C355,DATE(Setup!$B$5,3,1))&gt;MIN($D355,EOMONTH(DATE(Setup!$B$5,3,1),0)),0,MAX(0,NETWORKDAYS.INTL(MAX($C355,DATE(Setup!$B$5,3,1)),MIN($D355,EOMONTH(DATE(Setup!$B$5,3,1),0)),Setup!$C$6,Setup!$F$12:$F$61)-IF(AND($E355="Half day",YEAR($D355)=Setup!$B$5,MONTH($D355)=3),1-Setup!$B$7,0)))),0)</f>
        <v/>
      </c>
      <c r="M355" s="34">
        <f>IF(AND(ISNUMBER($C355),ISNUMBER($D355)),IF($D355&lt;$C355,0,IF(MAX($C355,DATE(Setup!$B$5,4,1))&gt;MIN($D355,EOMONTH(DATE(Setup!$B$5,4,1),0)),0,MAX(0,NETWORKDAYS.INTL(MAX($C355,DATE(Setup!$B$5,4,1)),MIN($D355,EOMONTH(DATE(Setup!$B$5,4,1),0)),Setup!$C$6,Setup!$F$12:$F$61)-IF(AND($E355="Half day",YEAR($D355)=Setup!$B$5,MONTH($D355)=4),1-Setup!$B$7,0)))),0)</f>
        <v/>
      </c>
      <c r="N355" s="34">
        <f>IF(AND(ISNUMBER($C355),ISNUMBER($D355)),IF($D355&lt;$C355,0,IF(MAX($C355,DATE(Setup!$B$5,5,1))&gt;MIN($D355,EOMONTH(DATE(Setup!$B$5,5,1),0)),0,MAX(0,NETWORKDAYS.INTL(MAX($C355,DATE(Setup!$B$5,5,1)),MIN($D355,EOMONTH(DATE(Setup!$B$5,5,1),0)),Setup!$C$6,Setup!$F$12:$F$61)-IF(AND($E355="Half day",YEAR($D355)=Setup!$B$5,MONTH($D355)=5),1-Setup!$B$7,0)))),0)</f>
        <v/>
      </c>
      <c r="O355" s="34">
        <f>IF(AND(ISNUMBER($C355),ISNUMBER($D355)),IF($D355&lt;$C355,0,IF(MAX($C355,DATE(Setup!$B$5,6,1))&gt;MIN($D355,EOMONTH(DATE(Setup!$B$5,6,1),0)),0,MAX(0,NETWORKDAYS.INTL(MAX($C355,DATE(Setup!$B$5,6,1)),MIN($D355,EOMONTH(DATE(Setup!$B$5,6,1),0)),Setup!$C$6,Setup!$F$12:$F$61)-IF(AND($E355="Half day",YEAR($D355)=Setup!$B$5,MONTH($D355)=6),1-Setup!$B$7,0)))),0)</f>
        <v/>
      </c>
      <c r="P355" s="34">
        <f>IF(AND(ISNUMBER($C355),ISNUMBER($D355)),IF($D355&lt;$C355,0,IF(MAX($C355,DATE(Setup!$B$5,7,1))&gt;MIN($D355,EOMONTH(DATE(Setup!$B$5,7,1),0)),0,MAX(0,NETWORKDAYS.INTL(MAX($C355,DATE(Setup!$B$5,7,1)),MIN($D355,EOMONTH(DATE(Setup!$B$5,7,1),0)),Setup!$C$6,Setup!$F$12:$F$61)-IF(AND($E355="Half day",YEAR($D355)=Setup!$B$5,MONTH($D355)=7),1-Setup!$B$7,0)))),0)</f>
        <v/>
      </c>
      <c r="Q355" s="34">
        <f>IF(AND(ISNUMBER($C355),ISNUMBER($D355)),IF($D355&lt;$C355,0,IF(MAX($C355,DATE(Setup!$B$5,8,1))&gt;MIN($D355,EOMONTH(DATE(Setup!$B$5,8,1),0)),0,MAX(0,NETWORKDAYS.INTL(MAX($C355,DATE(Setup!$B$5,8,1)),MIN($D355,EOMONTH(DATE(Setup!$B$5,8,1),0)),Setup!$C$6,Setup!$F$12:$F$61)-IF(AND($E355="Half day",YEAR($D355)=Setup!$B$5,MONTH($D355)=8),1-Setup!$B$7,0)))),0)</f>
        <v/>
      </c>
      <c r="R355" s="34">
        <f>IF(AND(ISNUMBER($C355),ISNUMBER($D355)),IF($D355&lt;$C355,0,IF(MAX($C355,DATE(Setup!$B$5,9,1))&gt;MIN($D355,EOMONTH(DATE(Setup!$B$5,9,1),0)),0,MAX(0,NETWORKDAYS.INTL(MAX($C355,DATE(Setup!$B$5,9,1)),MIN($D355,EOMONTH(DATE(Setup!$B$5,9,1),0)),Setup!$C$6,Setup!$F$12:$F$61)-IF(AND($E355="Half day",YEAR($D355)=Setup!$B$5,MONTH($D355)=9),1-Setup!$B$7,0)))),0)</f>
        <v/>
      </c>
      <c r="S355" s="34">
        <f>IF(AND(ISNUMBER($C355),ISNUMBER($D355)),IF($D355&lt;$C355,0,IF(MAX($C355,DATE(Setup!$B$5,10,1))&gt;MIN($D355,EOMONTH(DATE(Setup!$B$5,10,1),0)),0,MAX(0,NETWORKDAYS.INTL(MAX($C355,DATE(Setup!$B$5,10,1)),MIN($D355,EOMONTH(DATE(Setup!$B$5,10,1),0)),Setup!$C$6,Setup!$F$12:$F$61)-IF(AND($E355="Half day",YEAR($D355)=Setup!$B$5,MONTH($D355)=10),1-Setup!$B$7,0)))),0)</f>
        <v/>
      </c>
      <c r="T355" s="34">
        <f>IF(AND(ISNUMBER($C355),ISNUMBER($D355)),IF($D355&lt;$C355,0,IF(MAX($C355,DATE(Setup!$B$5,11,1))&gt;MIN($D355,EOMONTH(DATE(Setup!$B$5,11,1),0)),0,MAX(0,NETWORKDAYS.INTL(MAX($C355,DATE(Setup!$B$5,11,1)),MIN($D355,EOMONTH(DATE(Setup!$B$5,11,1),0)),Setup!$C$6,Setup!$F$12:$F$61)-IF(AND($E355="Half day",YEAR($D355)=Setup!$B$5,MONTH($D355)=11),1-Setup!$B$7,0)))),0)</f>
        <v/>
      </c>
      <c r="U355" s="34">
        <f>IF(AND(ISNUMBER($C355),ISNUMBER($D355)),IF($D355&lt;$C355,0,IF(MAX($C355,DATE(Setup!$B$5,12,1))&gt;MIN($D355,EOMONTH(DATE(Setup!$B$5,12,1),0)),0,MAX(0,NETWORKDAYS.INTL(MAX($C355,DATE(Setup!$B$5,12,1)),MIN($D355,EOMONTH(DATE(Setup!$B$5,12,1),0)),Setup!$C$6,Setup!$F$12:$F$61)-IF(AND($E355="Half day",YEAR($D355)=Setup!$B$5,MONTH($D355)=12),1-Setup!$B$7,0)))),0)</f>
        <v/>
      </c>
    </row>
    <row r="356">
      <c r="A356" s="7" t="n"/>
      <c r="B356" s="7" t="n"/>
      <c r="C356" s="28" t="n"/>
      <c r="D356" s="28" t="n"/>
      <c r="E356" s="23" t="n"/>
      <c r="F356" s="32">
        <f>IF(OR($C356="",$D356=""),"",IF(NOT(AND(ISNUMBER($C356),ISNUMBER($D356))),"Check dates",IF($D356&lt;$C356,"Check dates",SUM($J356:$U356))))</f>
        <v/>
      </c>
      <c r="G356" s="7" t="n"/>
      <c r="H356" s="33">
        <f>IF(AND($A356="",$B356="",$C356="",$D356=""),"",IF(COUNTIF(Employees!$A$5:$A$34,$A356)=0,"Pick the employee from the list",IF(COUNTIF(Setup!$A$12:$A$17,$B356)=0,"Pick the leave type",IF($F356="Check dates","Check the dates","OK"))))</f>
        <v/>
      </c>
      <c r="J356" s="34">
        <f>IF(AND(ISNUMBER($C356),ISNUMBER($D356)),IF($D356&lt;$C356,0,IF(MAX($C356,DATE(Setup!$B$5,1,1))&gt;MIN($D356,EOMONTH(DATE(Setup!$B$5,1,1),0)),0,MAX(0,NETWORKDAYS.INTL(MAX($C356,DATE(Setup!$B$5,1,1)),MIN($D356,EOMONTH(DATE(Setup!$B$5,1,1),0)),Setup!$C$6,Setup!$F$12:$F$61)-IF(AND($E356="Half day",YEAR($D356)=Setup!$B$5,MONTH($D356)=1),1-Setup!$B$7,0)))),0)</f>
        <v/>
      </c>
      <c r="K356" s="34">
        <f>IF(AND(ISNUMBER($C356),ISNUMBER($D356)),IF($D356&lt;$C356,0,IF(MAX($C356,DATE(Setup!$B$5,2,1))&gt;MIN($D356,EOMONTH(DATE(Setup!$B$5,2,1),0)),0,MAX(0,NETWORKDAYS.INTL(MAX($C356,DATE(Setup!$B$5,2,1)),MIN($D356,EOMONTH(DATE(Setup!$B$5,2,1),0)),Setup!$C$6,Setup!$F$12:$F$61)-IF(AND($E356="Half day",YEAR($D356)=Setup!$B$5,MONTH($D356)=2),1-Setup!$B$7,0)))),0)</f>
        <v/>
      </c>
      <c r="L356" s="34">
        <f>IF(AND(ISNUMBER($C356),ISNUMBER($D356)),IF($D356&lt;$C356,0,IF(MAX($C356,DATE(Setup!$B$5,3,1))&gt;MIN($D356,EOMONTH(DATE(Setup!$B$5,3,1),0)),0,MAX(0,NETWORKDAYS.INTL(MAX($C356,DATE(Setup!$B$5,3,1)),MIN($D356,EOMONTH(DATE(Setup!$B$5,3,1),0)),Setup!$C$6,Setup!$F$12:$F$61)-IF(AND($E356="Half day",YEAR($D356)=Setup!$B$5,MONTH($D356)=3),1-Setup!$B$7,0)))),0)</f>
        <v/>
      </c>
      <c r="M356" s="34">
        <f>IF(AND(ISNUMBER($C356),ISNUMBER($D356)),IF($D356&lt;$C356,0,IF(MAX($C356,DATE(Setup!$B$5,4,1))&gt;MIN($D356,EOMONTH(DATE(Setup!$B$5,4,1),0)),0,MAX(0,NETWORKDAYS.INTL(MAX($C356,DATE(Setup!$B$5,4,1)),MIN($D356,EOMONTH(DATE(Setup!$B$5,4,1),0)),Setup!$C$6,Setup!$F$12:$F$61)-IF(AND($E356="Half day",YEAR($D356)=Setup!$B$5,MONTH($D356)=4),1-Setup!$B$7,0)))),0)</f>
        <v/>
      </c>
      <c r="N356" s="34">
        <f>IF(AND(ISNUMBER($C356),ISNUMBER($D356)),IF($D356&lt;$C356,0,IF(MAX($C356,DATE(Setup!$B$5,5,1))&gt;MIN($D356,EOMONTH(DATE(Setup!$B$5,5,1),0)),0,MAX(0,NETWORKDAYS.INTL(MAX($C356,DATE(Setup!$B$5,5,1)),MIN($D356,EOMONTH(DATE(Setup!$B$5,5,1),0)),Setup!$C$6,Setup!$F$12:$F$61)-IF(AND($E356="Half day",YEAR($D356)=Setup!$B$5,MONTH($D356)=5),1-Setup!$B$7,0)))),0)</f>
        <v/>
      </c>
      <c r="O356" s="34">
        <f>IF(AND(ISNUMBER($C356),ISNUMBER($D356)),IF($D356&lt;$C356,0,IF(MAX($C356,DATE(Setup!$B$5,6,1))&gt;MIN($D356,EOMONTH(DATE(Setup!$B$5,6,1),0)),0,MAX(0,NETWORKDAYS.INTL(MAX($C356,DATE(Setup!$B$5,6,1)),MIN($D356,EOMONTH(DATE(Setup!$B$5,6,1),0)),Setup!$C$6,Setup!$F$12:$F$61)-IF(AND($E356="Half day",YEAR($D356)=Setup!$B$5,MONTH($D356)=6),1-Setup!$B$7,0)))),0)</f>
        <v/>
      </c>
      <c r="P356" s="34">
        <f>IF(AND(ISNUMBER($C356),ISNUMBER($D356)),IF($D356&lt;$C356,0,IF(MAX($C356,DATE(Setup!$B$5,7,1))&gt;MIN($D356,EOMONTH(DATE(Setup!$B$5,7,1),0)),0,MAX(0,NETWORKDAYS.INTL(MAX($C356,DATE(Setup!$B$5,7,1)),MIN($D356,EOMONTH(DATE(Setup!$B$5,7,1),0)),Setup!$C$6,Setup!$F$12:$F$61)-IF(AND($E356="Half day",YEAR($D356)=Setup!$B$5,MONTH($D356)=7),1-Setup!$B$7,0)))),0)</f>
        <v/>
      </c>
      <c r="Q356" s="34">
        <f>IF(AND(ISNUMBER($C356),ISNUMBER($D356)),IF($D356&lt;$C356,0,IF(MAX($C356,DATE(Setup!$B$5,8,1))&gt;MIN($D356,EOMONTH(DATE(Setup!$B$5,8,1),0)),0,MAX(0,NETWORKDAYS.INTL(MAX($C356,DATE(Setup!$B$5,8,1)),MIN($D356,EOMONTH(DATE(Setup!$B$5,8,1),0)),Setup!$C$6,Setup!$F$12:$F$61)-IF(AND($E356="Half day",YEAR($D356)=Setup!$B$5,MONTH($D356)=8),1-Setup!$B$7,0)))),0)</f>
        <v/>
      </c>
      <c r="R356" s="34">
        <f>IF(AND(ISNUMBER($C356),ISNUMBER($D356)),IF($D356&lt;$C356,0,IF(MAX($C356,DATE(Setup!$B$5,9,1))&gt;MIN($D356,EOMONTH(DATE(Setup!$B$5,9,1),0)),0,MAX(0,NETWORKDAYS.INTL(MAX($C356,DATE(Setup!$B$5,9,1)),MIN($D356,EOMONTH(DATE(Setup!$B$5,9,1),0)),Setup!$C$6,Setup!$F$12:$F$61)-IF(AND($E356="Half day",YEAR($D356)=Setup!$B$5,MONTH($D356)=9),1-Setup!$B$7,0)))),0)</f>
        <v/>
      </c>
      <c r="S356" s="34">
        <f>IF(AND(ISNUMBER($C356),ISNUMBER($D356)),IF($D356&lt;$C356,0,IF(MAX($C356,DATE(Setup!$B$5,10,1))&gt;MIN($D356,EOMONTH(DATE(Setup!$B$5,10,1),0)),0,MAX(0,NETWORKDAYS.INTL(MAX($C356,DATE(Setup!$B$5,10,1)),MIN($D356,EOMONTH(DATE(Setup!$B$5,10,1),0)),Setup!$C$6,Setup!$F$12:$F$61)-IF(AND($E356="Half day",YEAR($D356)=Setup!$B$5,MONTH($D356)=10),1-Setup!$B$7,0)))),0)</f>
        <v/>
      </c>
      <c r="T356" s="34">
        <f>IF(AND(ISNUMBER($C356),ISNUMBER($D356)),IF($D356&lt;$C356,0,IF(MAX($C356,DATE(Setup!$B$5,11,1))&gt;MIN($D356,EOMONTH(DATE(Setup!$B$5,11,1),0)),0,MAX(0,NETWORKDAYS.INTL(MAX($C356,DATE(Setup!$B$5,11,1)),MIN($D356,EOMONTH(DATE(Setup!$B$5,11,1),0)),Setup!$C$6,Setup!$F$12:$F$61)-IF(AND($E356="Half day",YEAR($D356)=Setup!$B$5,MONTH($D356)=11),1-Setup!$B$7,0)))),0)</f>
        <v/>
      </c>
      <c r="U356" s="34">
        <f>IF(AND(ISNUMBER($C356),ISNUMBER($D356)),IF($D356&lt;$C356,0,IF(MAX($C356,DATE(Setup!$B$5,12,1))&gt;MIN($D356,EOMONTH(DATE(Setup!$B$5,12,1),0)),0,MAX(0,NETWORKDAYS.INTL(MAX($C356,DATE(Setup!$B$5,12,1)),MIN($D356,EOMONTH(DATE(Setup!$B$5,12,1),0)),Setup!$C$6,Setup!$F$12:$F$61)-IF(AND($E356="Half day",YEAR($D356)=Setup!$B$5,MONTH($D356)=12),1-Setup!$B$7,0)))),0)</f>
        <v/>
      </c>
    </row>
    <row r="357">
      <c r="A357" s="7" t="n"/>
      <c r="B357" s="7" t="n"/>
      <c r="C357" s="28" t="n"/>
      <c r="D357" s="28" t="n"/>
      <c r="E357" s="23" t="n"/>
      <c r="F357" s="32">
        <f>IF(OR($C357="",$D357=""),"",IF(NOT(AND(ISNUMBER($C357),ISNUMBER($D357))),"Check dates",IF($D357&lt;$C357,"Check dates",SUM($J357:$U357))))</f>
        <v/>
      </c>
      <c r="G357" s="7" t="n"/>
      <c r="H357" s="33">
        <f>IF(AND($A357="",$B357="",$C357="",$D357=""),"",IF(COUNTIF(Employees!$A$5:$A$34,$A357)=0,"Pick the employee from the list",IF(COUNTIF(Setup!$A$12:$A$17,$B357)=0,"Pick the leave type",IF($F357="Check dates","Check the dates","OK"))))</f>
        <v/>
      </c>
      <c r="J357" s="34">
        <f>IF(AND(ISNUMBER($C357),ISNUMBER($D357)),IF($D357&lt;$C357,0,IF(MAX($C357,DATE(Setup!$B$5,1,1))&gt;MIN($D357,EOMONTH(DATE(Setup!$B$5,1,1),0)),0,MAX(0,NETWORKDAYS.INTL(MAX($C357,DATE(Setup!$B$5,1,1)),MIN($D357,EOMONTH(DATE(Setup!$B$5,1,1),0)),Setup!$C$6,Setup!$F$12:$F$61)-IF(AND($E357="Half day",YEAR($D357)=Setup!$B$5,MONTH($D357)=1),1-Setup!$B$7,0)))),0)</f>
        <v/>
      </c>
      <c r="K357" s="34">
        <f>IF(AND(ISNUMBER($C357),ISNUMBER($D357)),IF($D357&lt;$C357,0,IF(MAX($C357,DATE(Setup!$B$5,2,1))&gt;MIN($D357,EOMONTH(DATE(Setup!$B$5,2,1),0)),0,MAX(0,NETWORKDAYS.INTL(MAX($C357,DATE(Setup!$B$5,2,1)),MIN($D357,EOMONTH(DATE(Setup!$B$5,2,1),0)),Setup!$C$6,Setup!$F$12:$F$61)-IF(AND($E357="Half day",YEAR($D357)=Setup!$B$5,MONTH($D357)=2),1-Setup!$B$7,0)))),0)</f>
        <v/>
      </c>
      <c r="L357" s="34">
        <f>IF(AND(ISNUMBER($C357),ISNUMBER($D357)),IF($D357&lt;$C357,0,IF(MAX($C357,DATE(Setup!$B$5,3,1))&gt;MIN($D357,EOMONTH(DATE(Setup!$B$5,3,1),0)),0,MAX(0,NETWORKDAYS.INTL(MAX($C357,DATE(Setup!$B$5,3,1)),MIN($D357,EOMONTH(DATE(Setup!$B$5,3,1),0)),Setup!$C$6,Setup!$F$12:$F$61)-IF(AND($E357="Half day",YEAR($D357)=Setup!$B$5,MONTH($D357)=3),1-Setup!$B$7,0)))),0)</f>
        <v/>
      </c>
      <c r="M357" s="34">
        <f>IF(AND(ISNUMBER($C357),ISNUMBER($D357)),IF($D357&lt;$C357,0,IF(MAX($C357,DATE(Setup!$B$5,4,1))&gt;MIN($D357,EOMONTH(DATE(Setup!$B$5,4,1),0)),0,MAX(0,NETWORKDAYS.INTL(MAX($C357,DATE(Setup!$B$5,4,1)),MIN($D357,EOMONTH(DATE(Setup!$B$5,4,1),0)),Setup!$C$6,Setup!$F$12:$F$61)-IF(AND($E357="Half day",YEAR($D357)=Setup!$B$5,MONTH($D357)=4),1-Setup!$B$7,0)))),0)</f>
        <v/>
      </c>
      <c r="N357" s="34">
        <f>IF(AND(ISNUMBER($C357),ISNUMBER($D357)),IF($D357&lt;$C357,0,IF(MAX($C357,DATE(Setup!$B$5,5,1))&gt;MIN($D357,EOMONTH(DATE(Setup!$B$5,5,1),0)),0,MAX(0,NETWORKDAYS.INTL(MAX($C357,DATE(Setup!$B$5,5,1)),MIN($D357,EOMONTH(DATE(Setup!$B$5,5,1),0)),Setup!$C$6,Setup!$F$12:$F$61)-IF(AND($E357="Half day",YEAR($D357)=Setup!$B$5,MONTH($D357)=5),1-Setup!$B$7,0)))),0)</f>
        <v/>
      </c>
      <c r="O357" s="34">
        <f>IF(AND(ISNUMBER($C357),ISNUMBER($D357)),IF($D357&lt;$C357,0,IF(MAX($C357,DATE(Setup!$B$5,6,1))&gt;MIN($D357,EOMONTH(DATE(Setup!$B$5,6,1),0)),0,MAX(0,NETWORKDAYS.INTL(MAX($C357,DATE(Setup!$B$5,6,1)),MIN($D357,EOMONTH(DATE(Setup!$B$5,6,1),0)),Setup!$C$6,Setup!$F$12:$F$61)-IF(AND($E357="Half day",YEAR($D357)=Setup!$B$5,MONTH($D357)=6),1-Setup!$B$7,0)))),0)</f>
        <v/>
      </c>
      <c r="P357" s="34">
        <f>IF(AND(ISNUMBER($C357),ISNUMBER($D357)),IF($D357&lt;$C357,0,IF(MAX($C357,DATE(Setup!$B$5,7,1))&gt;MIN($D357,EOMONTH(DATE(Setup!$B$5,7,1),0)),0,MAX(0,NETWORKDAYS.INTL(MAX($C357,DATE(Setup!$B$5,7,1)),MIN($D357,EOMONTH(DATE(Setup!$B$5,7,1),0)),Setup!$C$6,Setup!$F$12:$F$61)-IF(AND($E357="Half day",YEAR($D357)=Setup!$B$5,MONTH($D357)=7),1-Setup!$B$7,0)))),0)</f>
        <v/>
      </c>
      <c r="Q357" s="34">
        <f>IF(AND(ISNUMBER($C357),ISNUMBER($D357)),IF($D357&lt;$C357,0,IF(MAX($C357,DATE(Setup!$B$5,8,1))&gt;MIN($D357,EOMONTH(DATE(Setup!$B$5,8,1),0)),0,MAX(0,NETWORKDAYS.INTL(MAX($C357,DATE(Setup!$B$5,8,1)),MIN($D357,EOMONTH(DATE(Setup!$B$5,8,1),0)),Setup!$C$6,Setup!$F$12:$F$61)-IF(AND($E357="Half day",YEAR($D357)=Setup!$B$5,MONTH($D357)=8),1-Setup!$B$7,0)))),0)</f>
        <v/>
      </c>
      <c r="R357" s="34">
        <f>IF(AND(ISNUMBER($C357),ISNUMBER($D357)),IF($D357&lt;$C357,0,IF(MAX($C357,DATE(Setup!$B$5,9,1))&gt;MIN($D357,EOMONTH(DATE(Setup!$B$5,9,1),0)),0,MAX(0,NETWORKDAYS.INTL(MAX($C357,DATE(Setup!$B$5,9,1)),MIN($D357,EOMONTH(DATE(Setup!$B$5,9,1),0)),Setup!$C$6,Setup!$F$12:$F$61)-IF(AND($E357="Half day",YEAR($D357)=Setup!$B$5,MONTH($D357)=9),1-Setup!$B$7,0)))),0)</f>
        <v/>
      </c>
      <c r="S357" s="34">
        <f>IF(AND(ISNUMBER($C357),ISNUMBER($D357)),IF($D357&lt;$C357,0,IF(MAX($C357,DATE(Setup!$B$5,10,1))&gt;MIN($D357,EOMONTH(DATE(Setup!$B$5,10,1),0)),0,MAX(0,NETWORKDAYS.INTL(MAX($C357,DATE(Setup!$B$5,10,1)),MIN($D357,EOMONTH(DATE(Setup!$B$5,10,1),0)),Setup!$C$6,Setup!$F$12:$F$61)-IF(AND($E357="Half day",YEAR($D357)=Setup!$B$5,MONTH($D357)=10),1-Setup!$B$7,0)))),0)</f>
        <v/>
      </c>
      <c r="T357" s="34">
        <f>IF(AND(ISNUMBER($C357),ISNUMBER($D357)),IF($D357&lt;$C357,0,IF(MAX($C357,DATE(Setup!$B$5,11,1))&gt;MIN($D357,EOMONTH(DATE(Setup!$B$5,11,1),0)),0,MAX(0,NETWORKDAYS.INTL(MAX($C357,DATE(Setup!$B$5,11,1)),MIN($D357,EOMONTH(DATE(Setup!$B$5,11,1),0)),Setup!$C$6,Setup!$F$12:$F$61)-IF(AND($E357="Half day",YEAR($D357)=Setup!$B$5,MONTH($D357)=11),1-Setup!$B$7,0)))),0)</f>
        <v/>
      </c>
      <c r="U357" s="34">
        <f>IF(AND(ISNUMBER($C357),ISNUMBER($D357)),IF($D357&lt;$C357,0,IF(MAX($C357,DATE(Setup!$B$5,12,1))&gt;MIN($D357,EOMONTH(DATE(Setup!$B$5,12,1),0)),0,MAX(0,NETWORKDAYS.INTL(MAX($C357,DATE(Setup!$B$5,12,1)),MIN($D357,EOMONTH(DATE(Setup!$B$5,12,1),0)),Setup!$C$6,Setup!$F$12:$F$61)-IF(AND($E357="Half day",YEAR($D357)=Setup!$B$5,MONTH($D357)=12),1-Setup!$B$7,0)))),0)</f>
        <v/>
      </c>
    </row>
    <row r="358">
      <c r="A358" s="7" t="n"/>
      <c r="B358" s="7" t="n"/>
      <c r="C358" s="28" t="n"/>
      <c r="D358" s="28" t="n"/>
      <c r="E358" s="23" t="n"/>
      <c r="F358" s="32">
        <f>IF(OR($C358="",$D358=""),"",IF(NOT(AND(ISNUMBER($C358),ISNUMBER($D358))),"Check dates",IF($D358&lt;$C358,"Check dates",SUM($J358:$U358))))</f>
        <v/>
      </c>
      <c r="G358" s="7" t="n"/>
      <c r="H358" s="33">
        <f>IF(AND($A358="",$B358="",$C358="",$D358=""),"",IF(COUNTIF(Employees!$A$5:$A$34,$A358)=0,"Pick the employee from the list",IF(COUNTIF(Setup!$A$12:$A$17,$B358)=0,"Pick the leave type",IF($F358="Check dates","Check the dates","OK"))))</f>
        <v/>
      </c>
      <c r="J358" s="34">
        <f>IF(AND(ISNUMBER($C358),ISNUMBER($D358)),IF($D358&lt;$C358,0,IF(MAX($C358,DATE(Setup!$B$5,1,1))&gt;MIN($D358,EOMONTH(DATE(Setup!$B$5,1,1),0)),0,MAX(0,NETWORKDAYS.INTL(MAX($C358,DATE(Setup!$B$5,1,1)),MIN($D358,EOMONTH(DATE(Setup!$B$5,1,1),0)),Setup!$C$6,Setup!$F$12:$F$61)-IF(AND($E358="Half day",YEAR($D358)=Setup!$B$5,MONTH($D358)=1),1-Setup!$B$7,0)))),0)</f>
        <v/>
      </c>
      <c r="K358" s="34">
        <f>IF(AND(ISNUMBER($C358),ISNUMBER($D358)),IF($D358&lt;$C358,0,IF(MAX($C358,DATE(Setup!$B$5,2,1))&gt;MIN($D358,EOMONTH(DATE(Setup!$B$5,2,1),0)),0,MAX(0,NETWORKDAYS.INTL(MAX($C358,DATE(Setup!$B$5,2,1)),MIN($D358,EOMONTH(DATE(Setup!$B$5,2,1),0)),Setup!$C$6,Setup!$F$12:$F$61)-IF(AND($E358="Half day",YEAR($D358)=Setup!$B$5,MONTH($D358)=2),1-Setup!$B$7,0)))),0)</f>
        <v/>
      </c>
      <c r="L358" s="34">
        <f>IF(AND(ISNUMBER($C358),ISNUMBER($D358)),IF($D358&lt;$C358,0,IF(MAX($C358,DATE(Setup!$B$5,3,1))&gt;MIN($D358,EOMONTH(DATE(Setup!$B$5,3,1),0)),0,MAX(0,NETWORKDAYS.INTL(MAX($C358,DATE(Setup!$B$5,3,1)),MIN($D358,EOMONTH(DATE(Setup!$B$5,3,1),0)),Setup!$C$6,Setup!$F$12:$F$61)-IF(AND($E358="Half day",YEAR($D358)=Setup!$B$5,MONTH($D358)=3),1-Setup!$B$7,0)))),0)</f>
        <v/>
      </c>
      <c r="M358" s="34">
        <f>IF(AND(ISNUMBER($C358),ISNUMBER($D358)),IF($D358&lt;$C358,0,IF(MAX($C358,DATE(Setup!$B$5,4,1))&gt;MIN($D358,EOMONTH(DATE(Setup!$B$5,4,1),0)),0,MAX(0,NETWORKDAYS.INTL(MAX($C358,DATE(Setup!$B$5,4,1)),MIN($D358,EOMONTH(DATE(Setup!$B$5,4,1),0)),Setup!$C$6,Setup!$F$12:$F$61)-IF(AND($E358="Half day",YEAR($D358)=Setup!$B$5,MONTH($D358)=4),1-Setup!$B$7,0)))),0)</f>
        <v/>
      </c>
      <c r="N358" s="34">
        <f>IF(AND(ISNUMBER($C358),ISNUMBER($D358)),IF($D358&lt;$C358,0,IF(MAX($C358,DATE(Setup!$B$5,5,1))&gt;MIN($D358,EOMONTH(DATE(Setup!$B$5,5,1),0)),0,MAX(0,NETWORKDAYS.INTL(MAX($C358,DATE(Setup!$B$5,5,1)),MIN($D358,EOMONTH(DATE(Setup!$B$5,5,1),0)),Setup!$C$6,Setup!$F$12:$F$61)-IF(AND($E358="Half day",YEAR($D358)=Setup!$B$5,MONTH($D358)=5),1-Setup!$B$7,0)))),0)</f>
        <v/>
      </c>
      <c r="O358" s="34">
        <f>IF(AND(ISNUMBER($C358),ISNUMBER($D358)),IF($D358&lt;$C358,0,IF(MAX($C358,DATE(Setup!$B$5,6,1))&gt;MIN($D358,EOMONTH(DATE(Setup!$B$5,6,1),0)),0,MAX(0,NETWORKDAYS.INTL(MAX($C358,DATE(Setup!$B$5,6,1)),MIN($D358,EOMONTH(DATE(Setup!$B$5,6,1),0)),Setup!$C$6,Setup!$F$12:$F$61)-IF(AND($E358="Half day",YEAR($D358)=Setup!$B$5,MONTH($D358)=6),1-Setup!$B$7,0)))),0)</f>
        <v/>
      </c>
      <c r="P358" s="34">
        <f>IF(AND(ISNUMBER($C358),ISNUMBER($D358)),IF($D358&lt;$C358,0,IF(MAX($C358,DATE(Setup!$B$5,7,1))&gt;MIN($D358,EOMONTH(DATE(Setup!$B$5,7,1),0)),0,MAX(0,NETWORKDAYS.INTL(MAX($C358,DATE(Setup!$B$5,7,1)),MIN($D358,EOMONTH(DATE(Setup!$B$5,7,1),0)),Setup!$C$6,Setup!$F$12:$F$61)-IF(AND($E358="Half day",YEAR($D358)=Setup!$B$5,MONTH($D358)=7),1-Setup!$B$7,0)))),0)</f>
        <v/>
      </c>
      <c r="Q358" s="34">
        <f>IF(AND(ISNUMBER($C358),ISNUMBER($D358)),IF($D358&lt;$C358,0,IF(MAX($C358,DATE(Setup!$B$5,8,1))&gt;MIN($D358,EOMONTH(DATE(Setup!$B$5,8,1),0)),0,MAX(0,NETWORKDAYS.INTL(MAX($C358,DATE(Setup!$B$5,8,1)),MIN($D358,EOMONTH(DATE(Setup!$B$5,8,1),0)),Setup!$C$6,Setup!$F$12:$F$61)-IF(AND($E358="Half day",YEAR($D358)=Setup!$B$5,MONTH($D358)=8),1-Setup!$B$7,0)))),0)</f>
        <v/>
      </c>
      <c r="R358" s="34">
        <f>IF(AND(ISNUMBER($C358),ISNUMBER($D358)),IF($D358&lt;$C358,0,IF(MAX($C358,DATE(Setup!$B$5,9,1))&gt;MIN($D358,EOMONTH(DATE(Setup!$B$5,9,1),0)),0,MAX(0,NETWORKDAYS.INTL(MAX($C358,DATE(Setup!$B$5,9,1)),MIN($D358,EOMONTH(DATE(Setup!$B$5,9,1),0)),Setup!$C$6,Setup!$F$12:$F$61)-IF(AND($E358="Half day",YEAR($D358)=Setup!$B$5,MONTH($D358)=9),1-Setup!$B$7,0)))),0)</f>
        <v/>
      </c>
      <c r="S358" s="34">
        <f>IF(AND(ISNUMBER($C358),ISNUMBER($D358)),IF($D358&lt;$C358,0,IF(MAX($C358,DATE(Setup!$B$5,10,1))&gt;MIN($D358,EOMONTH(DATE(Setup!$B$5,10,1),0)),0,MAX(0,NETWORKDAYS.INTL(MAX($C358,DATE(Setup!$B$5,10,1)),MIN($D358,EOMONTH(DATE(Setup!$B$5,10,1),0)),Setup!$C$6,Setup!$F$12:$F$61)-IF(AND($E358="Half day",YEAR($D358)=Setup!$B$5,MONTH($D358)=10),1-Setup!$B$7,0)))),0)</f>
        <v/>
      </c>
      <c r="T358" s="34">
        <f>IF(AND(ISNUMBER($C358),ISNUMBER($D358)),IF($D358&lt;$C358,0,IF(MAX($C358,DATE(Setup!$B$5,11,1))&gt;MIN($D358,EOMONTH(DATE(Setup!$B$5,11,1),0)),0,MAX(0,NETWORKDAYS.INTL(MAX($C358,DATE(Setup!$B$5,11,1)),MIN($D358,EOMONTH(DATE(Setup!$B$5,11,1),0)),Setup!$C$6,Setup!$F$12:$F$61)-IF(AND($E358="Half day",YEAR($D358)=Setup!$B$5,MONTH($D358)=11),1-Setup!$B$7,0)))),0)</f>
        <v/>
      </c>
      <c r="U358" s="34">
        <f>IF(AND(ISNUMBER($C358),ISNUMBER($D358)),IF($D358&lt;$C358,0,IF(MAX($C358,DATE(Setup!$B$5,12,1))&gt;MIN($D358,EOMONTH(DATE(Setup!$B$5,12,1),0)),0,MAX(0,NETWORKDAYS.INTL(MAX($C358,DATE(Setup!$B$5,12,1)),MIN($D358,EOMONTH(DATE(Setup!$B$5,12,1),0)),Setup!$C$6,Setup!$F$12:$F$61)-IF(AND($E358="Half day",YEAR($D358)=Setup!$B$5,MONTH($D358)=12),1-Setup!$B$7,0)))),0)</f>
        <v/>
      </c>
    </row>
    <row r="359">
      <c r="A359" s="7" t="n"/>
      <c r="B359" s="7" t="n"/>
      <c r="C359" s="28" t="n"/>
      <c r="D359" s="28" t="n"/>
      <c r="E359" s="23" t="n"/>
      <c r="F359" s="32">
        <f>IF(OR($C359="",$D359=""),"",IF(NOT(AND(ISNUMBER($C359),ISNUMBER($D359))),"Check dates",IF($D359&lt;$C359,"Check dates",SUM($J359:$U359))))</f>
        <v/>
      </c>
      <c r="G359" s="7" t="n"/>
      <c r="H359" s="33">
        <f>IF(AND($A359="",$B359="",$C359="",$D359=""),"",IF(COUNTIF(Employees!$A$5:$A$34,$A359)=0,"Pick the employee from the list",IF(COUNTIF(Setup!$A$12:$A$17,$B359)=0,"Pick the leave type",IF($F359="Check dates","Check the dates","OK"))))</f>
        <v/>
      </c>
      <c r="J359" s="34">
        <f>IF(AND(ISNUMBER($C359),ISNUMBER($D359)),IF($D359&lt;$C359,0,IF(MAX($C359,DATE(Setup!$B$5,1,1))&gt;MIN($D359,EOMONTH(DATE(Setup!$B$5,1,1),0)),0,MAX(0,NETWORKDAYS.INTL(MAX($C359,DATE(Setup!$B$5,1,1)),MIN($D359,EOMONTH(DATE(Setup!$B$5,1,1),0)),Setup!$C$6,Setup!$F$12:$F$61)-IF(AND($E359="Half day",YEAR($D359)=Setup!$B$5,MONTH($D359)=1),1-Setup!$B$7,0)))),0)</f>
        <v/>
      </c>
      <c r="K359" s="34">
        <f>IF(AND(ISNUMBER($C359),ISNUMBER($D359)),IF($D359&lt;$C359,0,IF(MAX($C359,DATE(Setup!$B$5,2,1))&gt;MIN($D359,EOMONTH(DATE(Setup!$B$5,2,1),0)),0,MAX(0,NETWORKDAYS.INTL(MAX($C359,DATE(Setup!$B$5,2,1)),MIN($D359,EOMONTH(DATE(Setup!$B$5,2,1),0)),Setup!$C$6,Setup!$F$12:$F$61)-IF(AND($E359="Half day",YEAR($D359)=Setup!$B$5,MONTH($D359)=2),1-Setup!$B$7,0)))),0)</f>
        <v/>
      </c>
      <c r="L359" s="34">
        <f>IF(AND(ISNUMBER($C359),ISNUMBER($D359)),IF($D359&lt;$C359,0,IF(MAX($C359,DATE(Setup!$B$5,3,1))&gt;MIN($D359,EOMONTH(DATE(Setup!$B$5,3,1),0)),0,MAX(0,NETWORKDAYS.INTL(MAX($C359,DATE(Setup!$B$5,3,1)),MIN($D359,EOMONTH(DATE(Setup!$B$5,3,1),0)),Setup!$C$6,Setup!$F$12:$F$61)-IF(AND($E359="Half day",YEAR($D359)=Setup!$B$5,MONTH($D359)=3),1-Setup!$B$7,0)))),0)</f>
        <v/>
      </c>
      <c r="M359" s="34">
        <f>IF(AND(ISNUMBER($C359),ISNUMBER($D359)),IF($D359&lt;$C359,0,IF(MAX($C359,DATE(Setup!$B$5,4,1))&gt;MIN($D359,EOMONTH(DATE(Setup!$B$5,4,1),0)),0,MAX(0,NETWORKDAYS.INTL(MAX($C359,DATE(Setup!$B$5,4,1)),MIN($D359,EOMONTH(DATE(Setup!$B$5,4,1),0)),Setup!$C$6,Setup!$F$12:$F$61)-IF(AND($E359="Half day",YEAR($D359)=Setup!$B$5,MONTH($D359)=4),1-Setup!$B$7,0)))),0)</f>
        <v/>
      </c>
      <c r="N359" s="34">
        <f>IF(AND(ISNUMBER($C359),ISNUMBER($D359)),IF($D359&lt;$C359,0,IF(MAX($C359,DATE(Setup!$B$5,5,1))&gt;MIN($D359,EOMONTH(DATE(Setup!$B$5,5,1),0)),0,MAX(0,NETWORKDAYS.INTL(MAX($C359,DATE(Setup!$B$5,5,1)),MIN($D359,EOMONTH(DATE(Setup!$B$5,5,1),0)),Setup!$C$6,Setup!$F$12:$F$61)-IF(AND($E359="Half day",YEAR($D359)=Setup!$B$5,MONTH($D359)=5),1-Setup!$B$7,0)))),0)</f>
        <v/>
      </c>
      <c r="O359" s="34">
        <f>IF(AND(ISNUMBER($C359),ISNUMBER($D359)),IF($D359&lt;$C359,0,IF(MAX($C359,DATE(Setup!$B$5,6,1))&gt;MIN($D359,EOMONTH(DATE(Setup!$B$5,6,1),0)),0,MAX(0,NETWORKDAYS.INTL(MAX($C359,DATE(Setup!$B$5,6,1)),MIN($D359,EOMONTH(DATE(Setup!$B$5,6,1),0)),Setup!$C$6,Setup!$F$12:$F$61)-IF(AND($E359="Half day",YEAR($D359)=Setup!$B$5,MONTH($D359)=6),1-Setup!$B$7,0)))),0)</f>
        <v/>
      </c>
      <c r="P359" s="34">
        <f>IF(AND(ISNUMBER($C359),ISNUMBER($D359)),IF($D359&lt;$C359,0,IF(MAX($C359,DATE(Setup!$B$5,7,1))&gt;MIN($D359,EOMONTH(DATE(Setup!$B$5,7,1),0)),0,MAX(0,NETWORKDAYS.INTL(MAX($C359,DATE(Setup!$B$5,7,1)),MIN($D359,EOMONTH(DATE(Setup!$B$5,7,1),0)),Setup!$C$6,Setup!$F$12:$F$61)-IF(AND($E359="Half day",YEAR($D359)=Setup!$B$5,MONTH($D359)=7),1-Setup!$B$7,0)))),0)</f>
        <v/>
      </c>
      <c r="Q359" s="34">
        <f>IF(AND(ISNUMBER($C359),ISNUMBER($D359)),IF($D359&lt;$C359,0,IF(MAX($C359,DATE(Setup!$B$5,8,1))&gt;MIN($D359,EOMONTH(DATE(Setup!$B$5,8,1),0)),0,MAX(0,NETWORKDAYS.INTL(MAX($C359,DATE(Setup!$B$5,8,1)),MIN($D359,EOMONTH(DATE(Setup!$B$5,8,1),0)),Setup!$C$6,Setup!$F$12:$F$61)-IF(AND($E359="Half day",YEAR($D359)=Setup!$B$5,MONTH($D359)=8),1-Setup!$B$7,0)))),0)</f>
        <v/>
      </c>
      <c r="R359" s="34">
        <f>IF(AND(ISNUMBER($C359),ISNUMBER($D359)),IF($D359&lt;$C359,0,IF(MAX($C359,DATE(Setup!$B$5,9,1))&gt;MIN($D359,EOMONTH(DATE(Setup!$B$5,9,1),0)),0,MAX(0,NETWORKDAYS.INTL(MAX($C359,DATE(Setup!$B$5,9,1)),MIN($D359,EOMONTH(DATE(Setup!$B$5,9,1),0)),Setup!$C$6,Setup!$F$12:$F$61)-IF(AND($E359="Half day",YEAR($D359)=Setup!$B$5,MONTH($D359)=9),1-Setup!$B$7,0)))),0)</f>
        <v/>
      </c>
      <c r="S359" s="34">
        <f>IF(AND(ISNUMBER($C359),ISNUMBER($D359)),IF($D359&lt;$C359,0,IF(MAX($C359,DATE(Setup!$B$5,10,1))&gt;MIN($D359,EOMONTH(DATE(Setup!$B$5,10,1),0)),0,MAX(0,NETWORKDAYS.INTL(MAX($C359,DATE(Setup!$B$5,10,1)),MIN($D359,EOMONTH(DATE(Setup!$B$5,10,1),0)),Setup!$C$6,Setup!$F$12:$F$61)-IF(AND($E359="Half day",YEAR($D359)=Setup!$B$5,MONTH($D359)=10),1-Setup!$B$7,0)))),0)</f>
        <v/>
      </c>
      <c r="T359" s="34">
        <f>IF(AND(ISNUMBER($C359),ISNUMBER($D359)),IF($D359&lt;$C359,0,IF(MAX($C359,DATE(Setup!$B$5,11,1))&gt;MIN($D359,EOMONTH(DATE(Setup!$B$5,11,1),0)),0,MAX(0,NETWORKDAYS.INTL(MAX($C359,DATE(Setup!$B$5,11,1)),MIN($D359,EOMONTH(DATE(Setup!$B$5,11,1),0)),Setup!$C$6,Setup!$F$12:$F$61)-IF(AND($E359="Half day",YEAR($D359)=Setup!$B$5,MONTH($D359)=11),1-Setup!$B$7,0)))),0)</f>
        <v/>
      </c>
      <c r="U359" s="34">
        <f>IF(AND(ISNUMBER($C359),ISNUMBER($D359)),IF($D359&lt;$C359,0,IF(MAX($C359,DATE(Setup!$B$5,12,1))&gt;MIN($D359,EOMONTH(DATE(Setup!$B$5,12,1),0)),0,MAX(0,NETWORKDAYS.INTL(MAX($C359,DATE(Setup!$B$5,12,1)),MIN($D359,EOMONTH(DATE(Setup!$B$5,12,1),0)),Setup!$C$6,Setup!$F$12:$F$61)-IF(AND($E359="Half day",YEAR($D359)=Setup!$B$5,MONTH($D359)=12),1-Setup!$B$7,0)))),0)</f>
        <v/>
      </c>
    </row>
    <row r="360">
      <c r="A360" s="7" t="n"/>
      <c r="B360" s="7" t="n"/>
      <c r="C360" s="28" t="n"/>
      <c r="D360" s="28" t="n"/>
      <c r="E360" s="23" t="n"/>
      <c r="F360" s="32">
        <f>IF(OR($C360="",$D360=""),"",IF(NOT(AND(ISNUMBER($C360),ISNUMBER($D360))),"Check dates",IF($D360&lt;$C360,"Check dates",SUM($J360:$U360))))</f>
        <v/>
      </c>
      <c r="G360" s="7" t="n"/>
      <c r="H360" s="33">
        <f>IF(AND($A360="",$B360="",$C360="",$D360=""),"",IF(COUNTIF(Employees!$A$5:$A$34,$A360)=0,"Pick the employee from the list",IF(COUNTIF(Setup!$A$12:$A$17,$B360)=0,"Pick the leave type",IF($F360="Check dates","Check the dates","OK"))))</f>
        <v/>
      </c>
      <c r="J360" s="34">
        <f>IF(AND(ISNUMBER($C360),ISNUMBER($D360)),IF($D360&lt;$C360,0,IF(MAX($C360,DATE(Setup!$B$5,1,1))&gt;MIN($D360,EOMONTH(DATE(Setup!$B$5,1,1),0)),0,MAX(0,NETWORKDAYS.INTL(MAX($C360,DATE(Setup!$B$5,1,1)),MIN($D360,EOMONTH(DATE(Setup!$B$5,1,1),0)),Setup!$C$6,Setup!$F$12:$F$61)-IF(AND($E360="Half day",YEAR($D360)=Setup!$B$5,MONTH($D360)=1),1-Setup!$B$7,0)))),0)</f>
        <v/>
      </c>
      <c r="K360" s="34">
        <f>IF(AND(ISNUMBER($C360),ISNUMBER($D360)),IF($D360&lt;$C360,0,IF(MAX($C360,DATE(Setup!$B$5,2,1))&gt;MIN($D360,EOMONTH(DATE(Setup!$B$5,2,1),0)),0,MAX(0,NETWORKDAYS.INTL(MAX($C360,DATE(Setup!$B$5,2,1)),MIN($D360,EOMONTH(DATE(Setup!$B$5,2,1),0)),Setup!$C$6,Setup!$F$12:$F$61)-IF(AND($E360="Half day",YEAR($D360)=Setup!$B$5,MONTH($D360)=2),1-Setup!$B$7,0)))),0)</f>
        <v/>
      </c>
      <c r="L360" s="34">
        <f>IF(AND(ISNUMBER($C360),ISNUMBER($D360)),IF($D360&lt;$C360,0,IF(MAX($C360,DATE(Setup!$B$5,3,1))&gt;MIN($D360,EOMONTH(DATE(Setup!$B$5,3,1),0)),0,MAX(0,NETWORKDAYS.INTL(MAX($C360,DATE(Setup!$B$5,3,1)),MIN($D360,EOMONTH(DATE(Setup!$B$5,3,1),0)),Setup!$C$6,Setup!$F$12:$F$61)-IF(AND($E360="Half day",YEAR($D360)=Setup!$B$5,MONTH($D360)=3),1-Setup!$B$7,0)))),0)</f>
        <v/>
      </c>
      <c r="M360" s="34">
        <f>IF(AND(ISNUMBER($C360),ISNUMBER($D360)),IF($D360&lt;$C360,0,IF(MAX($C360,DATE(Setup!$B$5,4,1))&gt;MIN($D360,EOMONTH(DATE(Setup!$B$5,4,1),0)),0,MAX(0,NETWORKDAYS.INTL(MAX($C360,DATE(Setup!$B$5,4,1)),MIN($D360,EOMONTH(DATE(Setup!$B$5,4,1),0)),Setup!$C$6,Setup!$F$12:$F$61)-IF(AND($E360="Half day",YEAR($D360)=Setup!$B$5,MONTH($D360)=4),1-Setup!$B$7,0)))),0)</f>
        <v/>
      </c>
      <c r="N360" s="34">
        <f>IF(AND(ISNUMBER($C360),ISNUMBER($D360)),IF($D360&lt;$C360,0,IF(MAX($C360,DATE(Setup!$B$5,5,1))&gt;MIN($D360,EOMONTH(DATE(Setup!$B$5,5,1),0)),0,MAX(0,NETWORKDAYS.INTL(MAX($C360,DATE(Setup!$B$5,5,1)),MIN($D360,EOMONTH(DATE(Setup!$B$5,5,1),0)),Setup!$C$6,Setup!$F$12:$F$61)-IF(AND($E360="Half day",YEAR($D360)=Setup!$B$5,MONTH($D360)=5),1-Setup!$B$7,0)))),0)</f>
        <v/>
      </c>
      <c r="O360" s="34">
        <f>IF(AND(ISNUMBER($C360),ISNUMBER($D360)),IF($D360&lt;$C360,0,IF(MAX($C360,DATE(Setup!$B$5,6,1))&gt;MIN($D360,EOMONTH(DATE(Setup!$B$5,6,1),0)),0,MAX(0,NETWORKDAYS.INTL(MAX($C360,DATE(Setup!$B$5,6,1)),MIN($D360,EOMONTH(DATE(Setup!$B$5,6,1),0)),Setup!$C$6,Setup!$F$12:$F$61)-IF(AND($E360="Half day",YEAR($D360)=Setup!$B$5,MONTH($D360)=6),1-Setup!$B$7,0)))),0)</f>
        <v/>
      </c>
      <c r="P360" s="34">
        <f>IF(AND(ISNUMBER($C360),ISNUMBER($D360)),IF($D360&lt;$C360,0,IF(MAX($C360,DATE(Setup!$B$5,7,1))&gt;MIN($D360,EOMONTH(DATE(Setup!$B$5,7,1),0)),0,MAX(0,NETWORKDAYS.INTL(MAX($C360,DATE(Setup!$B$5,7,1)),MIN($D360,EOMONTH(DATE(Setup!$B$5,7,1),0)),Setup!$C$6,Setup!$F$12:$F$61)-IF(AND($E360="Half day",YEAR($D360)=Setup!$B$5,MONTH($D360)=7),1-Setup!$B$7,0)))),0)</f>
        <v/>
      </c>
      <c r="Q360" s="34">
        <f>IF(AND(ISNUMBER($C360),ISNUMBER($D360)),IF($D360&lt;$C360,0,IF(MAX($C360,DATE(Setup!$B$5,8,1))&gt;MIN($D360,EOMONTH(DATE(Setup!$B$5,8,1),0)),0,MAX(0,NETWORKDAYS.INTL(MAX($C360,DATE(Setup!$B$5,8,1)),MIN($D360,EOMONTH(DATE(Setup!$B$5,8,1),0)),Setup!$C$6,Setup!$F$12:$F$61)-IF(AND($E360="Half day",YEAR($D360)=Setup!$B$5,MONTH($D360)=8),1-Setup!$B$7,0)))),0)</f>
        <v/>
      </c>
      <c r="R360" s="34">
        <f>IF(AND(ISNUMBER($C360),ISNUMBER($D360)),IF($D360&lt;$C360,0,IF(MAX($C360,DATE(Setup!$B$5,9,1))&gt;MIN($D360,EOMONTH(DATE(Setup!$B$5,9,1),0)),0,MAX(0,NETWORKDAYS.INTL(MAX($C360,DATE(Setup!$B$5,9,1)),MIN($D360,EOMONTH(DATE(Setup!$B$5,9,1),0)),Setup!$C$6,Setup!$F$12:$F$61)-IF(AND($E360="Half day",YEAR($D360)=Setup!$B$5,MONTH($D360)=9),1-Setup!$B$7,0)))),0)</f>
        <v/>
      </c>
      <c r="S360" s="34">
        <f>IF(AND(ISNUMBER($C360),ISNUMBER($D360)),IF($D360&lt;$C360,0,IF(MAX($C360,DATE(Setup!$B$5,10,1))&gt;MIN($D360,EOMONTH(DATE(Setup!$B$5,10,1),0)),0,MAX(0,NETWORKDAYS.INTL(MAX($C360,DATE(Setup!$B$5,10,1)),MIN($D360,EOMONTH(DATE(Setup!$B$5,10,1),0)),Setup!$C$6,Setup!$F$12:$F$61)-IF(AND($E360="Half day",YEAR($D360)=Setup!$B$5,MONTH($D360)=10),1-Setup!$B$7,0)))),0)</f>
        <v/>
      </c>
      <c r="T360" s="34">
        <f>IF(AND(ISNUMBER($C360),ISNUMBER($D360)),IF($D360&lt;$C360,0,IF(MAX($C360,DATE(Setup!$B$5,11,1))&gt;MIN($D360,EOMONTH(DATE(Setup!$B$5,11,1),0)),0,MAX(0,NETWORKDAYS.INTL(MAX($C360,DATE(Setup!$B$5,11,1)),MIN($D360,EOMONTH(DATE(Setup!$B$5,11,1),0)),Setup!$C$6,Setup!$F$12:$F$61)-IF(AND($E360="Half day",YEAR($D360)=Setup!$B$5,MONTH($D360)=11),1-Setup!$B$7,0)))),0)</f>
        <v/>
      </c>
      <c r="U360" s="34">
        <f>IF(AND(ISNUMBER($C360),ISNUMBER($D360)),IF($D360&lt;$C360,0,IF(MAX($C360,DATE(Setup!$B$5,12,1))&gt;MIN($D360,EOMONTH(DATE(Setup!$B$5,12,1),0)),0,MAX(0,NETWORKDAYS.INTL(MAX($C360,DATE(Setup!$B$5,12,1)),MIN($D360,EOMONTH(DATE(Setup!$B$5,12,1),0)),Setup!$C$6,Setup!$F$12:$F$61)-IF(AND($E360="Half day",YEAR($D360)=Setup!$B$5,MONTH($D360)=12),1-Setup!$B$7,0)))),0)</f>
        <v/>
      </c>
    </row>
    <row r="361">
      <c r="A361" s="7" t="n"/>
      <c r="B361" s="7" t="n"/>
      <c r="C361" s="28" t="n"/>
      <c r="D361" s="28" t="n"/>
      <c r="E361" s="23" t="n"/>
      <c r="F361" s="32">
        <f>IF(OR($C361="",$D361=""),"",IF(NOT(AND(ISNUMBER($C361),ISNUMBER($D361))),"Check dates",IF($D361&lt;$C361,"Check dates",SUM($J361:$U361))))</f>
        <v/>
      </c>
      <c r="G361" s="7" t="n"/>
      <c r="H361" s="33">
        <f>IF(AND($A361="",$B361="",$C361="",$D361=""),"",IF(COUNTIF(Employees!$A$5:$A$34,$A361)=0,"Pick the employee from the list",IF(COUNTIF(Setup!$A$12:$A$17,$B361)=0,"Pick the leave type",IF($F361="Check dates","Check the dates","OK"))))</f>
        <v/>
      </c>
      <c r="J361" s="34">
        <f>IF(AND(ISNUMBER($C361),ISNUMBER($D361)),IF($D361&lt;$C361,0,IF(MAX($C361,DATE(Setup!$B$5,1,1))&gt;MIN($D361,EOMONTH(DATE(Setup!$B$5,1,1),0)),0,MAX(0,NETWORKDAYS.INTL(MAX($C361,DATE(Setup!$B$5,1,1)),MIN($D361,EOMONTH(DATE(Setup!$B$5,1,1),0)),Setup!$C$6,Setup!$F$12:$F$61)-IF(AND($E361="Half day",YEAR($D361)=Setup!$B$5,MONTH($D361)=1),1-Setup!$B$7,0)))),0)</f>
        <v/>
      </c>
      <c r="K361" s="34">
        <f>IF(AND(ISNUMBER($C361),ISNUMBER($D361)),IF($D361&lt;$C361,0,IF(MAX($C361,DATE(Setup!$B$5,2,1))&gt;MIN($D361,EOMONTH(DATE(Setup!$B$5,2,1),0)),0,MAX(0,NETWORKDAYS.INTL(MAX($C361,DATE(Setup!$B$5,2,1)),MIN($D361,EOMONTH(DATE(Setup!$B$5,2,1),0)),Setup!$C$6,Setup!$F$12:$F$61)-IF(AND($E361="Half day",YEAR($D361)=Setup!$B$5,MONTH($D361)=2),1-Setup!$B$7,0)))),0)</f>
        <v/>
      </c>
      <c r="L361" s="34">
        <f>IF(AND(ISNUMBER($C361),ISNUMBER($D361)),IF($D361&lt;$C361,0,IF(MAX($C361,DATE(Setup!$B$5,3,1))&gt;MIN($D361,EOMONTH(DATE(Setup!$B$5,3,1),0)),0,MAX(0,NETWORKDAYS.INTL(MAX($C361,DATE(Setup!$B$5,3,1)),MIN($D361,EOMONTH(DATE(Setup!$B$5,3,1),0)),Setup!$C$6,Setup!$F$12:$F$61)-IF(AND($E361="Half day",YEAR($D361)=Setup!$B$5,MONTH($D361)=3),1-Setup!$B$7,0)))),0)</f>
        <v/>
      </c>
      <c r="M361" s="34">
        <f>IF(AND(ISNUMBER($C361),ISNUMBER($D361)),IF($D361&lt;$C361,0,IF(MAX($C361,DATE(Setup!$B$5,4,1))&gt;MIN($D361,EOMONTH(DATE(Setup!$B$5,4,1),0)),0,MAX(0,NETWORKDAYS.INTL(MAX($C361,DATE(Setup!$B$5,4,1)),MIN($D361,EOMONTH(DATE(Setup!$B$5,4,1),0)),Setup!$C$6,Setup!$F$12:$F$61)-IF(AND($E361="Half day",YEAR($D361)=Setup!$B$5,MONTH($D361)=4),1-Setup!$B$7,0)))),0)</f>
        <v/>
      </c>
      <c r="N361" s="34">
        <f>IF(AND(ISNUMBER($C361),ISNUMBER($D361)),IF($D361&lt;$C361,0,IF(MAX($C361,DATE(Setup!$B$5,5,1))&gt;MIN($D361,EOMONTH(DATE(Setup!$B$5,5,1),0)),0,MAX(0,NETWORKDAYS.INTL(MAX($C361,DATE(Setup!$B$5,5,1)),MIN($D361,EOMONTH(DATE(Setup!$B$5,5,1),0)),Setup!$C$6,Setup!$F$12:$F$61)-IF(AND($E361="Half day",YEAR($D361)=Setup!$B$5,MONTH($D361)=5),1-Setup!$B$7,0)))),0)</f>
        <v/>
      </c>
      <c r="O361" s="34">
        <f>IF(AND(ISNUMBER($C361),ISNUMBER($D361)),IF($D361&lt;$C361,0,IF(MAX($C361,DATE(Setup!$B$5,6,1))&gt;MIN($D361,EOMONTH(DATE(Setup!$B$5,6,1),0)),0,MAX(0,NETWORKDAYS.INTL(MAX($C361,DATE(Setup!$B$5,6,1)),MIN($D361,EOMONTH(DATE(Setup!$B$5,6,1),0)),Setup!$C$6,Setup!$F$12:$F$61)-IF(AND($E361="Half day",YEAR($D361)=Setup!$B$5,MONTH($D361)=6),1-Setup!$B$7,0)))),0)</f>
        <v/>
      </c>
      <c r="P361" s="34">
        <f>IF(AND(ISNUMBER($C361),ISNUMBER($D361)),IF($D361&lt;$C361,0,IF(MAX($C361,DATE(Setup!$B$5,7,1))&gt;MIN($D361,EOMONTH(DATE(Setup!$B$5,7,1),0)),0,MAX(0,NETWORKDAYS.INTL(MAX($C361,DATE(Setup!$B$5,7,1)),MIN($D361,EOMONTH(DATE(Setup!$B$5,7,1),0)),Setup!$C$6,Setup!$F$12:$F$61)-IF(AND($E361="Half day",YEAR($D361)=Setup!$B$5,MONTH($D361)=7),1-Setup!$B$7,0)))),0)</f>
        <v/>
      </c>
      <c r="Q361" s="34">
        <f>IF(AND(ISNUMBER($C361),ISNUMBER($D361)),IF($D361&lt;$C361,0,IF(MAX($C361,DATE(Setup!$B$5,8,1))&gt;MIN($D361,EOMONTH(DATE(Setup!$B$5,8,1),0)),0,MAX(0,NETWORKDAYS.INTL(MAX($C361,DATE(Setup!$B$5,8,1)),MIN($D361,EOMONTH(DATE(Setup!$B$5,8,1),0)),Setup!$C$6,Setup!$F$12:$F$61)-IF(AND($E361="Half day",YEAR($D361)=Setup!$B$5,MONTH($D361)=8),1-Setup!$B$7,0)))),0)</f>
        <v/>
      </c>
      <c r="R361" s="34">
        <f>IF(AND(ISNUMBER($C361),ISNUMBER($D361)),IF($D361&lt;$C361,0,IF(MAX($C361,DATE(Setup!$B$5,9,1))&gt;MIN($D361,EOMONTH(DATE(Setup!$B$5,9,1),0)),0,MAX(0,NETWORKDAYS.INTL(MAX($C361,DATE(Setup!$B$5,9,1)),MIN($D361,EOMONTH(DATE(Setup!$B$5,9,1),0)),Setup!$C$6,Setup!$F$12:$F$61)-IF(AND($E361="Half day",YEAR($D361)=Setup!$B$5,MONTH($D361)=9),1-Setup!$B$7,0)))),0)</f>
        <v/>
      </c>
      <c r="S361" s="34">
        <f>IF(AND(ISNUMBER($C361),ISNUMBER($D361)),IF($D361&lt;$C361,0,IF(MAX($C361,DATE(Setup!$B$5,10,1))&gt;MIN($D361,EOMONTH(DATE(Setup!$B$5,10,1),0)),0,MAX(0,NETWORKDAYS.INTL(MAX($C361,DATE(Setup!$B$5,10,1)),MIN($D361,EOMONTH(DATE(Setup!$B$5,10,1),0)),Setup!$C$6,Setup!$F$12:$F$61)-IF(AND($E361="Half day",YEAR($D361)=Setup!$B$5,MONTH($D361)=10),1-Setup!$B$7,0)))),0)</f>
        <v/>
      </c>
      <c r="T361" s="34">
        <f>IF(AND(ISNUMBER($C361),ISNUMBER($D361)),IF($D361&lt;$C361,0,IF(MAX($C361,DATE(Setup!$B$5,11,1))&gt;MIN($D361,EOMONTH(DATE(Setup!$B$5,11,1),0)),0,MAX(0,NETWORKDAYS.INTL(MAX($C361,DATE(Setup!$B$5,11,1)),MIN($D361,EOMONTH(DATE(Setup!$B$5,11,1),0)),Setup!$C$6,Setup!$F$12:$F$61)-IF(AND($E361="Half day",YEAR($D361)=Setup!$B$5,MONTH($D361)=11),1-Setup!$B$7,0)))),0)</f>
        <v/>
      </c>
      <c r="U361" s="34">
        <f>IF(AND(ISNUMBER($C361),ISNUMBER($D361)),IF($D361&lt;$C361,0,IF(MAX($C361,DATE(Setup!$B$5,12,1))&gt;MIN($D361,EOMONTH(DATE(Setup!$B$5,12,1),0)),0,MAX(0,NETWORKDAYS.INTL(MAX($C361,DATE(Setup!$B$5,12,1)),MIN($D361,EOMONTH(DATE(Setup!$B$5,12,1),0)),Setup!$C$6,Setup!$F$12:$F$61)-IF(AND($E361="Half day",YEAR($D361)=Setup!$B$5,MONTH($D361)=12),1-Setup!$B$7,0)))),0)</f>
        <v/>
      </c>
    </row>
    <row r="362">
      <c r="A362" s="7" t="n"/>
      <c r="B362" s="7" t="n"/>
      <c r="C362" s="28" t="n"/>
      <c r="D362" s="28" t="n"/>
      <c r="E362" s="23" t="n"/>
      <c r="F362" s="32">
        <f>IF(OR($C362="",$D362=""),"",IF(NOT(AND(ISNUMBER($C362),ISNUMBER($D362))),"Check dates",IF($D362&lt;$C362,"Check dates",SUM($J362:$U362))))</f>
        <v/>
      </c>
      <c r="G362" s="7" t="n"/>
      <c r="H362" s="33">
        <f>IF(AND($A362="",$B362="",$C362="",$D362=""),"",IF(COUNTIF(Employees!$A$5:$A$34,$A362)=0,"Pick the employee from the list",IF(COUNTIF(Setup!$A$12:$A$17,$B362)=0,"Pick the leave type",IF($F362="Check dates","Check the dates","OK"))))</f>
        <v/>
      </c>
      <c r="J362" s="34">
        <f>IF(AND(ISNUMBER($C362),ISNUMBER($D362)),IF($D362&lt;$C362,0,IF(MAX($C362,DATE(Setup!$B$5,1,1))&gt;MIN($D362,EOMONTH(DATE(Setup!$B$5,1,1),0)),0,MAX(0,NETWORKDAYS.INTL(MAX($C362,DATE(Setup!$B$5,1,1)),MIN($D362,EOMONTH(DATE(Setup!$B$5,1,1),0)),Setup!$C$6,Setup!$F$12:$F$61)-IF(AND($E362="Half day",YEAR($D362)=Setup!$B$5,MONTH($D362)=1),1-Setup!$B$7,0)))),0)</f>
        <v/>
      </c>
      <c r="K362" s="34">
        <f>IF(AND(ISNUMBER($C362),ISNUMBER($D362)),IF($D362&lt;$C362,0,IF(MAX($C362,DATE(Setup!$B$5,2,1))&gt;MIN($D362,EOMONTH(DATE(Setup!$B$5,2,1),0)),0,MAX(0,NETWORKDAYS.INTL(MAX($C362,DATE(Setup!$B$5,2,1)),MIN($D362,EOMONTH(DATE(Setup!$B$5,2,1),0)),Setup!$C$6,Setup!$F$12:$F$61)-IF(AND($E362="Half day",YEAR($D362)=Setup!$B$5,MONTH($D362)=2),1-Setup!$B$7,0)))),0)</f>
        <v/>
      </c>
      <c r="L362" s="34">
        <f>IF(AND(ISNUMBER($C362),ISNUMBER($D362)),IF($D362&lt;$C362,0,IF(MAX($C362,DATE(Setup!$B$5,3,1))&gt;MIN($D362,EOMONTH(DATE(Setup!$B$5,3,1),0)),0,MAX(0,NETWORKDAYS.INTL(MAX($C362,DATE(Setup!$B$5,3,1)),MIN($D362,EOMONTH(DATE(Setup!$B$5,3,1),0)),Setup!$C$6,Setup!$F$12:$F$61)-IF(AND($E362="Half day",YEAR($D362)=Setup!$B$5,MONTH($D362)=3),1-Setup!$B$7,0)))),0)</f>
        <v/>
      </c>
      <c r="M362" s="34">
        <f>IF(AND(ISNUMBER($C362),ISNUMBER($D362)),IF($D362&lt;$C362,0,IF(MAX($C362,DATE(Setup!$B$5,4,1))&gt;MIN($D362,EOMONTH(DATE(Setup!$B$5,4,1),0)),0,MAX(0,NETWORKDAYS.INTL(MAX($C362,DATE(Setup!$B$5,4,1)),MIN($D362,EOMONTH(DATE(Setup!$B$5,4,1),0)),Setup!$C$6,Setup!$F$12:$F$61)-IF(AND($E362="Half day",YEAR($D362)=Setup!$B$5,MONTH($D362)=4),1-Setup!$B$7,0)))),0)</f>
        <v/>
      </c>
      <c r="N362" s="34">
        <f>IF(AND(ISNUMBER($C362),ISNUMBER($D362)),IF($D362&lt;$C362,0,IF(MAX($C362,DATE(Setup!$B$5,5,1))&gt;MIN($D362,EOMONTH(DATE(Setup!$B$5,5,1),0)),0,MAX(0,NETWORKDAYS.INTL(MAX($C362,DATE(Setup!$B$5,5,1)),MIN($D362,EOMONTH(DATE(Setup!$B$5,5,1),0)),Setup!$C$6,Setup!$F$12:$F$61)-IF(AND($E362="Half day",YEAR($D362)=Setup!$B$5,MONTH($D362)=5),1-Setup!$B$7,0)))),0)</f>
        <v/>
      </c>
      <c r="O362" s="34">
        <f>IF(AND(ISNUMBER($C362),ISNUMBER($D362)),IF($D362&lt;$C362,0,IF(MAX($C362,DATE(Setup!$B$5,6,1))&gt;MIN($D362,EOMONTH(DATE(Setup!$B$5,6,1),0)),0,MAX(0,NETWORKDAYS.INTL(MAX($C362,DATE(Setup!$B$5,6,1)),MIN($D362,EOMONTH(DATE(Setup!$B$5,6,1),0)),Setup!$C$6,Setup!$F$12:$F$61)-IF(AND($E362="Half day",YEAR($D362)=Setup!$B$5,MONTH($D362)=6),1-Setup!$B$7,0)))),0)</f>
        <v/>
      </c>
      <c r="P362" s="34">
        <f>IF(AND(ISNUMBER($C362),ISNUMBER($D362)),IF($D362&lt;$C362,0,IF(MAX($C362,DATE(Setup!$B$5,7,1))&gt;MIN($D362,EOMONTH(DATE(Setup!$B$5,7,1),0)),0,MAX(0,NETWORKDAYS.INTL(MAX($C362,DATE(Setup!$B$5,7,1)),MIN($D362,EOMONTH(DATE(Setup!$B$5,7,1),0)),Setup!$C$6,Setup!$F$12:$F$61)-IF(AND($E362="Half day",YEAR($D362)=Setup!$B$5,MONTH($D362)=7),1-Setup!$B$7,0)))),0)</f>
        <v/>
      </c>
      <c r="Q362" s="34">
        <f>IF(AND(ISNUMBER($C362),ISNUMBER($D362)),IF($D362&lt;$C362,0,IF(MAX($C362,DATE(Setup!$B$5,8,1))&gt;MIN($D362,EOMONTH(DATE(Setup!$B$5,8,1),0)),0,MAX(0,NETWORKDAYS.INTL(MAX($C362,DATE(Setup!$B$5,8,1)),MIN($D362,EOMONTH(DATE(Setup!$B$5,8,1),0)),Setup!$C$6,Setup!$F$12:$F$61)-IF(AND($E362="Half day",YEAR($D362)=Setup!$B$5,MONTH($D362)=8),1-Setup!$B$7,0)))),0)</f>
        <v/>
      </c>
      <c r="R362" s="34">
        <f>IF(AND(ISNUMBER($C362),ISNUMBER($D362)),IF($D362&lt;$C362,0,IF(MAX($C362,DATE(Setup!$B$5,9,1))&gt;MIN($D362,EOMONTH(DATE(Setup!$B$5,9,1),0)),0,MAX(0,NETWORKDAYS.INTL(MAX($C362,DATE(Setup!$B$5,9,1)),MIN($D362,EOMONTH(DATE(Setup!$B$5,9,1),0)),Setup!$C$6,Setup!$F$12:$F$61)-IF(AND($E362="Half day",YEAR($D362)=Setup!$B$5,MONTH($D362)=9),1-Setup!$B$7,0)))),0)</f>
        <v/>
      </c>
      <c r="S362" s="34">
        <f>IF(AND(ISNUMBER($C362),ISNUMBER($D362)),IF($D362&lt;$C362,0,IF(MAX($C362,DATE(Setup!$B$5,10,1))&gt;MIN($D362,EOMONTH(DATE(Setup!$B$5,10,1),0)),0,MAX(0,NETWORKDAYS.INTL(MAX($C362,DATE(Setup!$B$5,10,1)),MIN($D362,EOMONTH(DATE(Setup!$B$5,10,1),0)),Setup!$C$6,Setup!$F$12:$F$61)-IF(AND($E362="Half day",YEAR($D362)=Setup!$B$5,MONTH($D362)=10),1-Setup!$B$7,0)))),0)</f>
        <v/>
      </c>
      <c r="T362" s="34">
        <f>IF(AND(ISNUMBER($C362),ISNUMBER($D362)),IF($D362&lt;$C362,0,IF(MAX($C362,DATE(Setup!$B$5,11,1))&gt;MIN($D362,EOMONTH(DATE(Setup!$B$5,11,1),0)),0,MAX(0,NETWORKDAYS.INTL(MAX($C362,DATE(Setup!$B$5,11,1)),MIN($D362,EOMONTH(DATE(Setup!$B$5,11,1),0)),Setup!$C$6,Setup!$F$12:$F$61)-IF(AND($E362="Half day",YEAR($D362)=Setup!$B$5,MONTH($D362)=11),1-Setup!$B$7,0)))),0)</f>
        <v/>
      </c>
      <c r="U362" s="34">
        <f>IF(AND(ISNUMBER($C362),ISNUMBER($D362)),IF($D362&lt;$C362,0,IF(MAX($C362,DATE(Setup!$B$5,12,1))&gt;MIN($D362,EOMONTH(DATE(Setup!$B$5,12,1),0)),0,MAX(0,NETWORKDAYS.INTL(MAX($C362,DATE(Setup!$B$5,12,1)),MIN($D362,EOMONTH(DATE(Setup!$B$5,12,1),0)),Setup!$C$6,Setup!$F$12:$F$61)-IF(AND($E362="Half day",YEAR($D362)=Setup!$B$5,MONTH($D362)=12),1-Setup!$B$7,0)))),0)</f>
        <v/>
      </c>
    </row>
    <row r="363">
      <c r="A363" s="7" t="n"/>
      <c r="B363" s="7" t="n"/>
      <c r="C363" s="28" t="n"/>
      <c r="D363" s="28" t="n"/>
      <c r="E363" s="23" t="n"/>
      <c r="F363" s="32">
        <f>IF(OR($C363="",$D363=""),"",IF(NOT(AND(ISNUMBER($C363),ISNUMBER($D363))),"Check dates",IF($D363&lt;$C363,"Check dates",SUM($J363:$U363))))</f>
        <v/>
      </c>
      <c r="G363" s="7" t="n"/>
      <c r="H363" s="33">
        <f>IF(AND($A363="",$B363="",$C363="",$D363=""),"",IF(COUNTIF(Employees!$A$5:$A$34,$A363)=0,"Pick the employee from the list",IF(COUNTIF(Setup!$A$12:$A$17,$B363)=0,"Pick the leave type",IF($F363="Check dates","Check the dates","OK"))))</f>
        <v/>
      </c>
      <c r="J363" s="34">
        <f>IF(AND(ISNUMBER($C363),ISNUMBER($D363)),IF($D363&lt;$C363,0,IF(MAX($C363,DATE(Setup!$B$5,1,1))&gt;MIN($D363,EOMONTH(DATE(Setup!$B$5,1,1),0)),0,MAX(0,NETWORKDAYS.INTL(MAX($C363,DATE(Setup!$B$5,1,1)),MIN($D363,EOMONTH(DATE(Setup!$B$5,1,1),0)),Setup!$C$6,Setup!$F$12:$F$61)-IF(AND($E363="Half day",YEAR($D363)=Setup!$B$5,MONTH($D363)=1),1-Setup!$B$7,0)))),0)</f>
        <v/>
      </c>
      <c r="K363" s="34">
        <f>IF(AND(ISNUMBER($C363),ISNUMBER($D363)),IF($D363&lt;$C363,0,IF(MAX($C363,DATE(Setup!$B$5,2,1))&gt;MIN($D363,EOMONTH(DATE(Setup!$B$5,2,1),0)),0,MAX(0,NETWORKDAYS.INTL(MAX($C363,DATE(Setup!$B$5,2,1)),MIN($D363,EOMONTH(DATE(Setup!$B$5,2,1),0)),Setup!$C$6,Setup!$F$12:$F$61)-IF(AND($E363="Half day",YEAR($D363)=Setup!$B$5,MONTH($D363)=2),1-Setup!$B$7,0)))),0)</f>
        <v/>
      </c>
      <c r="L363" s="34">
        <f>IF(AND(ISNUMBER($C363),ISNUMBER($D363)),IF($D363&lt;$C363,0,IF(MAX($C363,DATE(Setup!$B$5,3,1))&gt;MIN($D363,EOMONTH(DATE(Setup!$B$5,3,1),0)),0,MAX(0,NETWORKDAYS.INTL(MAX($C363,DATE(Setup!$B$5,3,1)),MIN($D363,EOMONTH(DATE(Setup!$B$5,3,1),0)),Setup!$C$6,Setup!$F$12:$F$61)-IF(AND($E363="Half day",YEAR($D363)=Setup!$B$5,MONTH($D363)=3),1-Setup!$B$7,0)))),0)</f>
        <v/>
      </c>
      <c r="M363" s="34">
        <f>IF(AND(ISNUMBER($C363),ISNUMBER($D363)),IF($D363&lt;$C363,0,IF(MAX($C363,DATE(Setup!$B$5,4,1))&gt;MIN($D363,EOMONTH(DATE(Setup!$B$5,4,1),0)),0,MAX(0,NETWORKDAYS.INTL(MAX($C363,DATE(Setup!$B$5,4,1)),MIN($D363,EOMONTH(DATE(Setup!$B$5,4,1),0)),Setup!$C$6,Setup!$F$12:$F$61)-IF(AND($E363="Half day",YEAR($D363)=Setup!$B$5,MONTH($D363)=4),1-Setup!$B$7,0)))),0)</f>
        <v/>
      </c>
      <c r="N363" s="34">
        <f>IF(AND(ISNUMBER($C363),ISNUMBER($D363)),IF($D363&lt;$C363,0,IF(MAX($C363,DATE(Setup!$B$5,5,1))&gt;MIN($D363,EOMONTH(DATE(Setup!$B$5,5,1),0)),0,MAX(0,NETWORKDAYS.INTL(MAX($C363,DATE(Setup!$B$5,5,1)),MIN($D363,EOMONTH(DATE(Setup!$B$5,5,1),0)),Setup!$C$6,Setup!$F$12:$F$61)-IF(AND($E363="Half day",YEAR($D363)=Setup!$B$5,MONTH($D363)=5),1-Setup!$B$7,0)))),0)</f>
        <v/>
      </c>
      <c r="O363" s="34">
        <f>IF(AND(ISNUMBER($C363),ISNUMBER($D363)),IF($D363&lt;$C363,0,IF(MAX($C363,DATE(Setup!$B$5,6,1))&gt;MIN($D363,EOMONTH(DATE(Setup!$B$5,6,1),0)),0,MAX(0,NETWORKDAYS.INTL(MAX($C363,DATE(Setup!$B$5,6,1)),MIN($D363,EOMONTH(DATE(Setup!$B$5,6,1),0)),Setup!$C$6,Setup!$F$12:$F$61)-IF(AND($E363="Half day",YEAR($D363)=Setup!$B$5,MONTH($D363)=6),1-Setup!$B$7,0)))),0)</f>
        <v/>
      </c>
      <c r="P363" s="34">
        <f>IF(AND(ISNUMBER($C363),ISNUMBER($D363)),IF($D363&lt;$C363,0,IF(MAX($C363,DATE(Setup!$B$5,7,1))&gt;MIN($D363,EOMONTH(DATE(Setup!$B$5,7,1),0)),0,MAX(0,NETWORKDAYS.INTL(MAX($C363,DATE(Setup!$B$5,7,1)),MIN($D363,EOMONTH(DATE(Setup!$B$5,7,1),0)),Setup!$C$6,Setup!$F$12:$F$61)-IF(AND($E363="Half day",YEAR($D363)=Setup!$B$5,MONTH($D363)=7),1-Setup!$B$7,0)))),0)</f>
        <v/>
      </c>
      <c r="Q363" s="34">
        <f>IF(AND(ISNUMBER($C363),ISNUMBER($D363)),IF($D363&lt;$C363,0,IF(MAX($C363,DATE(Setup!$B$5,8,1))&gt;MIN($D363,EOMONTH(DATE(Setup!$B$5,8,1),0)),0,MAX(0,NETWORKDAYS.INTL(MAX($C363,DATE(Setup!$B$5,8,1)),MIN($D363,EOMONTH(DATE(Setup!$B$5,8,1),0)),Setup!$C$6,Setup!$F$12:$F$61)-IF(AND($E363="Half day",YEAR($D363)=Setup!$B$5,MONTH($D363)=8),1-Setup!$B$7,0)))),0)</f>
        <v/>
      </c>
      <c r="R363" s="34">
        <f>IF(AND(ISNUMBER($C363),ISNUMBER($D363)),IF($D363&lt;$C363,0,IF(MAX($C363,DATE(Setup!$B$5,9,1))&gt;MIN($D363,EOMONTH(DATE(Setup!$B$5,9,1),0)),0,MAX(0,NETWORKDAYS.INTL(MAX($C363,DATE(Setup!$B$5,9,1)),MIN($D363,EOMONTH(DATE(Setup!$B$5,9,1),0)),Setup!$C$6,Setup!$F$12:$F$61)-IF(AND($E363="Half day",YEAR($D363)=Setup!$B$5,MONTH($D363)=9),1-Setup!$B$7,0)))),0)</f>
        <v/>
      </c>
      <c r="S363" s="34">
        <f>IF(AND(ISNUMBER($C363),ISNUMBER($D363)),IF($D363&lt;$C363,0,IF(MAX($C363,DATE(Setup!$B$5,10,1))&gt;MIN($D363,EOMONTH(DATE(Setup!$B$5,10,1),0)),0,MAX(0,NETWORKDAYS.INTL(MAX($C363,DATE(Setup!$B$5,10,1)),MIN($D363,EOMONTH(DATE(Setup!$B$5,10,1),0)),Setup!$C$6,Setup!$F$12:$F$61)-IF(AND($E363="Half day",YEAR($D363)=Setup!$B$5,MONTH($D363)=10),1-Setup!$B$7,0)))),0)</f>
        <v/>
      </c>
      <c r="T363" s="34">
        <f>IF(AND(ISNUMBER($C363),ISNUMBER($D363)),IF($D363&lt;$C363,0,IF(MAX($C363,DATE(Setup!$B$5,11,1))&gt;MIN($D363,EOMONTH(DATE(Setup!$B$5,11,1),0)),0,MAX(0,NETWORKDAYS.INTL(MAX($C363,DATE(Setup!$B$5,11,1)),MIN($D363,EOMONTH(DATE(Setup!$B$5,11,1),0)),Setup!$C$6,Setup!$F$12:$F$61)-IF(AND($E363="Half day",YEAR($D363)=Setup!$B$5,MONTH($D363)=11),1-Setup!$B$7,0)))),0)</f>
        <v/>
      </c>
      <c r="U363" s="34">
        <f>IF(AND(ISNUMBER($C363),ISNUMBER($D363)),IF($D363&lt;$C363,0,IF(MAX($C363,DATE(Setup!$B$5,12,1))&gt;MIN($D363,EOMONTH(DATE(Setup!$B$5,12,1),0)),0,MAX(0,NETWORKDAYS.INTL(MAX($C363,DATE(Setup!$B$5,12,1)),MIN($D363,EOMONTH(DATE(Setup!$B$5,12,1),0)),Setup!$C$6,Setup!$F$12:$F$61)-IF(AND($E363="Half day",YEAR($D363)=Setup!$B$5,MONTH($D363)=12),1-Setup!$B$7,0)))),0)</f>
        <v/>
      </c>
    </row>
    <row r="364">
      <c r="A364" s="7" t="n"/>
      <c r="B364" s="7" t="n"/>
      <c r="C364" s="28" t="n"/>
      <c r="D364" s="28" t="n"/>
      <c r="E364" s="23" t="n"/>
      <c r="F364" s="32">
        <f>IF(OR($C364="",$D364=""),"",IF(NOT(AND(ISNUMBER($C364),ISNUMBER($D364))),"Check dates",IF($D364&lt;$C364,"Check dates",SUM($J364:$U364))))</f>
        <v/>
      </c>
      <c r="G364" s="7" t="n"/>
      <c r="H364" s="33">
        <f>IF(AND($A364="",$B364="",$C364="",$D364=""),"",IF(COUNTIF(Employees!$A$5:$A$34,$A364)=0,"Pick the employee from the list",IF(COUNTIF(Setup!$A$12:$A$17,$B364)=0,"Pick the leave type",IF($F364="Check dates","Check the dates","OK"))))</f>
        <v/>
      </c>
      <c r="J364" s="34">
        <f>IF(AND(ISNUMBER($C364),ISNUMBER($D364)),IF($D364&lt;$C364,0,IF(MAX($C364,DATE(Setup!$B$5,1,1))&gt;MIN($D364,EOMONTH(DATE(Setup!$B$5,1,1),0)),0,MAX(0,NETWORKDAYS.INTL(MAX($C364,DATE(Setup!$B$5,1,1)),MIN($D364,EOMONTH(DATE(Setup!$B$5,1,1),0)),Setup!$C$6,Setup!$F$12:$F$61)-IF(AND($E364="Half day",YEAR($D364)=Setup!$B$5,MONTH($D364)=1),1-Setup!$B$7,0)))),0)</f>
        <v/>
      </c>
      <c r="K364" s="34">
        <f>IF(AND(ISNUMBER($C364),ISNUMBER($D364)),IF($D364&lt;$C364,0,IF(MAX($C364,DATE(Setup!$B$5,2,1))&gt;MIN($D364,EOMONTH(DATE(Setup!$B$5,2,1),0)),0,MAX(0,NETWORKDAYS.INTL(MAX($C364,DATE(Setup!$B$5,2,1)),MIN($D364,EOMONTH(DATE(Setup!$B$5,2,1),0)),Setup!$C$6,Setup!$F$12:$F$61)-IF(AND($E364="Half day",YEAR($D364)=Setup!$B$5,MONTH($D364)=2),1-Setup!$B$7,0)))),0)</f>
        <v/>
      </c>
      <c r="L364" s="34">
        <f>IF(AND(ISNUMBER($C364),ISNUMBER($D364)),IF($D364&lt;$C364,0,IF(MAX($C364,DATE(Setup!$B$5,3,1))&gt;MIN($D364,EOMONTH(DATE(Setup!$B$5,3,1),0)),0,MAX(0,NETWORKDAYS.INTL(MAX($C364,DATE(Setup!$B$5,3,1)),MIN($D364,EOMONTH(DATE(Setup!$B$5,3,1),0)),Setup!$C$6,Setup!$F$12:$F$61)-IF(AND($E364="Half day",YEAR($D364)=Setup!$B$5,MONTH($D364)=3),1-Setup!$B$7,0)))),0)</f>
        <v/>
      </c>
      <c r="M364" s="34">
        <f>IF(AND(ISNUMBER($C364),ISNUMBER($D364)),IF($D364&lt;$C364,0,IF(MAX($C364,DATE(Setup!$B$5,4,1))&gt;MIN($D364,EOMONTH(DATE(Setup!$B$5,4,1),0)),0,MAX(0,NETWORKDAYS.INTL(MAX($C364,DATE(Setup!$B$5,4,1)),MIN($D364,EOMONTH(DATE(Setup!$B$5,4,1),0)),Setup!$C$6,Setup!$F$12:$F$61)-IF(AND($E364="Half day",YEAR($D364)=Setup!$B$5,MONTH($D364)=4),1-Setup!$B$7,0)))),0)</f>
        <v/>
      </c>
      <c r="N364" s="34">
        <f>IF(AND(ISNUMBER($C364),ISNUMBER($D364)),IF($D364&lt;$C364,0,IF(MAX($C364,DATE(Setup!$B$5,5,1))&gt;MIN($D364,EOMONTH(DATE(Setup!$B$5,5,1),0)),0,MAX(0,NETWORKDAYS.INTL(MAX($C364,DATE(Setup!$B$5,5,1)),MIN($D364,EOMONTH(DATE(Setup!$B$5,5,1),0)),Setup!$C$6,Setup!$F$12:$F$61)-IF(AND($E364="Half day",YEAR($D364)=Setup!$B$5,MONTH($D364)=5),1-Setup!$B$7,0)))),0)</f>
        <v/>
      </c>
      <c r="O364" s="34">
        <f>IF(AND(ISNUMBER($C364),ISNUMBER($D364)),IF($D364&lt;$C364,0,IF(MAX($C364,DATE(Setup!$B$5,6,1))&gt;MIN($D364,EOMONTH(DATE(Setup!$B$5,6,1),0)),0,MAX(0,NETWORKDAYS.INTL(MAX($C364,DATE(Setup!$B$5,6,1)),MIN($D364,EOMONTH(DATE(Setup!$B$5,6,1),0)),Setup!$C$6,Setup!$F$12:$F$61)-IF(AND($E364="Half day",YEAR($D364)=Setup!$B$5,MONTH($D364)=6),1-Setup!$B$7,0)))),0)</f>
        <v/>
      </c>
      <c r="P364" s="34">
        <f>IF(AND(ISNUMBER($C364),ISNUMBER($D364)),IF($D364&lt;$C364,0,IF(MAX($C364,DATE(Setup!$B$5,7,1))&gt;MIN($D364,EOMONTH(DATE(Setup!$B$5,7,1),0)),0,MAX(0,NETWORKDAYS.INTL(MAX($C364,DATE(Setup!$B$5,7,1)),MIN($D364,EOMONTH(DATE(Setup!$B$5,7,1),0)),Setup!$C$6,Setup!$F$12:$F$61)-IF(AND($E364="Half day",YEAR($D364)=Setup!$B$5,MONTH($D364)=7),1-Setup!$B$7,0)))),0)</f>
        <v/>
      </c>
      <c r="Q364" s="34">
        <f>IF(AND(ISNUMBER($C364),ISNUMBER($D364)),IF($D364&lt;$C364,0,IF(MAX($C364,DATE(Setup!$B$5,8,1))&gt;MIN($D364,EOMONTH(DATE(Setup!$B$5,8,1),0)),0,MAX(0,NETWORKDAYS.INTL(MAX($C364,DATE(Setup!$B$5,8,1)),MIN($D364,EOMONTH(DATE(Setup!$B$5,8,1),0)),Setup!$C$6,Setup!$F$12:$F$61)-IF(AND($E364="Half day",YEAR($D364)=Setup!$B$5,MONTH($D364)=8),1-Setup!$B$7,0)))),0)</f>
        <v/>
      </c>
      <c r="R364" s="34">
        <f>IF(AND(ISNUMBER($C364),ISNUMBER($D364)),IF($D364&lt;$C364,0,IF(MAX($C364,DATE(Setup!$B$5,9,1))&gt;MIN($D364,EOMONTH(DATE(Setup!$B$5,9,1),0)),0,MAX(0,NETWORKDAYS.INTL(MAX($C364,DATE(Setup!$B$5,9,1)),MIN($D364,EOMONTH(DATE(Setup!$B$5,9,1),0)),Setup!$C$6,Setup!$F$12:$F$61)-IF(AND($E364="Half day",YEAR($D364)=Setup!$B$5,MONTH($D364)=9),1-Setup!$B$7,0)))),0)</f>
        <v/>
      </c>
      <c r="S364" s="34">
        <f>IF(AND(ISNUMBER($C364),ISNUMBER($D364)),IF($D364&lt;$C364,0,IF(MAX($C364,DATE(Setup!$B$5,10,1))&gt;MIN($D364,EOMONTH(DATE(Setup!$B$5,10,1),0)),0,MAX(0,NETWORKDAYS.INTL(MAX($C364,DATE(Setup!$B$5,10,1)),MIN($D364,EOMONTH(DATE(Setup!$B$5,10,1),0)),Setup!$C$6,Setup!$F$12:$F$61)-IF(AND($E364="Half day",YEAR($D364)=Setup!$B$5,MONTH($D364)=10),1-Setup!$B$7,0)))),0)</f>
        <v/>
      </c>
      <c r="T364" s="34">
        <f>IF(AND(ISNUMBER($C364),ISNUMBER($D364)),IF($D364&lt;$C364,0,IF(MAX($C364,DATE(Setup!$B$5,11,1))&gt;MIN($D364,EOMONTH(DATE(Setup!$B$5,11,1),0)),0,MAX(0,NETWORKDAYS.INTL(MAX($C364,DATE(Setup!$B$5,11,1)),MIN($D364,EOMONTH(DATE(Setup!$B$5,11,1),0)),Setup!$C$6,Setup!$F$12:$F$61)-IF(AND($E364="Half day",YEAR($D364)=Setup!$B$5,MONTH($D364)=11),1-Setup!$B$7,0)))),0)</f>
        <v/>
      </c>
      <c r="U364" s="34">
        <f>IF(AND(ISNUMBER($C364),ISNUMBER($D364)),IF($D364&lt;$C364,0,IF(MAX($C364,DATE(Setup!$B$5,12,1))&gt;MIN($D364,EOMONTH(DATE(Setup!$B$5,12,1),0)),0,MAX(0,NETWORKDAYS.INTL(MAX($C364,DATE(Setup!$B$5,12,1)),MIN($D364,EOMONTH(DATE(Setup!$B$5,12,1),0)),Setup!$C$6,Setup!$F$12:$F$61)-IF(AND($E364="Half day",YEAR($D364)=Setup!$B$5,MONTH($D364)=12),1-Setup!$B$7,0)))),0)</f>
        <v/>
      </c>
    </row>
    <row r="365">
      <c r="A365" s="7" t="n"/>
      <c r="B365" s="7" t="n"/>
      <c r="C365" s="28" t="n"/>
      <c r="D365" s="28" t="n"/>
      <c r="E365" s="23" t="n"/>
      <c r="F365" s="32">
        <f>IF(OR($C365="",$D365=""),"",IF(NOT(AND(ISNUMBER($C365),ISNUMBER($D365))),"Check dates",IF($D365&lt;$C365,"Check dates",SUM($J365:$U365))))</f>
        <v/>
      </c>
      <c r="G365" s="7" t="n"/>
      <c r="H365" s="33">
        <f>IF(AND($A365="",$B365="",$C365="",$D365=""),"",IF(COUNTIF(Employees!$A$5:$A$34,$A365)=0,"Pick the employee from the list",IF(COUNTIF(Setup!$A$12:$A$17,$B365)=0,"Pick the leave type",IF($F365="Check dates","Check the dates","OK"))))</f>
        <v/>
      </c>
      <c r="J365" s="34">
        <f>IF(AND(ISNUMBER($C365),ISNUMBER($D365)),IF($D365&lt;$C365,0,IF(MAX($C365,DATE(Setup!$B$5,1,1))&gt;MIN($D365,EOMONTH(DATE(Setup!$B$5,1,1),0)),0,MAX(0,NETWORKDAYS.INTL(MAX($C365,DATE(Setup!$B$5,1,1)),MIN($D365,EOMONTH(DATE(Setup!$B$5,1,1),0)),Setup!$C$6,Setup!$F$12:$F$61)-IF(AND($E365="Half day",YEAR($D365)=Setup!$B$5,MONTH($D365)=1),1-Setup!$B$7,0)))),0)</f>
        <v/>
      </c>
      <c r="K365" s="34">
        <f>IF(AND(ISNUMBER($C365),ISNUMBER($D365)),IF($D365&lt;$C365,0,IF(MAX($C365,DATE(Setup!$B$5,2,1))&gt;MIN($D365,EOMONTH(DATE(Setup!$B$5,2,1),0)),0,MAX(0,NETWORKDAYS.INTL(MAX($C365,DATE(Setup!$B$5,2,1)),MIN($D365,EOMONTH(DATE(Setup!$B$5,2,1),0)),Setup!$C$6,Setup!$F$12:$F$61)-IF(AND($E365="Half day",YEAR($D365)=Setup!$B$5,MONTH($D365)=2),1-Setup!$B$7,0)))),0)</f>
        <v/>
      </c>
      <c r="L365" s="34">
        <f>IF(AND(ISNUMBER($C365),ISNUMBER($D365)),IF($D365&lt;$C365,0,IF(MAX($C365,DATE(Setup!$B$5,3,1))&gt;MIN($D365,EOMONTH(DATE(Setup!$B$5,3,1),0)),0,MAX(0,NETWORKDAYS.INTL(MAX($C365,DATE(Setup!$B$5,3,1)),MIN($D365,EOMONTH(DATE(Setup!$B$5,3,1),0)),Setup!$C$6,Setup!$F$12:$F$61)-IF(AND($E365="Half day",YEAR($D365)=Setup!$B$5,MONTH($D365)=3),1-Setup!$B$7,0)))),0)</f>
        <v/>
      </c>
      <c r="M365" s="34">
        <f>IF(AND(ISNUMBER($C365),ISNUMBER($D365)),IF($D365&lt;$C365,0,IF(MAX($C365,DATE(Setup!$B$5,4,1))&gt;MIN($D365,EOMONTH(DATE(Setup!$B$5,4,1),0)),0,MAX(0,NETWORKDAYS.INTL(MAX($C365,DATE(Setup!$B$5,4,1)),MIN($D365,EOMONTH(DATE(Setup!$B$5,4,1),0)),Setup!$C$6,Setup!$F$12:$F$61)-IF(AND($E365="Half day",YEAR($D365)=Setup!$B$5,MONTH($D365)=4),1-Setup!$B$7,0)))),0)</f>
        <v/>
      </c>
      <c r="N365" s="34">
        <f>IF(AND(ISNUMBER($C365),ISNUMBER($D365)),IF($D365&lt;$C365,0,IF(MAX($C365,DATE(Setup!$B$5,5,1))&gt;MIN($D365,EOMONTH(DATE(Setup!$B$5,5,1),0)),0,MAX(0,NETWORKDAYS.INTL(MAX($C365,DATE(Setup!$B$5,5,1)),MIN($D365,EOMONTH(DATE(Setup!$B$5,5,1),0)),Setup!$C$6,Setup!$F$12:$F$61)-IF(AND($E365="Half day",YEAR($D365)=Setup!$B$5,MONTH($D365)=5),1-Setup!$B$7,0)))),0)</f>
        <v/>
      </c>
      <c r="O365" s="34">
        <f>IF(AND(ISNUMBER($C365),ISNUMBER($D365)),IF($D365&lt;$C365,0,IF(MAX($C365,DATE(Setup!$B$5,6,1))&gt;MIN($D365,EOMONTH(DATE(Setup!$B$5,6,1),0)),0,MAX(0,NETWORKDAYS.INTL(MAX($C365,DATE(Setup!$B$5,6,1)),MIN($D365,EOMONTH(DATE(Setup!$B$5,6,1),0)),Setup!$C$6,Setup!$F$12:$F$61)-IF(AND($E365="Half day",YEAR($D365)=Setup!$B$5,MONTH($D365)=6),1-Setup!$B$7,0)))),0)</f>
        <v/>
      </c>
      <c r="P365" s="34">
        <f>IF(AND(ISNUMBER($C365),ISNUMBER($D365)),IF($D365&lt;$C365,0,IF(MAX($C365,DATE(Setup!$B$5,7,1))&gt;MIN($D365,EOMONTH(DATE(Setup!$B$5,7,1),0)),0,MAX(0,NETWORKDAYS.INTL(MAX($C365,DATE(Setup!$B$5,7,1)),MIN($D365,EOMONTH(DATE(Setup!$B$5,7,1),0)),Setup!$C$6,Setup!$F$12:$F$61)-IF(AND($E365="Half day",YEAR($D365)=Setup!$B$5,MONTH($D365)=7),1-Setup!$B$7,0)))),0)</f>
        <v/>
      </c>
      <c r="Q365" s="34">
        <f>IF(AND(ISNUMBER($C365),ISNUMBER($D365)),IF($D365&lt;$C365,0,IF(MAX($C365,DATE(Setup!$B$5,8,1))&gt;MIN($D365,EOMONTH(DATE(Setup!$B$5,8,1),0)),0,MAX(0,NETWORKDAYS.INTL(MAX($C365,DATE(Setup!$B$5,8,1)),MIN($D365,EOMONTH(DATE(Setup!$B$5,8,1),0)),Setup!$C$6,Setup!$F$12:$F$61)-IF(AND($E365="Half day",YEAR($D365)=Setup!$B$5,MONTH($D365)=8),1-Setup!$B$7,0)))),0)</f>
        <v/>
      </c>
      <c r="R365" s="34">
        <f>IF(AND(ISNUMBER($C365),ISNUMBER($D365)),IF($D365&lt;$C365,0,IF(MAX($C365,DATE(Setup!$B$5,9,1))&gt;MIN($D365,EOMONTH(DATE(Setup!$B$5,9,1),0)),0,MAX(0,NETWORKDAYS.INTL(MAX($C365,DATE(Setup!$B$5,9,1)),MIN($D365,EOMONTH(DATE(Setup!$B$5,9,1),0)),Setup!$C$6,Setup!$F$12:$F$61)-IF(AND($E365="Half day",YEAR($D365)=Setup!$B$5,MONTH($D365)=9),1-Setup!$B$7,0)))),0)</f>
        <v/>
      </c>
      <c r="S365" s="34">
        <f>IF(AND(ISNUMBER($C365),ISNUMBER($D365)),IF($D365&lt;$C365,0,IF(MAX($C365,DATE(Setup!$B$5,10,1))&gt;MIN($D365,EOMONTH(DATE(Setup!$B$5,10,1),0)),0,MAX(0,NETWORKDAYS.INTL(MAX($C365,DATE(Setup!$B$5,10,1)),MIN($D365,EOMONTH(DATE(Setup!$B$5,10,1),0)),Setup!$C$6,Setup!$F$12:$F$61)-IF(AND($E365="Half day",YEAR($D365)=Setup!$B$5,MONTH($D365)=10),1-Setup!$B$7,0)))),0)</f>
        <v/>
      </c>
      <c r="T365" s="34">
        <f>IF(AND(ISNUMBER($C365),ISNUMBER($D365)),IF($D365&lt;$C365,0,IF(MAX($C365,DATE(Setup!$B$5,11,1))&gt;MIN($D365,EOMONTH(DATE(Setup!$B$5,11,1),0)),0,MAX(0,NETWORKDAYS.INTL(MAX($C365,DATE(Setup!$B$5,11,1)),MIN($D365,EOMONTH(DATE(Setup!$B$5,11,1),0)),Setup!$C$6,Setup!$F$12:$F$61)-IF(AND($E365="Half day",YEAR($D365)=Setup!$B$5,MONTH($D365)=11),1-Setup!$B$7,0)))),0)</f>
        <v/>
      </c>
      <c r="U365" s="34">
        <f>IF(AND(ISNUMBER($C365),ISNUMBER($D365)),IF($D365&lt;$C365,0,IF(MAX($C365,DATE(Setup!$B$5,12,1))&gt;MIN($D365,EOMONTH(DATE(Setup!$B$5,12,1),0)),0,MAX(0,NETWORKDAYS.INTL(MAX($C365,DATE(Setup!$B$5,12,1)),MIN($D365,EOMONTH(DATE(Setup!$B$5,12,1),0)),Setup!$C$6,Setup!$F$12:$F$61)-IF(AND($E365="Half day",YEAR($D365)=Setup!$B$5,MONTH($D365)=12),1-Setup!$B$7,0)))),0)</f>
        <v/>
      </c>
    </row>
    <row r="366">
      <c r="A366" s="7" t="n"/>
      <c r="B366" s="7" t="n"/>
      <c r="C366" s="28" t="n"/>
      <c r="D366" s="28" t="n"/>
      <c r="E366" s="23" t="n"/>
      <c r="F366" s="32">
        <f>IF(OR($C366="",$D366=""),"",IF(NOT(AND(ISNUMBER($C366),ISNUMBER($D366))),"Check dates",IF($D366&lt;$C366,"Check dates",SUM($J366:$U366))))</f>
        <v/>
      </c>
      <c r="G366" s="7" t="n"/>
      <c r="H366" s="33">
        <f>IF(AND($A366="",$B366="",$C366="",$D366=""),"",IF(COUNTIF(Employees!$A$5:$A$34,$A366)=0,"Pick the employee from the list",IF(COUNTIF(Setup!$A$12:$A$17,$B366)=0,"Pick the leave type",IF($F366="Check dates","Check the dates","OK"))))</f>
        <v/>
      </c>
      <c r="J366" s="34">
        <f>IF(AND(ISNUMBER($C366),ISNUMBER($D366)),IF($D366&lt;$C366,0,IF(MAX($C366,DATE(Setup!$B$5,1,1))&gt;MIN($D366,EOMONTH(DATE(Setup!$B$5,1,1),0)),0,MAX(0,NETWORKDAYS.INTL(MAX($C366,DATE(Setup!$B$5,1,1)),MIN($D366,EOMONTH(DATE(Setup!$B$5,1,1),0)),Setup!$C$6,Setup!$F$12:$F$61)-IF(AND($E366="Half day",YEAR($D366)=Setup!$B$5,MONTH($D366)=1),1-Setup!$B$7,0)))),0)</f>
        <v/>
      </c>
      <c r="K366" s="34">
        <f>IF(AND(ISNUMBER($C366),ISNUMBER($D366)),IF($D366&lt;$C366,0,IF(MAX($C366,DATE(Setup!$B$5,2,1))&gt;MIN($D366,EOMONTH(DATE(Setup!$B$5,2,1),0)),0,MAX(0,NETWORKDAYS.INTL(MAX($C366,DATE(Setup!$B$5,2,1)),MIN($D366,EOMONTH(DATE(Setup!$B$5,2,1),0)),Setup!$C$6,Setup!$F$12:$F$61)-IF(AND($E366="Half day",YEAR($D366)=Setup!$B$5,MONTH($D366)=2),1-Setup!$B$7,0)))),0)</f>
        <v/>
      </c>
      <c r="L366" s="34">
        <f>IF(AND(ISNUMBER($C366),ISNUMBER($D366)),IF($D366&lt;$C366,0,IF(MAX($C366,DATE(Setup!$B$5,3,1))&gt;MIN($D366,EOMONTH(DATE(Setup!$B$5,3,1),0)),0,MAX(0,NETWORKDAYS.INTL(MAX($C366,DATE(Setup!$B$5,3,1)),MIN($D366,EOMONTH(DATE(Setup!$B$5,3,1),0)),Setup!$C$6,Setup!$F$12:$F$61)-IF(AND($E366="Half day",YEAR($D366)=Setup!$B$5,MONTH($D366)=3),1-Setup!$B$7,0)))),0)</f>
        <v/>
      </c>
      <c r="M366" s="34">
        <f>IF(AND(ISNUMBER($C366),ISNUMBER($D366)),IF($D366&lt;$C366,0,IF(MAX($C366,DATE(Setup!$B$5,4,1))&gt;MIN($D366,EOMONTH(DATE(Setup!$B$5,4,1),0)),0,MAX(0,NETWORKDAYS.INTL(MAX($C366,DATE(Setup!$B$5,4,1)),MIN($D366,EOMONTH(DATE(Setup!$B$5,4,1),0)),Setup!$C$6,Setup!$F$12:$F$61)-IF(AND($E366="Half day",YEAR($D366)=Setup!$B$5,MONTH($D366)=4),1-Setup!$B$7,0)))),0)</f>
        <v/>
      </c>
      <c r="N366" s="34">
        <f>IF(AND(ISNUMBER($C366),ISNUMBER($D366)),IF($D366&lt;$C366,0,IF(MAX($C366,DATE(Setup!$B$5,5,1))&gt;MIN($D366,EOMONTH(DATE(Setup!$B$5,5,1),0)),0,MAX(0,NETWORKDAYS.INTL(MAX($C366,DATE(Setup!$B$5,5,1)),MIN($D366,EOMONTH(DATE(Setup!$B$5,5,1),0)),Setup!$C$6,Setup!$F$12:$F$61)-IF(AND($E366="Half day",YEAR($D366)=Setup!$B$5,MONTH($D366)=5),1-Setup!$B$7,0)))),0)</f>
        <v/>
      </c>
      <c r="O366" s="34">
        <f>IF(AND(ISNUMBER($C366),ISNUMBER($D366)),IF($D366&lt;$C366,0,IF(MAX($C366,DATE(Setup!$B$5,6,1))&gt;MIN($D366,EOMONTH(DATE(Setup!$B$5,6,1),0)),0,MAX(0,NETWORKDAYS.INTL(MAX($C366,DATE(Setup!$B$5,6,1)),MIN($D366,EOMONTH(DATE(Setup!$B$5,6,1),0)),Setup!$C$6,Setup!$F$12:$F$61)-IF(AND($E366="Half day",YEAR($D366)=Setup!$B$5,MONTH($D366)=6),1-Setup!$B$7,0)))),0)</f>
        <v/>
      </c>
      <c r="P366" s="34">
        <f>IF(AND(ISNUMBER($C366),ISNUMBER($D366)),IF($D366&lt;$C366,0,IF(MAX($C366,DATE(Setup!$B$5,7,1))&gt;MIN($D366,EOMONTH(DATE(Setup!$B$5,7,1),0)),0,MAX(0,NETWORKDAYS.INTL(MAX($C366,DATE(Setup!$B$5,7,1)),MIN($D366,EOMONTH(DATE(Setup!$B$5,7,1),0)),Setup!$C$6,Setup!$F$12:$F$61)-IF(AND($E366="Half day",YEAR($D366)=Setup!$B$5,MONTH($D366)=7),1-Setup!$B$7,0)))),0)</f>
        <v/>
      </c>
      <c r="Q366" s="34">
        <f>IF(AND(ISNUMBER($C366),ISNUMBER($D366)),IF($D366&lt;$C366,0,IF(MAX($C366,DATE(Setup!$B$5,8,1))&gt;MIN($D366,EOMONTH(DATE(Setup!$B$5,8,1),0)),0,MAX(0,NETWORKDAYS.INTL(MAX($C366,DATE(Setup!$B$5,8,1)),MIN($D366,EOMONTH(DATE(Setup!$B$5,8,1),0)),Setup!$C$6,Setup!$F$12:$F$61)-IF(AND($E366="Half day",YEAR($D366)=Setup!$B$5,MONTH($D366)=8),1-Setup!$B$7,0)))),0)</f>
        <v/>
      </c>
      <c r="R366" s="34">
        <f>IF(AND(ISNUMBER($C366),ISNUMBER($D366)),IF($D366&lt;$C366,0,IF(MAX($C366,DATE(Setup!$B$5,9,1))&gt;MIN($D366,EOMONTH(DATE(Setup!$B$5,9,1),0)),0,MAX(0,NETWORKDAYS.INTL(MAX($C366,DATE(Setup!$B$5,9,1)),MIN($D366,EOMONTH(DATE(Setup!$B$5,9,1),0)),Setup!$C$6,Setup!$F$12:$F$61)-IF(AND($E366="Half day",YEAR($D366)=Setup!$B$5,MONTH($D366)=9),1-Setup!$B$7,0)))),0)</f>
        <v/>
      </c>
      <c r="S366" s="34">
        <f>IF(AND(ISNUMBER($C366),ISNUMBER($D366)),IF($D366&lt;$C366,0,IF(MAX($C366,DATE(Setup!$B$5,10,1))&gt;MIN($D366,EOMONTH(DATE(Setup!$B$5,10,1),0)),0,MAX(0,NETWORKDAYS.INTL(MAX($C366,DATE(Setup!$B$5,10,1)),MIN($D366,EOMONTH(DATE(Setup!$B$5,10,1),0)),Setup!$C$6,Setup!$F$12:$F$61)-IF(AND($E366="Half day",YEAR($D366)=Setup!$B$5,MONTH($D366)=10),1-Setup!$B$7,0)))),0)</f>
        <v/>
      </c>
      <c r="T366" s="34">
        <f>IF(AND(ISNUMBER($C366),ISNUMBER($D366)),IF($D366&lt;$C366,0,IF(MAX($C366,DATE(Setup!$B$5,11,1))&gt;MIN($D366,EOMONTH(DATE(Setup!$B$5,11,1),0)),0,MAX(0,NETWORKDAYS.INTL(MAX($C366,DATE(Setup!$B$5,11,1)),MIN($D366,EOMONTH(DATE(Setup!$B$5,11,1),0)),Setup!$C$6,Setup!$F$12:$F$61)-IF(AND($E366="Half day",YEAR($D366)=Setup!$B$5,MONTH($D366)=11),1-Setup!$B$7,0)))),0)</f>
        <v/>
      </c>
      <c r="U366" s="34">
        <f>IF(AND(ISNUMBER($C366),ISNUMBER($D366)),IF($D366&lt;$C366,0,IF(MAX($C366,DATE(Setup!$B$5,12,1))&gt;MIN($D366,EOMONTH(DATE(Setup!$B$5,12,1),0)),0,MAX(0,NETWORKDAYS.INTL(MAX($C366,DATE(Setup!$B$5,12,1)),MIN($D366,EOMONTH(DATE(Setup!$B$5,12,1),0)),Setup!$C$6,Setup!$F$12:$F$61)-IF(AND($E366="Half day",YEAR($D366)=Setup!$B$5,MONTH($D366)=12),1-Setup!$B$7,0)))),0)</f>
        <v/>
      </c>
    </row>
    <row r="367">
      <c r="A367" s="7" t="n"/>
      <c r="B367" s="7" t="n"/>
      <c r="C367" s="28" t="n"/>
      <c r="D367" s="28" t="n"/>
      <c r="E367" s="23" t="n"/>
      <c r="F367" s="32">
        <f>IF(OR($C367="",$D367=""),"",IF(NOT(AND(ISNUMBER($C367),ISNUMBER($D367))),"Check dates",IF($D367&lt;$C367,"Check dates",SUM($J367:$U367))))</f>
        <v/>
      </c>
      <c r="G367" s="7" t="n"/>
      <c r="H367" s="33">
        <f>IF(AND($A367="",$B367="",$C367="",$D367=""),"",IF(COUNTIF(Employees!$A$5:$A$34,$A367)=0,"Pick the employee from the list",IF(COUNTIF(Setup!$A$12:$A$17,$B367)=0,"Pick the leave type",IF($F367="Check dates","Check the dates","OK"))))</f>
        <v/>
      </c>
      <c r="J367" s="34">
        <f>IF(AND(ISNUMBER($C367),ISNUMBER($D367)),IF($D367&lt;$C367,0,IF(MAX($C367,DATE(Setup!$B$5,1,1))&gt;MIN($D367,EOMONTH(DATE(Setup!$B$5,1,1),0)),0,MAX(0,NETWORKDAYS.INTL(MAX($C367,DATE(Setup!$B$5,1,1)),MIN($D367,EOMONTH(DATE(Setup!$B$5,1,1),0)),Setup!$C$6,Setup!$F$12:$F$61)-IF(AND($E367="Half day",YEAR($D367)=Setup!$B$5,MONTH($D367)=1),1-Setup!$B$7,0)))),0)</f>
        <v/>
      </c>
      <c r="K367" s="34">
        <f>IF(AND(ISNUMBER($C367),ISNUMBER($D367)),IF($D367&lt;$C367,0,IF(MAX($C367,DATE(Setup!$B$5,2,1))&gt;MIN($D367,EOMONTH(DATE(Setup!$B$5,2,1),0)),0,MAX(0,NETWORKDAYS.INTL(MAX($C367,DATE(Setup!$B$5,2,1)),MIN($D367,EOMONTH(DATE(Setup!$B$5,2,1),0)),Setup!$C$6,Setup!$F$12:$F$61)-IF(AND($E367="Half day",YEAR($D367)=Setup!$B$5,MONTH($D367)=2),1-Setup!$B$7,0)))),0)</f>
        <v/>
      </c>
      <c r="L367" s="34">
        <f>IF(AND(ISNUMBER($C367),ISNUMBER($D367)),IF($D367&lt;$C367,0,IF(MAX($C367,DATE(Setup!$B$5,3,1))&gt;MIN($D367,EOMONTH(DATE(Setup!$B$5,3,1),0)),0,MAX(0,NETWORKDAYS.INTL(MAX($C367,DATE(Setup!$B$5,3,1)),MIN($D367,EOMONTH(DATE(Setup!$B$5,3,1),0)),Setup!$C$6,Setup!$F$12:$F$61)-IF(AND($E367="Half day",YEAR($D367)=Setup!$B$5,MONTH($D367)=3),1-Setup!$B$7,0)))),0)</f>
        <v/>
      </c>
      <c r="M367" s="34">
        <f>IF(AND(ISNUMBER($C367),ISNUMBER($D367)),IF($D367&lt;$C367,0,IF(MAX($C367,DATE(Setup!$B$5,4,1))&gt;MIN($D367,EOMONTH(DATE(Setup!$B$5,4,1),0)),0,MAX(0,NETWORKDAYS.INTL(MAX($C367,DATE(Setup!$B$5,4,1)),MIN($D367,EOMONTH(DATE(Setup!$B$5,4,1),0)),Setup!$C$6,Setup!$F$12:$F$61)-IF(AND($E367="Half day",YEAR($D367)=Setup!$B$5,MONTH($D367)=4),1-Setup!$B$7,0)))),0)</f>
        <v/>
      </c>
      <c r="N367" s="34">
        <f>IF(AND(ISNUMBER($C367),ISNUMBER($D367)),IF($D367&lt;$C367,0,IF(MAX($C367,DATE(Setup!$B$5,5,1))&gt;MIN($D367,EOMONTH(DATE(Setup!$B$5,5,1),0)),0,MAX(0,NETWORKDAYS.INTL(MAX($C367,DATE(Setup!$B$5,5,1)),MIN($D367,EOMONTH(DATE(Setup!$B$5,5,1),0)),Setup!$C$6,Setup!$F$12:$F$61)-IF(AND($E367="Half day",YEAR($D367)=Setup!$B$5,MONTH($D367)=5),1-Setup!$B$7,0)))),0)</f>
        <v/>
      </c>
      <c r="O367" s="34">
        <f>IF(AND(ISNUMBER($C367),ISNUMBER($D367)),IF($D367&lt;$C367,0,IF(MAX($C367,DATE(Setup!$B$5,6,1))&gt;MIN($D367,EOMONTH(DATE(Setup!$B$5,6,1),0)),0,MAX(0,NETWORKDAYS.INTL(MAX($C367,DATE(Setup!$B$5,6,1)),MIN($D367,EOMONTH(DATE(Setup!$B$5,6,1),0)),Setup!$C$6,Setup!$F$12:$F$61)-IF(AND($E367="Half day",YEAR($D367)=Setup!$B$5,MONTH($D367)=6),1-Setup!$B$7,0)))),0)</f>
        <v/>
      </c>
      <c r="P367" s="34">
        <f>IF(AND(ISNUMBER($C367),ISNUMBER($D367)),IF($D367&lt;$C367,0,IF(MAX($C367,DATE(Setup!$B$5,7,1))&gt;MIN($D367,EOMONTH(DATE(Setup!$B$5,7,1),0)),0,MAX(0,NETWORKDAYS.INTL(MAX($C367,DATE(Setup!$B$5,7,1)),MIN($D367,EOMONTH(DATE(Setup!$B$5,7,1),0)),Setup!$C$6,Setup!$F$12:$F$61)-IF(AND($E367="Half day",YEAR($D367)=Setup!$B$5,MONTH($D367)=7),1-Setup!$B$7,0)))),0)</f>
        <v/>
      </c>
      <c r="Q367" s="34">
        <f>IF(AND(ISNUMBER($C367),ISNUMBER($D367)),IF($D367&lt;$C367,0,IF(MAX($C367,DATE(Setup!$B$5,8,1))&gt;MIN($D367,EOMONTH(DATE(Setup!$B$5,8,1),0)),0,MAX(0,NETWORKDAYS.INTL(MAX($C367,DATE(Setup!$B$5,8,1)),MIN($D367,EOMONTH(DATE(Setup!$B$5,8,1),0)),Setup!$C$6,Setup!$F$12:$F$61)-IF(AND($E367="Half day",YEAR($D367)=Setup!$B$5,MONTH($D367)=8),1-Setup!$B$7,0)))),0)</f>
        <v/>
      </c>
      <c r="R367" s="34">
        <f>IF(AND(ISNUMBER($C367),ISNUMBER($D367)),IF($D367&lt;$C367,0,IF(MAX($C367,DATE(Setup!$B$5,9,1))&gt;MIN($D367,EOMONTH(DATE(Setup!$B$5,9,1),0)),0,MAX(0,NETWORKDAYS.INTL(MAX($C367,DATE(Setup!$B$5,9,1)),MIN($D367,EOMONTH(DATE(Setup!$B$5,9,1),0)),Setup!$C$6,Setup!$F$12:$F$61)-IF(AND($E367="Half day",YEAR($D367)=Setup!$B$5,MONTH($D367)=9),1-Setup!$B$7,0)))),0)</f>
        <v/>
      </c>
      <c r="S367" s="34">
        <f>IF(AND(ISNUMBER($C367),ISNUMBER($D367)),IF($D367&lt;$C367,0,IF(MAX($C367,DATE(Setup!$B$5,10,1))&gt;MIN($D367,EOMONTH(DATE(Setup!$B$5,10,1),0)),0,MAX(0,NETWORKDAYS.INTL(MAX($C367,DATE(Setup!$B$5,10,1)),MIN($D367,EOMONTH(DATE(Setup!$B$5,10,1),0)),Setup!$C$6,Setup!$F$12:$F$61)-IF(AND($E367="Half day",YEAR($D367)=Setup!$B$5,MONTH($D367)=10),1-Setup!$B$7,0)))),0)</f>
        <v/>
      </c>
      <c r="T367" s="34">
        <f>IF(AND(ISNUMBER($C367),ISNUMBER($D367)),IF($D367&lt;$C367,0,IF(MAX($C367,DATE(Setup!$B$5,11,1))&gt;MIN($D367,EOMONTH(DATE(Setup!$B$5,11,1),0)),0,MAX(0,NETWORKDAYS.INTL(MAX($C367,DATE(Setup!$B$5,11,1)),MIN($D367,EOMONTH(DATE(Setup!$B$5,11,1),0)),Setup!$C$6,Setup!$F$12:$F$61)-IF(AND($E367="Half day",YEAR($D367)=Setup!$B$5,MONTH($D367)=11),1-Setup!$B$7,0)))),0)</f>
        <v/>
      </c>
      <c r="U367" s="34">
        <f>IF(AND(ISNUMBER($C367),ISNUMBER($D367)),IF($D367&lt;$C367,0,IF(MAX($C367,DATE(Setup!$B$5,12,1))&gt;MIN($D367,EOMONTH(DATE(Setup!$B$5,12,1),0)),0,MAX(0,NETWORKDAYS.INTL(MAX($C367,DATE(Setup!$B$5,12,1)),MIN($D367,EOMONTH(DATE(Setup!$B$5,12,1),0)),Setup!$C$6,Setup!$F$12:$F$61)-IF(AND($E367="Half day",YEAR($D367)=Setup!$B$5,MONTH($D367)=12),1-Setup!$B$7,0)))),0)</f>
        <v/>
      </c>
    </row>
    <row r="368">
      <c r="A368" s="7" t="n"/>
      <c r="B368" s="7" t="n"/>
      <c r="C368" s="28" t="n"/>
      <c r="D368" s="28" t="n"/>
      <c r="E368" s="23" t="n"/>
      <c r="F368" s="32">
        <f>IF(OR($C368="",$D368=""),"",IF(NOT(AND(ISNUMBER($C368),ISNUMBER($D368))),"Check dates",IF($D368&lt;$C368,"Check dates",SUM($J368:$U368))))</f>
        <v/>
      </c>
      <c r="G368" s="7" t="n"/>
      <c r="H368" s="33">
        <f>IF(AND($A368="",$B368="",$C368="",$D368=""),"",IF(COUNTIF(Employees!$A$5:$A$34,$A368)=0,"Pick the employee from the list",IF(COUNTIF(Setup!$A$12:$A$17,$B368)=0,"Pick the leave type",IF($F368="Check dates","Check the dates","OK"))))</f>
        <v/>
      </c>
      <c r="J368" s="34">
        <f>IF(AND(ISNUMBER($C368),ISNUMBER($D368)),IF($D368&lt;$C368,0,IF(MAX($C368,DATE(Setup!$B$5,1,1))&gt;MIN($D368,EOMONTH(DATE(Setup!$B$5,1,1),0)),0,MAX(0,NETWORKDAYS.INTL(MAX($C368,DATE(Setup!$B$5,1,1)),MIN($D368,EOMONTH(DATE(Setup!$B$5,1,1),0)),Setup!$C$6,Setup!$F$12:$F$61)-IF(AND($E368="Half day",YEAR($D368)=Setup!$B$5,MONTH($D368)=1),1-Setup!$B$7,0)))),0)</f>
        <v/>
      </c>
      <c r="K368" s="34">
        <f>IF(AND(ISNUMBER($C368),ISNUMBER($D368)),IF($D368&lt;$C368,0,IF(MAX($C368,DATE(Setup!$B$5,2,1))&gt;MIN($D368,EOMONTH(DATE(Setup!$B$5,2,1),0)),0,MAX(0,NETWORKDAYS.INTL(MAX($C368,DATE(Setup!$B$5,2,1)),MIN($D368,EOMONTH(DATE(Setup!$B$5,2,1),0)),Setup!$C$6,Setup!$F$12:$F$61)-IF(AND($E368="Half day",YEAR($D368)=Setup!$B$5,MONTH($D368)=2),1-Setup!$B$7,0)))),0)</f>
        <v/>
      </c>
      <c r="L368" s="34">
        <f>IF(AND(ISNUMBER($C368),ISNUMBER($D368)),IF($D368&lt;$C368,0,IF(MAX($C368,DATE(Setup!$B$5,3,1))&gt;MIN($D368,EOMONTH(DATE(Setup!$B$5,3,1),0)),0,MAX(0,NETWORKDAYS.INTL(MAX($C368,DATE(Setup!$B$5,3,1)),MIN($D368,EOMONTH(DATE(Setup!$B$5,3,1),0)),Setup!$C$6,Setup!$F$12:$F$61)-IF(AND($E368="Half day",YEAR($D368)=Setup!$B$5,MONTH($D368)=3),1-Setup!$B$7,0)))),0)</f>
        <v/>
      </c>
      <c r="M368" s="34">
        <f>IF(AND(ISNUMBER($C368),ISNUMBER($D368)),IF($D368&lt;$C368,0,IF(MAX($C368,DATE(Setup!$B$5,4,1))&gt;MIN($D368,EOMONTH(DATE(Setup!$B$5,4,1),0)),0,MAX(0,NETWORKDAYS.INTL(MAX($C368,DATE(Setup!$B$5,4,1)),MIN($D368,EOMONTH(DATE(Setup!$B$5,4,1),0)),Setup!$C$6,Setup!$F$12:$F$61)-IF(AND($E368="Half day",YEAR($D368)=Setup!$B$5,MONTH($D368)=4),1-Setup!$B$7,0)))),0)</f>
        <v/>
      </c>
      <c r="N368" s="34">
        <f>IF(AND(ISNUMBER($C368),ISNUMBER($D368)),IF($D368&lt;$C368,0,IF(MAX($C368,DATE(Setup!$B$5,5,1))&gt;MIN($D368,EOMONTH(DATE(Setup!$B$5,5,1),0)),0,MAX(0,NETWORKDAYS.INTL(MAX($C368,DATE(Setup!$B$5,5,1)),MIN($D368,EOMONTH(DATE(Setup!$B$5,5,1),0)),Setup!$C$6,Setup!$F$12:$F$61)-IF(AND($E368="Half day",YEAR($D368)=Setup!$B$5,MONTH($D368)=5),1-Setup!$B$7,0)))),0)</f>
        <v/>
      </c>
      <c r="O368" s="34">
        <f>IF(AND(ISNUMBER($C368),ISNUMBER($D368)),IF($D368&lt;$C368,0,IF(MAX($C368,DATE(Setup!$B$5,6,1))&gt;MIN($D368,EOMONTH(DATE(Setup!$B$5,6,1),0)),0,MAX(0,NETWORKDAYS.INTL(MAX($C368,DATE(Setup!$B$5,6,1)),MIN($D368,EOMONTH(DATE(Setup!$B$5,6,1),0)),Setup!$C$6,Setup!$F$12:$F$61)-IF(AND($E368="Half day",YEAR($D368)=Setup!$B$5,MONTH($D368)=6),1-Setup!$B$7,0)))),0)</f>
        <v/>
      </c>
      <c r="P368" s="34">
        <f>IF(AND(ISNUMBER($C368),ISNUMBER($D368)),IF($D368&lt;$C368,0,IF(MAX($C368,DATE(Setup!$B$5,7,1))&gt;MIN($D368,EOMONTH(DATE(Setup!$B$5,7,1),0)),0,MAX(0,NETWORKDAYS.INTL(MAX($C368,DATE(Setup!$B$5,7,1)),MIN($D368,EOMONTH(DATE(Setup!$B$5,7,1),0)),Setup!$C$6,Setup!$F$12:$F$61)-IF(AND($E368="Half day",YEAR($D368)=Setup!$B$5,MONTH($D368)=7),1-Setup!$B$7,0)))),0)</f>
        <v/>
      </c>
      <c r="Q368" s="34">
        <f>IF(AND(ISNUMBER($C368),ISNUMBER($D368)),IF($D368&lt;$C368,0,IF(MAX($C368,DATE(Setup!$B$5,8,1))&gt;MIN($D368,EOMONTH(DATE(Setup!$B$5,8,1),0)),0,MAX(0,NETWORKDAYS.INTL(MAX($C368,DATE(Setup!$B$5,8,1)),MIN($D368,EOMONTH(DATE(Setup!$B$5,8,1),0)),Setup!$C$6,Setup!$F$12:$F$61)-IF(AND($E368="Half day",YEAR($D368)=Setup!$B$5,MONTH($D368)=8),1-Setup!$B$7,0)))),0)</f>
        <v/>
      </c>
      <c r="R368" s="34">
        <f>IF(AND(ISNUMBER($C368),ISNUMBER($D368)),IF($D368&lt;$C368,0,IF(MAX($C368,DATE(Setup!$B$5,9,1))&gt;MIN($D368,EOMONTH(DATE(Setup!$B$5,9,1),0)),0,MAX(0,NETWORKDAYS.INTL(MAX($C368,DATE(Setup!$B$5,9,1)),MIN($D368,EOMONTH(DATE(Setup!$B$5,9,1),0)),Setup!$C$6,Setup!$F$12:$F$61)-IF(AND($E368="Half day",YEAR($D368)=Setup!$B$5,MONTH($D368)=9),1-Setup!$B$7,0)))),0)</f>
        <v/>
      </c>
      <c r="S368" s="34">
        <f>IF(AND(ISNUMBER($C368),ISNUMBER($D368)),IF($D368&lt;$C368,0,IF(MAX($C368,DATE(Setup!$B$5,10,1))&gt;MIN($D368,EOMONTH(DATE(Setup!$B$5,10,1),0)),0,MAX(0,NETWORKDAYS.INTL(MAX($C368,DATE(Setup!$B$5,10,1)),MIN($D368,EOMONTH(DATE(Setup!$B$5,10,1),0)),Setup!$C$6,Setup!$F$12:$F$61)-IF(AND($E368="Half day",YEAR($D368)=Setup!$B$5,MONTH($D368)=10),1-Setup!$B$7,0)))),0)</f>
        <v/>
      </c>
      <c r="T368" s="34">
        <f>IF(AND(ISNUMBER($C368),ISNUMBER($D368)),IF($D368&lt;$C368,0,IF(MAX($C368,DATE(Setup!$B$5,11,1))&gt;MIN($D368,EOMONTH(DATE(Setup!$B$5,11,1),0)),0,MAX(0,NETWORKDAYS.INTL(MAX($C368,DATE(Setup!$B$5,11,1)),MIN($D368,EOMONTH(DATE(Setup!$B$5,11,1),0)),Setup!$C$6,Setup!$F$12:$F$61)-IF(AND($E368="Half day",YEAR($D368)=Setup!$B$5,MONTH($D368)=11),1-Setup!$B$7,0)))),0)</f>
        <v/>
      </c>
      <c r="U368" s="34">
        <f>IF(AND(ISNUMBER($C368),ISNUMBER($D368)),IF($D368&lt;$C368,0,IF(MAX($C368,DATE(Setup!$B$5,12,1))&gt;MIN($D368,EOMONTH(DATE(Setup!$B$5,12,1),0)),0,MAX(0,NETWORKDAYS.INTL(MAX($C368,DATE(Setup!$B$5,12,1)),MIN($D368,EOMONTH(DATE(Setup!$B$5,12,1),0)),Setup!$C$6,Setup!$F$12:$F$61)-IF(AND($E368="Half day",YEAR($D368)=Setup!$B$5,MONTH($D368)=12),1-Setup!$B$7,0)))),0)</f>
        <v/>
      </c>
    </row>
    <row r="369">
      <c r="A369" s="7" t="n"/>
      <c r="B369" s="7" t="n"/>
      <c r="C369" s="28" t="n"/>
      <c r="D369" s="28" t="n"/>
      <c r="E369" s="23" t="n"/>
      <c r="F369" s="32">
        <f>IF(OR($C369="",$D369=""),"",IF(NOT(AND(ISNUMBER($C369),ISNUMBER($D369))),"Check dates",IF($D369&lt;$C369,"Check dates",SUM($J369:$U369))))</f>
        <v/>
      </c>
      <c r="G369" s="7" t="n"/>
      <c r="H369" s="33">
        <f>IF(AND($A369="",$B369="",$C369="",$D369=""),"",IF(COUNTIF(Employees!$A$5:$A$34,$A369)=0,"Pick the employee from the list",IF(COUNTIF(Setup!$A$12:$A$17,$B369)=0,"Pick the leave type",IF($F369="Check dates","Check the dates","OK"))))</f>
        <v/>
      </c>
      <c r="J369" s="34">
        <f>IF(AND(ISNUMBER($C369),ISNUMBER($D369)),IF($D369&lt;$C369,0,IF(MAX($C369,DATE(Setup!$B$5,1,1))&gt;MIN($D369,EOMONTH(DATE(Setup!$B$5,1,1),0)),0,MAX(0,NETWORKDAYS.INTL(MAX($C369,DATE(Setup!$B$5,1,1)),MIN($D369,EOMONTH(DATE(Setup!$B$5,1,1),0)),Setup!$C$6,Setup!$F$12:$F$61)-IF(AND($E369="Half day",YEAR($D369)=Setup!$B$5,MONTH($D369)=1),1-Setup!$B$7,0)))),0)</f>
        <v/>
      </c>
      <c r="K369" s="34">
        <f>IF(AND(ISNUMBER($C369),ISNUMBER($D369)),IF($D369&lt;$C369,0,IF(MAX($C369,DATE(Setup!$B$5,2,1))&gt;MIN($D369,EOMONTH(DATE(Setup!$B$5,2,1),0)),0,MAX(0,NETWORKDAYS.INTL(MAX($C369,DATE(Setup!$B$5,2,1)),MIN($D369,EOMONTH(DATE(Setup!$B$5,2,1),0)),Setup!$C$6,Setup!$F$12:$F$61)-IF(AND($E369="Half day",YEAR($D369)=Setup!$B$5,MONTH($D369)=2),1-Setup!$B$7,0)))),0)</f>
        <v/>
      </c>
      <c r="L369" s="34">
        <f>IF(AND(ISNUMBER($C369),ISNUMBER($D369)),IF($D369&lt;$C369,0,IF(MAX($C369,DATE(Setup!$B$5,3,1))&gt;MIN($D369,EOMONTH(DATE(Setup!$B$5,3,1),0)),0,MAX(0,NETWORKDAYS.INTL(MAX($C369,DATE(Setup!$B$5,3,1)),MIN($D369,EOMONTH(DATE(Setup!$B$5,3,1),0)),Setup!$C$6,Setup!$F$12:$F$61)-IF(AND($E369="Half day",YEAR($D369)=Setup!$B$5,MONTH($D369)=3),1-Setup!$B$7,0)))),0)</f>
        <v/>
      </c>
      <c r="M369" s="34">
        <f>IF(AND(ISNUMBER($C369),ISNUMBER($D369)),IF($D369&lt;$C369,0,IF(MAX($C369,DATE(Setup!$B$5,4,1))&gt;MIN($D369,EOMONTH(DATE(Setup!$B$5,4,1),0)),0,MAX(0,NETWORKDAYS.INTL(MAX($C369,DATE(Setup!$B$5,4,1)),MIN($D369,EOMONTH(DATE(Setup!$B$5,4,1),0)),Setup!$C$6,Setup!$F$12:$F$61)-IF(AND($E369="Half day",YEAR($D369)=Setup!$B$5,MONTH($D369)=4),1-Setup!$B$7,0)))),0)</f>
        <v/>
      </c>
      <c r="N369" s="34">
        <f>IF(AND(ISNUMBER($C369),ISNUMBER($D369)),IF($D369&lt;$C369,0,IF(MAX($C369,DATE(Setup!$B$5,5,1))&gt;MIN($D369,EOMONTH(DATE(Setup!$B$5,5,1),0)),0,MAX(0,NETWORKDAYS.INTL(MAX($C369,DATE(Setup!$B$5,5,1)),MIN($D369,EOMONTH(DATE(Setup!$B$5,5,1),0)),Setup!$C$6,Setup!$F$12:$F$61)-IF(AND($E369="Half day",YEAR($D369)=Setup!$B$5,MONTH($D369)=5),1-Setup!$B$7,0)))),0)</f>
        <v/>
      </c>
      <c r="O369" s="34">
        <f>IF(AND(ISNUMBER($C369),ISNUMBER($D369)),IF($D369&lt;$C369,0,IF(MAX($C369,DATE(Setup!$B$5,6,1))&gt;MIN($D369,EOMONTH(DATE(Setup!$B$5,6,1),0)),0,MAX(0,NETWORKDAYS.INTL(MAX($C369,DATE(Setup!$B$5,6,1)),MIN($D369,EOMONTH(DATE(Setup!$B$5,6,1),0)),Setup!$C$6,Setup!$F$12:$F$61)-IF(AND($E369="Half day",YEAR($D369)=Setup!$B$5,MONTH($D369)=6),1-Setup!$B$7,0)))),0)</f>
        <v/>
      </c>
      <c r="P369" s="34">
        <f>IF(AND(ISNUMBER($C369),ISNUMBER($D369)),IF($D369&lt;$C369,0,IF(MAX($C369,DATE(Setup!$B$5,7,1))&gt;MIN($D369,EOMONTH(DATE(Setup!$B$5,7,1),0)),0,MAX(0,NETWORKDAYS.INTL(MAX($C369,DATE(Setup!$B$5,7,1)),MIN($D369,EOMONTH(DATE(Setup!$B$5,7,1),0)),Setup!$C$6,Setup!$F$12:$F$61)-IF(AND($E369="Half day",YEAR($D369)=Setup!$B$5,MONTH($D369)=7),1-Setup!$B$7,0)))),0)</f>
        <v/>
      </c>
      <c r="Q369" s="34">
        <f>IF(AND(ISNUMBER($C369),ISNUMBER($D369)),IF($D369&lt;$C369,0,IF(MAX($C369,DATE(Setup!$B$5,8,1))&gt;MIN($D369,EOMONTH(DATE(Setup!$B$5,8,1),0)),0,MAX(0,NETWORKDAYS.INTL(MAX($C369,DATE(Setup!$B$5,8,1)),MIN($D369,EOMONTH(DATE(Setup!$B$5,8,1),0)),Setup!$C$6,Setup!$F$12:$F$61)-IF(AND($E369="Half day",YEAR($D369)=Setup!$B$5,MONTH($D369)=8),1-Setup!$B$7,0)))),0)</f>
        <v/>
      </c>
      <c r="R369" s="34">
        <f>IF(AND(ISNUMBER($C369),ISNUMBER($D369)),IF($D369&lt;$C369,0,IF(MAX($C369,DATE(Setup!$B$5,9,1))&gt;MIN($D369,EOMONTH(DATE(Setup!$B$5,9,1),0)),0,MAX(0,NETWORKDAYS.INTL(MAX($C369,DATE(Setup!$B$5,9,1)),MIN($D369,EOMONTH(DATE(Setup!$B$5,9,1),0)),Setup!$C$6,Setup!$F$12:$F$61)-IF(AND($E369="Half day",YEAR($D369)=Setup!$B$5,MONTH($D369)=9),1-Setup!$B$7,0)))),0)</f>
        <v/>
      </c>
      <c r="S369" s="34">
        <f>IF(AND(ISNUMBER($C369),ISNUMBER($D369)),IF($D369&lt;$C369,0,IF(MAX($C369,DATE(Setup!$B$5,10,1))&gt;MIN($D369,EOMONTH(DATE(Setup!$B$5,10,1),0)),0,MAX(0,NETWORKDAYS.INTL(MAX($C369,DATE(Setup!$B$5,10,1)),MIN($D369,EOMONTH(DATE(Setup!$B$5,10,1),0)),Setup!$C$6,Setup!$F$12:$F$61)-IF(AND($E369="Half day",YEAR($D369)=Setup!$B$5,MONTH($D369)=10),1-Setup!$B$7,0)))),0)</f>
        <v/>
      </c>
      <c r="T369" s="34">
        <f>IF(AND(ISNUMBER($C369),ISNUMBER($D369)),IF($D369&lt;$C369,0,IF(MAX($C369,DATE(Setup!$B$5,11,1))&gt;MIN($D369,EOMONTH(DATE(Setup!$B$5,11,1),0)),0,MAX(0,NETWORKDAYS.INTL(MAX($C369,DATE(Setup!$B$5,11,1)),MIN($D369,EOMONTH(DATE(Setup!$B$5,11,1),0)),Setup!$C$6,Setup!$F$12:$F$61)-IF(AND($E369="Half day",YEAR($D369)=Setup!$B$5,MONTH($D369)=11),1-Setup!$B$7,0)))),0)</f>
        <v/>
      </c>
      <c r="U369" s="34">
        <f>IF(AND(ISNUMBER($C369),ISNUMBER($D369)),IF($D369&lt;$C369,0,IF(MAX($C369,DATE(Setup!$B$5,12,1))&gt;MIN($D369,EOMONTH(DATE(Setup!$B$5,12,1),0)),0,MAX(0,NETWORKDAYS.INTL(MAX($C369,DATE(Setup!$B$5,12,1)),MIN($D369,EOMONTH(DATE(Setup!$B$5,12,1),0)),Setup!$C$6,Setup!$F$12:$F$61)-IF(AND($E369="Half day",YEAR($D369)=Setup!$B$5,MONTH($D369)=12),1-Setup!$B$7,0)))),0)</f>
        <v/>
      </c>
    </row>
    <row r="370">
      <c r="A370" s="7" t="n"/>
      <c r="B370" s="7" t="n"/>
      <c r="C370" s="28" t="n"/>
      <c r="D370" s="28" t="n"/>
      <c r="E370" s="23" t="n"/>
      <c r="F370" s="32">
        <f>IF(OR($C370="",$D370=""),"",IF(NOT(AND(ISNUMBER($C370),ISNUMBER($D370))),"Check dates",IF($D370&lt;$C370,"Check dates",SUM($J370:$U370))))</f>
        <v/>
      </c>
      <c r="G370" s="7" t="n"/>
      <c r="H370" s="33">
        <f>IF(AND($A370="",$B370="",$C370="",$D370=""),"",IF(COUNTIF(Employees!$A$5:$A$34,$A370)=0,"Pick the employee from the list",IF(COUNTIF(Setup!$A$12:$A$17,$B370)=0,"Pick the leave type",IF($F370="Check dates","Check the dates","OK"))))</f>
        <v/>
      </c>
      <c r="J370" s="34">
        <f>IF(AND(ISNUMBER($C370),ISNUMBER($D370)),IF($D370&lt;$C370,0,IF(MAX($C370,DATE(Setup!$B$5,1,1))&gt;MIN($D370,EOMONTH(DATE(Setup!$B$5,1,1),0)),0,MAX(0,NETWORKDAYS.INTL(MAX($C370,DATE(Setup!$B$5,1,1)),MIN($D370,EOMONTH(DATE(Setup!$B$5,1,1),0)),Setup!$C$6,Setup!$F$12:$F$61)-IF(AND($E370="Half day",YEAR($D370)=Setup!$B$5,MONTH($D370)=1),1-Setup!$B$7,0)))),0)</f>
        <v/>
      </c>
      <c r="K370" s="34">
        <f>IF(AND(ISNUMBER($C370),ISNUMBER($D370)),IF($D370&lt;$C370,0,IF(MAX($C370,DATE(Setup!$B$5,2,1))&gt;MIN($D370,EOMONTH(DATE(Setup!$B$5,2,1),0)),0,MAX(0,NETWORKDAYS.INTL(MAX($C370,DATE(Setup!$B$5,2,1)),MIN($D370,EOMONTH(DATE(Setup!$B$5,2,1),0)),Setup!$C$6,Setup!$F$12:$F$61)-IF(AND($E370="Half day",YEAR($D370)=Setup!$B$5,MONTH($D370)=2),1-Setup!$B$7,0)))),0)</f>
        <v/>
      </c>
      <c r="L370" s="34">
        <f>IF(AND(ISNUMBER($C370),ISNUMBER($D370)),IF($D370&lt;$C370,0,IF(MAX($C370,DATE(Setup!$B$5,3,1))&gt;MIN($D370,EOMONTH(DATE(Setup!$B$5,3,1),0)),0,MAX(0,NETWORKDAYS.INTL(MAX($C370,DATE(Setup!$B$5,3,1)),MIN($D370,EOMONTH(DATE(Setup!$B$5,3,1),0)),Setup!$C$6,Setup!$F$12:$F$61)-IF(AND($E370="Half day",YEAR($D370)=Setup!$B$5,MONTH($D370)=3),1-Setup!$B$7,0)))),0)</f>
        <v/>
      </c>
      <c r="M370" s="34">
        <f>IF(AND(ISNUMBER($C370),ISNUMBER($D370)),IF($D370&lt;$C370,0,IF(MAX($C370,DATE(Setup!$B$5,4,1))&gt;MIN($D370,EOMONTH(DATE(Setup!$B$5,4,1),0)),0,MAX(0,NETWORKDAYS.INTL(MAX($C370,DATE(Setup!$B$5,4,1)),MIN($D370,EOMONTH(DATE(Setup!$B$5,4,1),0)),Setup!$C$6,Setup!$F$12:$F$61)-IF(AND($E370="Half day",YEAR($D370)=Setup!$B$5,MONTH($D370)=4),1-Setup!$B$7,0)))),0)</f>
        <v/>
      </c>
      <c r="N370" s="34">
        <f>IF(AND(ISNUMBER($C370),ISNUMBER($D370)),IF($D370&lt;$C370,0,IF(MAX($C370,DATE(Setup!$B$5,5,1))&gt;MIN($D370,EOMONTH(DATE(Setup!$B$5,5,1),0)),0,MAX(0,NETWORKDAYS.INTL(MAX($C370,DATE(Setup!$B$5,5,1)),MIN($D370,EOMONTH(DATE(Setup!$B$5,5,1),0)),Setup!$C$6,Setup!$F$12:$F$61)-IF(AND($E370="Half day",YEAR($D370)=Setup!$B$5,MONTH($D370)=5),1-Setup!$B$7,0)))),0)</f>
        <v/>
      </c>
      <c r="O370" s="34">
        <f>IF(AND(ISNUMBER($C370),ISNUMBER($D370)),IF($D370&lt;$C370,0,IF(MAX($C370,DATE(Setup!$B$5,6,1))&gt;MIN($D370,EOMONTH(DATE(Setup!$B$5,6,1),0)),0,MAX(0,NETWORKDAYS.INTL(MAX($C370,DATE(Setup!$B$5,6,1)),MIN($D370,EOMONTH(DATE(Setup!$B$5,6,1),0)),Setup!$C$6,Setup!$F$12:$F$61)-IF(AND($E370="Half day",YEAR($D370)=Setup!$B$5,MONTH($D370)=6),1-Setup!$B$7,0)))),0)</f>
        <v/>
      </c>
      <c r="P370" s="34">
        <f>IF(AND(ISNUMBER($C370),ISNUMBER($D370)),IF($D370&lt;$C370,0,IF(MAX($C370,DATE(Setup!$B$5,7,1))&gt;MIN($D370,EOMONTH(DATE(Setup!$B$5,7,1),0)),0,MAX(0,NETWORKDAYS.INTL(MAX($C370,DATE(Setup!$B$5,7,1)),MIN($D370,EOMONTH(DATE(Setup!$B$5,7,1),0)),Setup!$C$6,Setup!$F$12:$F$61)-IF(AND($E370="Half day",YEAR($D370)=Setup!$B$5,MONTH($D370)=7),1-Setup!$B$7,0)))),0)</f>
        <v/>
      </c>
      <c r="Q370" s="34">
        <f>IF(AND(ISNUMBER($C370),ISNUMBER($D370)),IF($D370&lt;$C370,0,IF(MAX($C370,DATE(Setup!$B$5,8,1))&gt;MIN($D370,EOMONTH(DATE(Setup!$B$5,8,1),0)),0,MAX(0,NETWORKDAYS.INTL(MAX($C370,DATE(Setup!$B$5,8,1)),MIN($D370,EOMONTH(DATE(Setup!$B$5,8,1),0)),Setup!$C$6,Setup!$F$12:$F$61)-IF(AND($E370="Half day",YEAR($D370)=Setup!$B$5,MONTH($D370)=8),1-Setup!$B$7,0)))),0)</f>
        <v/>
      </c>
      <c r="R370" s="34">
        <f>IF(AND(ISNUMBER($C370),ISNUMBER($D370)),IF($D370&lt;$C370,0,IF(MAX($C370,DATE(Setup!$B$5,9,1))&gt;MIN($D370,EOMONTH(DATE(Setup!$B$5,9,1),0)),0,MAX(0,NETWORKDAYS.INTL(MAX($C370,DATE(Setup!$B$5,9,1)),MIN($D370,EOMONTH(DATE(Setup!$B$5,9,1),0)),Setup!$C$6,Setup!$F$12:$F$61)-IF(AND($E370="Half day",YEAR($D370)=Setup!$B$5,MONTH($D370)=9),1-Setup!$B$7,0)))),0)</f>
        <v/>
      </c>
      <c r="S370" s="34">
        <f>IF(AND(ISNUMBER($C370),ISNUMBER($D370)),IF($D370&lt;$C370,0,IF(MAX($C370,DATE(Setup!$B$5,10,1))&gt;MIN($D370,EOMONTH(DATE(Setup!$B$5,10,1),0)),0,MAX(0,NETWORKDAYS.INTL(MAX($C370,DATE(Setup!$B$5,10,1)),MIN($D370,EOMONTH(DATE(Setup!$B$5,10,1),0)),Setup!$C$6,Setup!$F$12:$F$61)-IF(AND($E370="Half day",YEAR($D370)=Setup!$B$5,MONTH($D370)=10),1-Setup!$B$7,0)))),0)</f>
        <v/>
      </c>
      <c r="T370" s="34">
        <f>IF(AND(ISNUMBER($C370),ISNUMBER($D370)),IF($D370&lt;$C370,0,IF(MAX($C370,DATE(Setup!$B$5,11,1))&gt;MIN($D370,EOMONTH(DATE(Setup!$B$5,11,1),0)),0,MAX(0,NETWORKDAYS.INTL(MAX($C370,DATE(Setup!$B$5,11,1)),MIN($D370,EOMONTH(DATE(Setup!$B$5,11,1),0)),Setup!$C$6,Setup!$F$12:$F$61)-IF(AND($E370="Half day",YEAR($D370)=Setup!$B$5,MONTH($D370)=11),1-Setup!$B$7,0)))),0)</f>
        <v/>
      </c>
      <c r="U370" s="34">
        <f>IF(AND(ISNUMBER($C370),ISNUMBER($D370)),IF($D370&lt;$C370,0,IF(MAX($C370,DATE(Setup!$B$5,12,1))&gt;MIN($D370,EOMONTH(DATE(Setup!$B$5,12,1),0)),0,MAX(0,NETWORKDAYS.INTL(MAX($C370,DATE(Setup!$B$5,12,1)),MIN($D370,EOMONTH(DATE(Setup!$B$5,12,1),0)),Setup!$C$6,Setup!$F$12:$F$61)-IF(AND($E370="Half day",YEAR($D370)=Setup!$B$5,MONTH($D370)=12),1-Setup!$B$7,0)))),0)</f>
        <v/>
      </c>
    </row>
    <row r="371">
      <c r="A371" s="7" t="n"/>
      <c r="B371" s="7" t="n"/>
      <c r="C371" s="28" t="n"/>
      <c r="D371" s="28" t="n"/>
      <c r="E371" s="23" t="n"/>
      <c r="F371" s="32">
        <f>IF(OR($C371="",$D371=""),"",IF(NOT(AND(ISNUMBER($C371),ISNUMBER($D371))),"Check dates",IF($D371&lt;$C371,"Check dates",SUM($J371:$U371))))</f>
        <v/>
      </c>
      <c r="G371" s="7" t="n"/>
      <c r="H371" s="33">
        <f>IF(AND($A371="",$B371="",$C371="",$D371=""),"",IF(COUNTIF(Employees!$A$5:$A$34,$A371)=0,"Pick the employee from the list",IF(COUNTIF(Setup!$A$12:$A$17,$B371)=0,"Pick the leave type",IF($F371="Check dates","Check the dates","OK"))))</f>
        <v/>
      </c>
      <c r="J371" s="34">
        <f>IF(AND(ISNUMBER($C371),ISNUMBER($D371)),IF($D371&lt;$C371,0,IF(MAX($C371,DATE(Setup!$B$5,1,1))&gt;MIN($D371,EOMONTH(DATE(Setup!$B$5,1,1),0)),0,MAX(0,NETWORKDAYS.INTL(MAX($C371,DATE(Setup!$B$5,1,1)),MIN($D371,EOMONTH(DATE(Setup!$B$5,1,1),0)),Setup!$C$6,Setup!$F$12:$F$61)-IF(AND($E371="Half day",YEAR($D371)=Setup!$B$5,MONTH($D371)=1),1-Setup!$B$7,0)))),0)</f>
        <v/>
      </c>
      <c r="K371" s="34">
        <f>IF(AND(ISNUMBER($C371),ISNUMBER($D371)),IF($D371&lt;$C371,0,IF(MAX($C371,DATE(Setup!$B$5,2,1))&gt;MIN($D371,EOMONTH(DATE(Setup!$B$5,2,1),0)),0,MAX(0,NETWORKDAYS.INTL(MAX($C371,DATE(Setup!$B$5,2,1)),MIN($D371,EOMONTH(DATE(Setup!$B$5,2,1),0)),Setup!$C$6,Setup!$F$12:$F$61)-IF(AND($E371="Half day",YEAR($D371)=Setup!$B$5,MONTH($D371)=2),1-Setup!$B$7,0)))),0)</f>
        <v/>
      </c>
      <c r="L371" s="34">
        <f>IF(AND(ISNUMBER($C371),ISNUMBER($D371)),IF($D371&lt;$C371,0,IF(MAX($C371,DATE(Setup!$B$5,3,1))&gt;MIN($D371,EOMONTH(DATE(Setup!$B$5,3,1),0)),0,MAX(0,NETWORKDAYS.INTL(MAX($C371,DATE(Setup!$B$5,3,1)),MIN($D371,EOMONTH(DATE(Setup!$B$5,3,1),0)),Setup!$C$6,Setup!$F$12:$F$61)-IF(AND($E371="Half day",YEAR($D371)=Setup!$B$5,MONTH($D371)=3),1-Setup!$B$7,0)))),0)</f>
        <v/>
      </c>
      <c r="M371" s="34">
        <f>IF(AND(ISNUMBER($C371),ISNUMBER($D371)),IF($D371&lt;$C371,0,IF(MAX($C371,DATE(Setup!$B$5,4,1))&gt;MIN($D371,EOMONTH(DATE(Setup!$B$5,4,1),0)),0,MAX(0,NETWORKDAYS.INTL(MAX($C371,DATE(Setup!$B$5,4,1)),MIN($D371,EOMONTH(DATE(Setup!$B$5,4,1),0)),Setup!$C$6,Setup!$F$12:$F$61)-IF(AND($E371="Half day",YEAR($D371)=Setup!$B$5,MONTH($D371)=4),1-Setup!$B$7,0)))),0)</f>
        <v/>
      </c>
      <c r="N371" s="34">
        <f>IF(AND(ISNUMBER($C371),ISNUMBER($D371)),IF($D371&lt;$C371,0,IF(MAX($C371,DATE(Setup!$B$5,5,1))&gt;MIN($D371,EOMONTH(DATE(Setup!$B$5,5,1),0)),0,MAX(0,NETWORKDAYS.INTL(MAX($C371,DATE(Setup!$B$5,5,1)),MIN($D371,EOMONTH(DATE(Setup!$B$5,5,1),0)),Setup!$C$6,Setup!$F$12:$F$61)-IF(AND($E371="Half day",YEAR($D371)=Setup!$B$5,MONTH($D371)=5),1-Setup!$B$7,0)))),0)</f>
        <v/>
      </c>
      <c r="O371" s="34">
        <f>IF(AND(ISNUMBER($C371),ISNUMBER($D371)),IF($D371&lt;$C371,0,IF(MAX($C371,DATE(Setup!$B$5,6,1))&gt;MIN($D371,EOMONTH(DATE(Setup!$B$5,6,1),0)),0,MAX(0,NETWORKDAYS.INTL(MAX($C371,DATE(Setup!$B$5,6,1)),MIN($D371,EOMONTH(DATE(Setup!$B$5,6,1),0)),Setup!$C$6,Setup!$F$12:$F$61)-IF(AND($E371="Half day",YEAR($D371)=Setup!$B$5,MONTH($D371)=6),1-Setup!$B$7,0)))),0)</f>
        <v/>
      </c>
      <c r="P371" s="34">
        <f>IF(AND(ISNUMBER($C371),ISNUMBER($D371)),IF($D371&lt;$C371,0,IF(MAX($C371,DATE(Setup!$B$5,7,1))&gt;MIN($D371,EOMONTH(DATE(Setup!$B$5,7,1),0)),0,MAX(0,NETWORKDAYS.INTL(MAX($C371,DATE(Setup!$B$5,7,1)),MIN($D371,EOMONTH(DATE(Setup!$B$5,7,1),0)),Setup!$C$6,Setup!$F$12:$F$61)-IF(AND($E371="Half day",YEAR($D371)=Setup!$B$5,MONTH($D371)=7),1-Setup!$B$7,0)))),0)</f>
        <v/>
      </c>
      <c r="Q371" s="34">
        <f>IF(AND(ISNUMBER($C371),ISNUMBER($D371)),IF($D371&lt;$C371,0,IF(MAX($C371,DATE(Setup!$B$5,8,1))&gt;MIN($D371,EOMONTH(DATE(Setup!$B$5,8,1),0)),0,MAX(0,NETWORKDAYS.INTL(MAX($C371,DATE(Setup!$B$5,8,1)),MIN($D371,EOMONTH(DATE(Setup!$B$5,8,1),0)),Setup!$C$6,Setup!$F$12:$F$61)-IF(AND($E371="Half day",YEAR($D371)=Setup!$B$5,MONTH($D371)=8),1-Setup!$B$7,0)))),0)</f>
        <v/>
      </c>
      <c r="R371" s="34">
        <f>IF(AND(ISNUMBER($C371),ISNUMBER($D371)),IF($D371&lt;$C371,0,IF(MAX($C371,DATE(Setup!$B$5,9,1))&gt;MIN($D371,EOMONTH(DATE(Setup!$B$5,9,1),0)),0,MAX(0,NETWORKDAYS.INTL(MAX($C371,DATE(Setup!$B$5,9,1)),MIN($D371,EOMONTH(DATE(Setup!$B$5,9,1),0)),Setup!$C$6,Setup!$F$12:$F$61)-IF(AND($E371="Half day",YEAR($D371)=Setup!$B$5,MONTH($D371)=9),1-Setup!$B$7,0)))),0)</f>
        <v/>
      </c>
      <c r="S371" s="34">
        <f>IF(AND(ISNUMBER($C371),ISNUMBER($D371)),IF($D371&lt;$C371,0,IF(MAX($C371,DATE(Setup!$B$5,10,1))&gt;MIN($D371,EOMONTH(DATE(Setup!$B$5,10,1),0)),0,MAX(0,NETWORKDAYS.INTL(MAX($C371,DATE(Setup!$B$5,10,1)),MIN($D371,EOMONTH(DATE(Setup!$B$5,10,1),0)),Setup!$C$6,Setup!$F$12:$F$61)-IF(AND($E371="Half day",YEAR($D371)=Setup!$B$5,MONTH($D371)=10),1-Setup!$B$7,0)))),0)</f>
        <v/>
      </c>
      <c r="T371" s="34">
        <f>IF(AND(ISNUMBER($C371),ISNUMBER($D371)),IF($D371&lt;$C371,0,IF(MAX($C371,DATE(Setup!$B$5,11,1))&gt;MIN($D371,EOMONTH(DATE(Setup!$B$5,11,1),0)),0,MAX(0,NETWORKDAYS.INTL(MAX($C371,DATE(Setup!$B$5,11,1)),MIN($D371,EOMONTH(DATE(Setup!$B$5,11,1),0)),Setup!$C$6,Setup!$F$12:$F$61)-IF(AND($E371="Half day",YEAR($D371)=Setup!$B$5,MONTH($D371)=11),1-Setup!$B$7,0)))),0)</f>
        <v/>
      </c>
      <c r="U371" s="34">
        <f>IF(AND(ISNUMBER($C371),ISNUMBER($D371)),IF($D371&lt;$C371,0,IF(MAX($C371,DATE(Setup!$B$5,12,1))&gt;MIN($D371,EOMONTH(DATE(Setup!$B$5,12,1),0)),0,MAX(0,NETWORKDAYS.INTL(MAX($C371,DATE(Setup!$B$5,12,1)),MIN($D371,EOMONTH(DATE(Setup!$B$5,12,1),0)),Setup!$C$6,Setup!$F$12:$F$61)-IF(AND($E371="Half day",YEAR($D371)=Setup!$B$5,MONTH($D371)=12),1-Setup!$B$7,0)))),0)</f>
        <v/>
      </c>
    </row>
    <row r="372">
      <c r="A372" s="7" t="n"/>
      <c r="B372" s="7" t="n"/>
      <c r="C372" s="28" t="n"/>
      <c r="D372" s="28" t="n"/>
      <c r="E372" s="23" t="n"/>
      <c r="F372" s="32">
        <f>IF(OR($C372="",$D372=""),"",IF(NOT(AND(ISNUMBER($C372),ISNUMBER($D372))),"Check dates",IF($D372&lt;$C372,"Check dates",SUM($J372:$U372))))</f>
        <v/>
      </c>
      <c r="G372" s="7" t="n"/>
      <c r="H372" s="33">
        <f>IF(AND($A372="",$B372="",$C372="",$D372=""),"",IF(COUNTIF(Employees!$A$5:$A$34,$A372)=0,"Pick the employee from the list",IF(COUNTIF(Setup!$A$12:$A$17,$B372)=0,"Pick the leave type",IF($F372="Check dates","Check the dates","OK"))))</f>
        <v/>
      </c>
      <c r="J372" s="34">
        <f>IF(AND(ISNUMBER($C372),ISNUMBER($D372)),IF($D372&lt;$C372,0,IF(MAX($C372,DATE(Setup!$B$5,1,1))&gt;MIN($D372,EOMONTH(DATE(Setup!$B$5,1,1),0)),0,MAX(0,NETWORKDAYS.INTL(MAX($C372,DATE(Setup!$B$5,1,1)),MIN($D372,EOMONTH(DATE(Setup!$B$5,1,1),0)),Setup!$C$6,Setup!$F$12:$F$61)-IF(AND($E372="Half day",YEAR($D372)=Setup!$B$5,MONTH($D372)=1),1-Setup!$B$7,0)))),0)</f>
        <v/>
      </c>
      <c r="K372" s="34">
        <f>IF(AND(ISNUMBER($C372),ISNUMBER($D372)),IF($D372&lt;$C372,0,IF(MAX($C372,DATE(Setup!$B$5,2,1))&gt;MIN($D372,EOMONTH(DATE(Setup!$B$5,2,1),0)),0,MAX(0,NETWORKDAYS.INTL(MAX($C372,DATE(Setup!$B$5,2,1)),MIN($D372,EOMONTH(DATE(Setup!$B$5,2,1),0)),Setup!$C$6,Setup!$F$12:$F$61)-IF(AND($E372="Half day",YEAR($D372)=Setup!$B$5,MONTH($D372)=2),1-Setup!$B$7,0)))),0)</f>
        <v/>
      </c>
      <c r="L372" s="34">
        <f>IF(AND(ISNUMBER($C372),ISNUMBER($D372)),IF($D372&lt;$C372,0,IF(MAX($C372,DATE(Setup!$B$5,3,1))&gt;MIN($D372,EOMONTH(DATE(Setup!$B$5,3,1),0)),0,MAX(0,NETWORKDAYS.INTL(MAX($C372,DATE(Setup!$B$5,3,1)),MIN($D372,EOMONTH(DATE(Setup!$B$5,3,1),0)),Setup!$C$6,Setup!$F$12:$F$61)-IF(AND($E372="Half day",YEAR($D372)=Setup!$B$5,MONTH($D372)=3),1-Setup!$B$7,0)))),0)</f>
        <v/>
      </c>
      <c r="M372" s="34">
        <f>IF(AND(ISNUMBER($C372),ISNUMBER($D372)),IF($D372&lt;$C372,0,IF(MAX($C372,DATE(Setup!$B$5,4,1))&gt;MIN($D372,EOMONTH(DATE(Setup!$B$5,4,1),0)),0,MAX(0,NETWORKDAYS.INTL(MAX($C372,DATE(Setup!$B$5,4,1)),MIN($D372,EOMONTH(DATE(Setup!$B$5,4,1),0)),Setup!$C$6,Setup!$F$12:$F$61)-IF(AND($E372="Half day",YEAR($D372)=Setup!$B$5,MONTH($D372)=4),1-Setup!$B$7,0)))),0)</f>
        <v/>
      </c>
      <c r="N372" s="34">
        <f>IF(AND(ISNUMBER($C372),ISNUMBER($D372)),IF($D372&lt;$C372,0,IF(MAX($C372,DATE(Setup!$B$5,5,1))&gt;MIN($D372,EOMONTH(DATE(Setup!$B$5,5,1),0)),0,MAX(0,NETWORKDAYS.INTL(MAX($C372,DATE(Setup!$B$5,5,1)),MIN($D372,EOMONTH(DATE(Setup!$B$5,5,1),0)),Setup!$C$6,Setup!$F$12:$F$61)-IF(AND($E372="Half day",YEAR($D372)=Setup!$B$5,MONTH($D372)=5),1-Setup!$B$7,0)))),0)</f>
        <v/>
      </c>
      <c r="O372" s="34">
        <f>IF(AND(ISNUMBER($C372),ISNUMBER($D372)),IF($D372&lt;$C372,0,IF(MAX($C372,DATE(Setup!$B$5,6,1))&gt;MIN($D372,EOMONTH(DATE(Setup!$B$5,6,1),0)),0,MAX(0,NETWORKDAYS.INTL(MAX($C372,DATE(Setup!$B$5,6,1)),MIN($D372,EOMONTH(DATE(Setup!$B$5,6,1),0)),Setup!$C$6,Setup!$F$12:$F$61)-IF(AND($E372="Half day",YEAR($D372)=Setup!$B$5,MONTH($D372)=6),1-Setup!$B$7,0)))),0)</f>
        <v/>
      </c>
      <c r="P372" s="34">
        <f>IF(AND(ISNUMBER($C372),ISNUMBER($D372)),IF($D372&lt;$C372,0,IF(MAX($C372,DATE(Setup!$B$5,7,1))&gt;MIN($D372,EOMONTH(DATE(Setup!$B$5,7,1),0)),0,MAX(0,NETWORKDAYS.INTL(MAX($C372,DATE(Setup!$B$5,7,1)),MIN($D372,EOMONTH(DATE(Setup!$B$5,7,1),0)),Setup!$C$6,Setup!$F$12:$F$61)-IF(AND($E372="Half day",YEAR($D372)=Setup!$B$5,MONTH($D372)=7),1-Setup!$B$7,0)))),0)</f>
        <v/>
      </c>
      <c r="Q372" s="34">
        <f>IF(AND(ISNUMBER($C372),ISNUMBER($D372)),IF($D372&lt;$C372,0,IF(MAX($C372,DATE(Setup!$B$5,8,1))&gt;MIN($D372,EOMONTH(DATE(Setup!$B$5,8,1),0)),0,MAX(0,NETWORKDAYS.INTL(MAX($C372,DATE(Setup!$B$5,8,1)),MIN($D372,EOMONTH(DATE(Setup!$B$5,8,1),0)),Setup!$C$6,Setup!$F$12:$F$61)-IF(AND($E372="Half day",YEAR($D372)=Setup!$B$5,MONTH($D372)=8),1-Setup!$B$7,0)))),0)</f>
        <v/>
      </c>
      <c r="R372" s="34">
        <f>IF(AND(ISNUMBER($C372),ISNUMBER($D372)),IF($D372&lt;$C372,0,IF(MAX($C372,DATE(Setup!$B$5,9,1))&gt;MIN($D372,EOMONTH(DATE(Setup!$B$5,9,1),0)),0,MAX(0,NETWORKDAYS.INTL(MAX($C372,DATE(Setup!$B$5,9,1)),MIN($D372,EOMONTH(DATE(Setup!$B$5,9,1),0)),Setup!$C$6,Setup!$F$12:$F$61)-IF(AND($E372="Half day",YEAR($D372)=Setup!$B$5,MONTH($D372)=9),1-Setup!$B$7,0)))),0)</f>
        <v/>
      </c>
      <c r="S372" s="34">
        <f>IF(AND(ISNUMBER($C372),ISNUMBER($D372)),IF($D372&lt;$C372,0,IF(MAX($C372,DATE(Setup!$B$5,10,1))&gt;MIN($D372,EOMONTH(DATE(Setup!$B$5,10,1),0)),0,MAX(0,NETWORKDAYS.INTL(MAX($C372,DATE(Setup!$B$5,10,1)),MIN($D372,EOMONTH(DATE(Setup!$B$5,10,1),0)),Setup!$C$6,Setup!$F$12:$F$61)-IF(AND($E372="Half day",YEAR($D372)=Setup!$B$5,MONTH($D372)=10),1-Setup!$B$7,0)))),0)</f>
        <v/>
      </c>
      <c r="T372" s="34">
        <f>IF(AND(ISNUMBER($C372),ISNUMBER($D372)),IF($D372&lt;$C372,0,IF(MAX($C372,DATE(Setup!$B$5,11,1))&gt;MIN($D372,EOMONTH(DATE(Setup!$B$5,11,1),0)),0,MAX(0,NETWORKDAYS.INTL(MAX($C372,DATE(Setup!$B$5,11,1)),MIN($D372,EOMONTH(DATE(Setup!$B$5,11,1),0)),Setup!$C$6,Setup!$F$12:$F$61)-IF(AND($E372="Half day",YEAR($D372)=Setup!$B$5,MONTH($D372)=11),1-Setup!$B$7,0)))),0)</f>
        <v/>
      </c>
      <c r="U372" s="34">
        <f>IF(AND(ISNUMBER($C372),ISNUMBER($D372)),IF($D372&lt;$C372,0,IF(MAX($C372,DATE(Setup!$B$5,12,1))&gt;MIN($D372,EOMONTH(DATE(Setup!$B$5,12,1),0)),0,MAX(0,NETWORKDAYS.INTL(MAX($C372,DATE(Setup!$B$5,12,1)),MIN($D372,EOMONTH(DATE(Setup!$B$5,12,1),0)),Setup!$C$6,Setup!$F$12:$F$61)-IF(AND($E372="Half day",YEAR($D372)=Setup!$B$5,MONTH($D372)=12),1-Setup!$B$7,0)))),0)</f>
        <v/>
      </c>
    </row>
    <row r="373">
      <c r="A373" s="7" t="n"/>
      <c r="B373" s="7" t="n"/>
      <c r="C373" s="28" t="n"/>
      <c r="D373" s="28" t="n"/>
      <c r="E373" s="23" t="n"/>
      <c r="F373" s="32">
        <f>IF(OR($C373="",$D373=""),"",IF(NOT(AND(ISNUMBER($C373),ISNUMBER($D373))),"Check dates",IF($D373&lt;$C373,"Check dates",SUM($J373:$U373))))</f>
        <v/>
      </c>
      <c r="G373" s="7" t="n"/>
      <c r="H373" s="33">
        <f>IF(AND($A373="",$B373="",$C373="",$D373=""),"",IF(COUNTIF(Employees!$A$5:$A$34,$A373)=0,"Pick the employee from the list",IF(COUNTIF(Setup!$A$12:$A$17,$B373)=0,"Pick the leave type",IF($F373="Check dates","Check the dates","OK"))))</f>
        <v/>
      </c>
      <c r="J373" s="34">
        <f>IF(AND(ISNUMBER($C373),ISNUMBER($D373)),IF($D373&lt;$C373,0,IF(MAX($C373,DATE(Setup!$B$5,1,1))&gt;MIN($D373,EOMONTH(DATE(Setup!$B$5,1,1),0)),0,MAX(0,NETWORKDAYS.INTL(MAX($C373,DATE(Setup!$B$5,1,1)),MIN($D373,EOMONTH(DATE(Setup!$B$5,1,1),0)),Setup!$C$6,Setup!$F$12:$F$61)-IF(AND($E373="Half day",YEAR($D373)=Setup!$B$5,MONTH($D373)=1),1-Setup!$B$7,0)))),0)</f>
        <v/>
      </c>
      <c r="K373" s="34">
        <f>IF(AND(ISNUMBER($C373),ISNUMBER($D373)),IF($D373&lt;$C373,0,IF(MAX($C373,DATE(Setup!$B$5,2,1))&gt;MIN($D373,EOMONTH(DATE(Setup!$B$5,2,1),0)),0,MAX(0,NETWORKDAYS.INTL(MAX($C373,DATE(Setup!$B$5,2,1)),MIN($D373,EOMONTH(DATE(Setup!$B$5,2,1),0)),Setup!$C$6,Setup!$F$12:$F$61)-IF(AND($E373="Half day",YEAR($D373)=Setup!$B$5,MONTH($D373)=2),1-Setup!$B$7,0)))),0)</f>
        <v/>
      </c>
      <c r="L373" s="34">
        <f>IF(AND(ISNUMBER($C373),ISNUMBER($D373)),IF($D373&lt;$C373,0,IF(MAX($C373,DATE(Setup!$B$5,3,1))&gt;MIN($D373,EOMONTH(DATE(Setup!$B$5,3,1),0)),0,MAX(0,NETWORKDAYS.INTL(MAX($C373,DATE(Setup!$B$5,3,1)),MIN($D373,EOMONTH(DATE(Setup!$B$5,3,1),0)),Setup!$C$6,Setup!$F$12:$F$61)-IF(AND($E373="Half day",YEAR($D373)=Setup!$B$5,MONTH($D373)=3),1-Setup!$B$7,0)))),0)</f>
        <v/>
      </c>
      <c r="M373" s="34">
        <f>IF(AND(ISNUMBER($C373),ISNUMBER($D373)),IF($D373&lt;$C373,0,IF(MAX($C373,DATE(Setup!$B$5,4,1))&gt;MIN($D373,EOMONTH(DATE(Setup!$B$5,4,1),0)),0,MAX(0,NETWORKDAYS.INTL(MAX($C373,DATE(Setup!$B$5,4,1)),MIN($D373,EOMONTH(DATE(Setup!$B$5,4,1),0)),Setup!$C$6,Setup!$F$12:$F$61)-IF(AND($E373="Half day",YEAR($D373)=Setup!$B$5,MONTH($D373)=4),1-Setup!$B$7,0)))),0)</f>
        <v/>
      </c>
      <c r="N373" s="34">
        <f>IF(AND(ISNUMBER($C373),ISNUMBER($D373)),IF($D373&lt;$C373,0,IF(MAX($C373,DATE(Setup!$B$5,5,1))&gt;MIN($D373,EOMONTH(DATE(Setup!$B$5,5,1),0)),0,MAX(0,NETWORKDAYS.INTL(MAX($C373,DATE(Setup!$B$5,5,1)),MIN($D373,EOMONTH(DATE(Setup!$B$5,5,1),0)),Setup!$C$6,Setup!$F$12:$F$61)-IF(AND($E373="Half day",YEAR($D373)=Setup!$B$5,MONTH($D373)=5),1-Setup!$B$7,0)))),0)</f>
        <v/>
      </c>
      <c r="O373" s="34">
        <f>IF(AND(ISNUMBER($C373),ISNUMBER($D373)),IF($D373&lt;$C373,0,IF(MAX($C373,DATE(Setup!$B$5,6,1))&gt;MIN($D373,EOMONTH(DATE(Setup!$B$5,6,1),0)),0,MAX(0,NETWORKDAYS.INTL(MAX($C373,DATE(Setup!$B$5,6,1)),MIN($D373,EOMONTH(DATE(Setup!$B$5,6,1),0)),Setup!$C$6,Setup!$F$12:$F$61)-IF(AND($E373="Half day",YEAR($D373)=Setup!$B$5,MONTH($D373)=6),1-Setup!$B$7,0)))),0)</f>
        <v/>
      </c>
      <c r="P373" s="34">
        <f>IF(AND(ISNUMBER($C373),ISNUMBER($D373)),IF($D373&lt;$C373,0,IF(MAX($C373,DATE(Setup!$B$5,7,1))&gt;MIN($D373,EOMONTH(DATE(Setup!$B$5,7,1),0)),0,MAX(0,NETWORKDAYS.INTL(MAX($C373,DATE(Setup!$B$5,7,1)),MIN($D373,EOMONTH(DATE(Setup!$B$5,7,1),0)),Setup!$C$6,Setup!$F$12:$F$61)-IF(AND($E373="Half day",YEAR($D373)=Setup!$B$5,MONTH($D373)=7),1-Setup!$B$7,0)))),0)</f>
        <v/>
      </c>
      <c r="Q373" s="34">
        <f>IF(AND(ISNUMBER($C373),ISNUMBER($D373)),IF($D373&lt;$C373,0,IF(MAX($C373,DATE(Setup!$B$5,8,1))&gt;MIN($D373,EOMONTH(DATE(Setup!$B$5,8,1),0)),0,MAX(0,NETWORKDAYS.INTL(MAX($C373,DATE(Setup!$B$5,8,1)),MIN($D373,EOMONTH(DATE(Setup!$B$5,8,1),0)),Setup!$C$6,Setup!$F$12:$F$61)-IF(AND($E373="Half day",YEAR($D373)=Setup!$B$5,MONTH($D373)=8),1-Setup!$B$7,0)))),0)</f>
        <v/>
      </c>
      <c r="R373" s="34">
        <f>IF(AND(ISNUMBER($C373),ISNUMBER($D373)),IF($D373&lt;$C373,0,IF(MAX($C373,DATE(Setup!$B$5,9,1))&gt;MIN($D373,EOMONTH(DATE(Setup!$B$5,9,1),0)),0,MAX(0,NETWORKDAYS.INTL(MAX($C373,DATE(Setup!$B$5,9,1)),MIN($D373,EOMONTH(DATE(Setup!$B$5,9,1),0)),Setup!$C$6,Setup!$F$12:$F$61)-IF(AND($E373="Half day",YEAR($D373)=Setup!$B$5,MONTH($D373)=9),1-Setup!$B$7,0)))),0)</f>
        <v/>
      </c>
      <c r="S373" s="34">
        <f>IF(AND(ISNUMBER($C373),ISNUMBER($D373)),IF($D373&lt;$C373,0,IF(MAX($C373,DATE(Setup!$B$5,10,1))&gt;MIN($D373,EOMONTH(DATE(Setup!$B$5,10,1),0)),0,MAX(0,NETWORKDAYS.INTL(MAX($C373,DATE(Setup!$B$5,10,1)),MIN($D373,EOMONTH(DATE(Setup!$B$5,10,1),0)),Setup!$C$6,Setup!$F$12:$F$61)-IF(AND($E373="Half day",YEAR($D373)=Setup!$B$5,MONTH($D373)=10),1-Setup!$B$7,0)))),0)</f>
        <v/>
      </c>
      <c r="T373" s="34">
        <f>IF(AND(ISNUMBER($C373),ISNUMBER($D373)),IF($D373&lt;$C373,0,IF(MAX($C373,DATE(Setup!$B$5,11,1))&gt;MIN($D373,EOMONTH(DATE(Setup!$B$5,11,1),0)),0,MAX(0,NETWORKDAYS.INTL(MAX($C373,DATE(Setup!$B$5,11,1)),MIN($D373,EOMONTH(DATE(Setup!$B$5,11,1),0)),Setup!$C$6,Setup!$F$12:$F$61)-IF(AND($E373="Half day",YEAR($D373)=Setup!$B$5,MONTH($D373)=11),1-Setup!$B$7,0)))),0)</f>
        <v/>
      </c>
      <c r="U373" s="34">
        <f>IF(AND(ISNUMBER($C373),ISNUMBER($D373)),IF($D373&lt;$C373,0,IF(MAX($C373,DATE(Setup!$B$5,12,1))&gt;MIN($D373,EOMONTH(DATE(Setup!$B$5,12,1),0)),0,MAX(0,NETWORKDAYS.INTL(MAX($C373,DATE(Setup!$B$5,12,1)),MIN($D373,EOMONTH(DATE(Setup!$B$5,12,1),0)),Setup!$C$6,Setup!$F$12:$F$61)-IF(AND($E373="Half day",YEAR($D373)=Setup!$B$5,MONTH($D373)=12),1-Setup!$B$7,0)))),0)</f>
        <v/>
      </c>
    </row>
    <row r="374">
      <c r="A374" s="7" t="n"/>
      <c r="B374" s="7" t="n"/>
      <c r="C374" s="28" t="n"/>
      <c r="D374" s="28" t="n"/>
      <c r="E374" s="23" t="n"/>
      <c r="F374" s="32">
        <f>IF(OR($C374="",$D374=""),"",IF(NOT(AND(ISNUMBER($C374),ISNUMBER($D374))),"Check dates",IF($D374&lt;$C374,"Check dates",SUM($J374:$U374))))</f>
        <v/>
      </c>
      <c r="G374" s="7" t="n"/>
      <c r="H374" s="33">
        <f>IF(AND($A374="",$B374="",$C374="",$D374=""),"",IF(COUNTIF(Employees!$A$5:$A$34,$A374)=0,"Pick the employee from the list",IF(COUNTIF(Setup!$A$12:$A$17,$B374)=0,"Pick the leave type",IF($F374="Check dates","Check the dates","OK"))))</f>
        <v/>
      </c>
      <c r="J374" s="34">
        <f>IF(AND(ISNUMBER($C374),ISNUMBER($D374)),IF($D374&lt;$C374,0,IF(MAX($C374,DATE(Setup!$B$5,1,1))&gt;MIN($D374,EOMONTH(DATE(Setup!$B$5,1,1),0)),0,MAX(0,NETWORKDAYS.INTL(MAX($C374,DATE(Setup!$B$5,1,1)),MIN($D374,EOMONTH(DATE(Setup!$B$5,1,1),0)),Setup!$C$6,Setup!$F$12:$F$61)-IF(AND($E374="Half day",YEAR($D374)=Setup!$B$5,MONTH($D374)=1),1-Setup!$B$7,0)))),0)</f>
        <v/>
      </c>
      <c r="K374" s="34">
        <f>IF(AND(ISNUMBER($C374),ISNUMBER($D374)),IF($D374&lt;$C374,0,IF(MAX($C374,DATE(Setup!$B$5,2,1))&gt;MIN($D374,EOMONTH(DATE(Setup!$B$5,2,1),0)),0,MAX(0,NETWORKDAYS.INTL(MAX($C374,DATE(Setup!$B$5,2,1)),MIN($D374,EOMONTH(DATE(Setup!$B$5,2,1),0)),Setup!$C$6,Setup!$F$12:$F$61)-IF(AND($E374="Half day",YEAR($D374)=Setup!$B$5,MONTH($D374)=2),1-Setup!$B$7,0)))),0)</f>
        <v/>
      </c>
      <c r="L374" s="34">
        <f>IF(AND(ISNUMBER($C374),ISNUMBER($D374)),IF($D374&lt;$C374,0,IF(MAX($C374,DATE(Setup!$B$5,3,1))&gt;MIN($D374,EOMONTH(DATE(Setup!$B$5,3,1),0)),0,MAX(0,NETWORKDAYS.INTL(MAX($C374,DATE(Setup!$B$5,3,1)),MIN($D374,EOMONTH(DATE(Setup!$B$5,3,1),0)),Setup!$C$6,Setup!$F$12:$F$61)-IF(AND($E374="Half day",YEAR($D374)=Setup!$B$5,MONTH($D374)=3),1-Setup!$B$7,0)))),0)</f>
        <v/>
      </c>
      <c r="M374" s="34">
        <f>IF(AND(ISNUMBER($C374),ISNUMBER($D374)),IF($D374&lt;$C374,0,IF(MAX($C374,DATE(Setup!$B$5,4,1))&gt;MIN($D374,EOMONTH(DATE(Setup!$B$5,4,1),0)),0,MAX(0,NETWORKDAYS.INTL(MAX($C374,DATE(Setup!$B$5,4,1)),MIN($D374,EOMONTH(DATE(Setup!$B$5,4,1),0)),Setup!$C$6,Setup!$F$12:$F$61)-IF(AND($E374="Half day",YEAR($D374)=Setup!$B$5,MONTH($D374)=4),1-Setup!$B$7,0)))),0)</f>
        <v/>
      </c>
      <c r="N374" s="34">
        <f>IF(AND(ISNUMBER($C374),ISNUMBER($D374)),IF($D374&lt;$C374,0,IF(MAX($C374,DATE(Setup!$B$5,5,1))&gt;MIN($D374,EOMONTH(DATE(Setup!$B$5,5,1),0)),0,MAX(0,NETWORKDAYS.INTL(MAX($C374,DATE(Setup!$B$5,5,1)),MIN($D374,EOMONTH(DATE(Setup!$B$5,5,1),0)),Setup!$C$6,Setup!$F$12:$F$61)-IF(AND($E374="Half day",YEAR($D374)=Setup!$B$5,MONTH($D374)=5),1-Setup!$B$7,0)))),0)</f>
        <v/>
      </c>
      <c r="O374" s="34">
        <f>IF(AND(ISNUMBER($C374),ISNUMBER($D374)),IF($D374&lt;$C374,0,IF(MAX($C374,DATE(Setup!$B$5,6,1))&gt;MIN($D374,EOMONTH(DATE(Setup!$B$5,6,1),0)),0,MAX(0,NETWORKDAYS.INTL(MAX($C374,DATE(Setup!$B$5,6,1)),MIN($D374,EOMONTH(DATE(Setup!$B$5,6,1),0)),Setup!$C$6,Setup!$F$12:$F$61)-IF(AND($E374="Half day",YEAR($D374)=Setup!$B$5,MONTH($D374)=6),1-Setup!$B$7,0)))),0)</f>
        <v/>
      </c>
      <c r="P374" s="34">
        <f>IF(AND(ISNUMBER($C374),ISNUMBER($D374)),IF($D374&lt;$C374,0,IF(MAX($C374,DATE(Setup!$B$5,7,1))&gt;MIN($D374,EOMONTH(DATE(Setup!$B$5,7,1),0)),0,MAX(0,NETWORKDAYS.INTL(MAX($C374,DATE(Setup!$B$5,7,1)),MIN($D374,EOMONTH(DATE(Setup!$B$5,7,1),0)),Setup!$C$6,Setup!$F$12:$F$61)-IF(AND($E374="Half day",YEAR($D374)=Setup!$B$5,MONTH($D374)=7),1-Setup!$B$7,0)))),0)</f>
        <v/>
      </c>
      <c r="Q374" s="34">
        <f>IF(AND(ISNUMBER($C374),ISNUMBER($D374)),IF($D374&lt;$C374,0,IF(MAX($C374,DATE(Setup!$B$5,8,1))&gt;MIN($D374,EOMONTH(DATE(Setup!$B$5,8,1),0)),0,MAX(0,NETWORKDAYS.INTL(MAX($C374,DATE(Setup!$B$5,8,1)),MIN($D374,EOMONTH(DATE(Setup!$B$5,8,1),0)),Setup!$C$6,Setup!$F$12:$F$61)-IF(AND($E374="Half day",YEAR($D374)=Setup!$B$5,MONTH($D374)=8),1-Setup!$B$7,0)))),0)</f>
        <v/>
      </c>
      <c r="R374" s="34">
        <f>IF(AND(ISNUMBER($C374),ISNUMBER($D374)),IF($D374&lt;$C374,0,IF(MAX($C374,DATE(Setup!$B$5,9,1))&gt;MIN($D374,EOMONTH(DATE(Setup!$B$5,9,1),0)),0,MAX(0,NETWORKDAYS.INTL(MAX($C374,DATE(Setup!$B$5,9,1)),MIN($D374,EOMONTH(DATE(Setup!$B$5,9,1),0)),Setup!$C$6,Setup!$F$12:$F$61)-IF(AND($E374="Half day",YEAR($D374)=Setup!$B$5,MONTH($D374)=9),1-Setup!$B$7,0)))),0)</f>
        <v/>
      </c>
      <c r="S374" s="34">
        <f>IF(AND(ISNUMBER($C374),ISNUMBER($D374)),IF($D374&lt;$C374,0,IF(MAX($C374,DATE(Setup!$B$5,10,1))&gt;MIN($D374,EOMONTH(DATE(Setup!$B$5,10,1),0)),0,MAX(0,NETWORKDAYS.INTL(MAX($C374,DATE(Setup!$B$5,10,1)),MIN($D374,EOMONTH(DATE(Setup!$B$5,10,1),0)),Setup!$C$6,Setup!$F$12:$F$61)-IF(AND($E374="Half day",YEAR($D374)=Setup!$B$5,MONTH($D374)=10),1-Setup!$B$7,0)))),0)</f>
        <v/>
      </c>
      <c r="T374" s="34">
        <f>IF(AND(ISNUMBER($C374),ISNUMBER($D374)),IF($D374&lt;$C374,0,IF(MAX($C374,DATE(Setup!$B$5,11,1))&gt;MIN($D374,EOMONTH(DATE(Setup!$B$5,11,1),0)),0,MAX(0,NETWORKDAYS.INTL(MAX($C374,DATE(Setup!$B$5,11,1)),MIN($D374,EOMONTH(DATE(Setup!$B$5,11,1),0)),Setup!$C$6,Setup!$F$12:$F$61)-IF(AND($E374="Half day",YEAR($D374)=Setup!$B$5,MONTH($D374)=11),1-Setup!$B$7,0)))),0)</f>
        <v/>
      </c>
      <c r="U374" s="34">
        <f>IF(AND(ISNUMBER($C374),ISNUMBER($D374)),IF($D374&lt;$C374,0,IF(MAX($C374,DATE(Setup!$B$5,12,1))&gt;MIN($D374,EOMONTH(DATE(Setup!$B$5,12,1),0)),0,MAX(0,NETWORKDAYS.INTL(MAX($C374,DATE(Setup!$B$5,12,1)),MIN($D374,EOMONTH(DATE(Setup!$B$5,12,1),0)),Setup!$C$6,Setup!$F$12:$F$61)-IF(AND($E374="Half day",YEAR($D374)=Setup!$B$5,MONTH($D374)=12),1-Setup!$B$7,0)))),0)</f>
        <v/>
      </c>
    </row>
    <row r="375">
      <c r="A375" s="7" t="n"/>
      <c r="B375" s="7" t="n"/>
      <c r="C375" s="28" t="n"/>
      <c r="D375" s="28" t="n"/>
      <c r="E375" s="23" t="n"/>
      <c r="F375" s="32">
        <f>IF(OR($C375="",$D375=""),"",IF(NOT(AND(ISNUMBER($C375),ISNUMBER($D375))),"Check dates",IF($D375&lt;$C375,"Check dates",SUM($J375:$U375))))</f>
        <v/>
      </c>
      <c r="G375" s="7" t="n"/>
      <c r="H375" s="33">
        <f>IF(AND($A375="",$B375="",$C375="",$D375=""),"",IF(COUNTIF(Employees!$A$5:$A$34,$A375)=0,"Pick the employee from the list",IF(COUNTIF(Setup!$A$12:$A$17,$B375)=0,"Pick the leave type",IF($F375="Check dates","Check the dates","OK"))))</f>
        <v/>
      </c>
      <c r="J375" s="34">
        <f>IF(AND(ISNUMBER($C375),ISNUMBER($D375)),IF($D375&lt;$C375,0,IF(MAX($C375,DATE(Setup!$B$5,1,1))&gt;MIN($D375,EOMONTH(DATE(Setup!$B$5,1,1),0)),0,MAX(0,NETWORKDAYS.INTL(MAX($C375,DATE(Setup!$B$5,1,1)),MIN($D375,EOMONTH(DATE(Setup!$B$5,1,1),0)),Setup!$C$6,Setup!$F$12:$F$61)-IF(AND($E375="Half day",YEAR($D375)=Setup!$B$5,MONTH($D375)=1),1-Setup!$B$7,0)))),0)</f>
        <v/>
      </c>
      <c r="K375" s="34">
        <f>IF(AND(ISNUMBER($C375),ISNUMBER($D375)),IF($D375&lt;$C375,0,IF(MAX($C375,DATE(Setup!$B$5,2,1))&gt;MIN($D375,EOMONTH(DATE(Setup!$B$5,2,1),0)),0,MAX(0,NETWORKDAYS.INTL(MAX($C375,DATE(Setup!$B$5,2,1)),MIN($D375,EOMONTH(DATE(Setup!$B$5,2,1),0)),Setup!$C$6,Setup!$F$12:$F$61)-IF(AND($E375="Half day",YEAR($D375)=Setup!$B$5,MONTH($D375)=2),1-Setup!$B$7,0)))),0)</f>
        <v/>
      </c>
      <c r="L375" s="34">
        <f>IF(AND(ISNUMBER($C375),ISNUMBER($D375)),IF($D375&lt;$C375,0,IF(MAX($C375,DATE(Setup!$B$5,3,1))&gt;MIN($D375,EOMONTH(DATE(Setup!$B$5,3,1),0)),0,MAX(0,NETWORKDAYS.INTL(MAX($C375,DATE(Setup!$B$5,3,1)),MIN($D375,EOMONTH(DATE(Setup!$B$5,3,1),0)),Setup!$C$6,Setup!$F$12:$F$61)-IF(AND($E375="Half day",YEAR($D375)=Setup!$B$5,MONTH($D375)=3),1-Setup!$B$7,0)))),0)</f>
        <v/>
      </c>
      <c r="M375" s="34">
        <f>IF(AND(ISNUMBER($C375),ISNUMBER($D375)),IF($D375&lt;$C375,0,IF(MAX($C375,DATE(Setup!$B$5,4,1))&gt;MIN($D375,EOMONTH(DATE(Setup!$B$5,4,1),0)),0,MAX(0,NETWORKDAYS.INTL(MAX($C375,DATE(Setup!$B$5,4,1)),MIN($D375,EOMONTH(DATE(Setup!$B$5,4,1),0)),Setup!$C$6,Setup!$F$12:$F$61)-IF(AND($E375="Half day",YEAR($D375)=Setup!$B$5,MONTH($D375)=4),1-Setup!$B$7,0)))),0)</f>
        <v/>
      </c>
      <c r="N375" s="34">
        <f>IF(AND(ISNUMBER($C375),ISNUMBER($D375)),IF($D375&lt;$C375,0,IF(MAX($C375,DATE(Setup!$B$5,5,1))&gt;MIN($D375,EOMONTH(DATE(Setup!$B$5,5,1),0)),0,MAX(0,NETWORKDAYS.INTL(MAX($C375,DATE(Setup!$B$5,5,1)),MIN($D375,EOMONTH(DATE(Setup!$B$5,5,1),0)),Setup!$C$6,Setup!$F$12:$F$61)-IF(AND($E375="Half day",YEAR($D375)=Setup!$B$5,MONTH($D375)=5),1-Setup!$B$7,0)))),0)</f>
        <v/>
      </c>
      <c r="O375" s="34">
        <f>IF(AND(ISNUMBER($C375),ISNUMBER($D375)),IF($D375&lt;$C375,0,IF(MAX($C375,DATE(Setup!$B$5,6,1))&gt;MIN($D375,EOMONTH(DATE(Setup!$B$5,6,1),0)),0,MAX(0,NETWORKDAYS.INTL(MAX($C375,DATE(Setup!$B$5,6,1)),MIN($D375,EOMONTH(DATE(Setup!$B$5,6,1),0)),Setup!$C$6,Setup!$F$12:$F$61)-IF(AND($E375="Half day",YEAR($D375)=Setup!$B$5,MONTH($D375)=6),1-Setup!$B$7,0)))),0)</f>
        <v/>
      </c>
      <c r="P375" s="34">
        <f>IF(AND(ISNUMBER($C375),ISNUMBER($D375)),IF($D375&lt;$C375,0,IF(MAX($C375,DATE(Setup!$B$5,7,1))&gt;MIN($D375,EOMONTH(DATE(Setup!$B$5,7,1),0)),0,MAX(0,NETWORKDAYS.INTL(MAX($C375,DATE(Setup!$B$5,7,1)),MIN($D375,EOMONTH(DATE(Setup!$B$5,7,1),0)),Setup!$C$6,Setup!$F$12:$F$61)-IF(AND($E375="Half day",YEAR($D375)=Setup!$B$5,MONTH($D375)=7),1-Setup!$B$7,0)))),0)</f>
        <v/>
      </c>
      <c r="Q375" s="34">
        <f>IF(AND(ISNUMBER($C375),ISNUMBER($D375)),IF($D375&lt;$C375,0,IF(MAX($C375,DATE(Setup!$B$5,8,1))&gt;MIN($D375,EOMONTH(DATE(Setup!$B$5,8,1),0)),0,MAX(0,NETWORKDAYS.INTL(MAX($C375,DATE(Setup!$B$5,8,1)),MIN($D375,EOMONTH(DATE(Setup!$B$5,8,1),0)),Setup!$C$6,Setup!$F$12:$F$61)-IF(AND($E375="Half day",YEAR($D375)=Setup!$B$5,MONTH($D375)=8),1-Setup!$B$7,0)))),0)</f>
        <v/>
      </c>
      <c r="R375" s="34">
        <f>IF(AND(ISNUMBER($C375),ISNUMBER($D375)),IF($D375&lt;$C375,0,IF(MAX($C375,DATE(Setup!$B$5,9,1))&gt;MIN($D375,EOMONTH(DATE(Setup!$B$5,9,1),0)),0,MAX(0,NETWORKDAYS.INTL(MAX($C375,DATE(Setup!$B$5,9,1)),MIN($D375,EOMONTH(DATE(Setup!$B$5,9,1),0)),Setup!$C$6,Setup!$F$12:$F$61)-IF(AND($E375="Half day",YEAR($D375)=Setup!$B$5,MONTH($D375)=9),1-Setup!$B$7,0)))),0)</f>
        <v/>
      </c>
      <c r="S375" s="34">
        <f>IF(AND(ISNUMBER($C375),ISNUMBER($D375)),IF($D375&lt;$C375,0,IF(MAX($C375,DATE(Setup!$B$5,10,1))&gt;MIN($D375,EOMONTH(DATE(Setup!$B$5,10,1),0)),0,MAX(0,NETWORKDAYS.INTL(MAX($C375,DATE(Setup!$B$5,10,1)),MIN($D375,EOMONTH(DATE(Setup!$B$5,10,1),0)),Setup!$C$6,Setup!$F$12:$F$61)-IF(AND($E375="Half day",YEAR($D375)=Setup!$B$5,MONTH($D375)=10),1-Setup!$B$7,0)))),0)</f>
        <v/>
      </c>
      <c r="T375" s="34">
        <f>IF(AND(ISNUMBER($C375),ISNUMBER($D375)),IF($D375&lt;$C375,0,IF(MAX($C375,DATE(Setup!$B$5,11,1))&gt;MIN($D375,EOMONTH(DATE(Setup!$B$5,11,1),0)),0,MAX(0,NETWORKDAYS.INTL(MAX($C375,DATE(Setup!$B$5,11,1)),MIN($D375,EOMONTH(DATE(Setup!$B$5,11,1),0)),Setup!$C$6,Setup!$F$12:$F$61)-IF(AND($E375="Half day",YEAR($D375)=Setup!$B$5,MONTH($D375)=11),1-Setup!$B$7,0)))),0)</f>
        <v/>
      </c>
      <c r="U375" s="34">
        <f>IF(AND(ISNUMBER($C375),ISNUMBER($D375)),IF($D375&lt;$C375,0,IF(MAX($C375,DATE(Setup!$B$5,12,1))&gt;MIN($D375,EOMONTH(DATE(Setup!$B$5,12,1),0)),0,MAX(0,NETWORKDAYS.INTL(MAX($C375,DATE(Setup!$B$5,12,1)),MIN($D375,EOMONTH(DATE(Setup!$B$5,12,1),0)),Setup!$C$6,Setup!$F$12:$F$61)-IF(AND($E375="Half day",YEAR($D375)=Setup!$B$5,MONTH($D375)=12),1-Setup!$B$7,0)))),0)</f>
        <v/>
      </c>
    </row>
    <row r="376">
      <c r="A376" s="7" t="n"/>
      <c r="B376" s="7" t="n"/>
      <c r="C376" s="28" t="n"/>
      <c r="D376" s="28" t="n"/>
      <c r="E376" s="23" t="n"/>
      <c r="F376" s="32">
        <f>IF(OR($C376="",$D376=""),"",IF(NOT(AND(ISNUMBER($C376),ISNUMBER($D376))),"Check dates",IF($D376&lt;$C376,"Check dates",SUM($J376:$U376))))</f>
        <v/>
      </c>
      <c r="G376" s="7" t="n"/>
      <c r="H376" s="33">
        <f>IF(AND($A376="",$B376="",$C376="",$D376=""),"",IF(COUNTIF(Employees!$A$5:$A$34,$A376)=0,"Pick the employee from the list",IF(COUNTIF(Setup!$A$12:$A$17,$B376)=0,"Pick the leave type",IF($F376="Check dates","Check the dates","OK"))))</f>
        <v/>
      </c>
      <c r="J376" s="34">
        <f>IF(AND(ISNUMBER($C376),ISNUMBER($D376)),IF($D376&lt;$C376,0,IF(MAX($C376,DATE(Setup!$B$5,1,1))&gt;MIN($D376,EOMONTH(DATE(Setup!$B$5,1,1),0)),0,MAX(0,NETWORKDAYS.INTL(MAX($C376,DATE(Setup!$B$5,1,1)),MIN($D376,EOMONTH(DATE(Setup!$B$5,1,1),0)),Setup!$C$6,Setup!$F$12:$F$61)-IF(AND($E376="Half day",YEAR($D376)=Setup!$B$5,MONTH($D376)=1),1-Setup!$B$7,0)))),0)</f>
        <v/>
      </c>
      <c r="K376" s="34">
        <f>IF(AND(ISNUMBER($C376),ISNUMBER($D376)),IF($D376&lt;$C376,0,IF(MAX($C376,DATE(Setup!$B$5,2,1))&gt;MIN($D376,EOMONTH(DATE(Setup!$B$5,2,1),0)),0,MAX(0,NETWORKDAYS.INTL(MAX($C376,DATE(Setup!$B$5,2,1)),MIN($D376,EOMONTH(DATE(Setup!$B$5,2,1),0)),Setup!$C$6,Setup!$F$12:$F$61)-IF(AND($E376="Half day",YEAR($D376)=Setup!$B$5,MONTH($D376)=2),1-Setup!$B$7,0)))),0)</f>
        <v/>
      </c>
      <c r="L376" s="34">
        <f>IF(AND(ISNUMBER($C376),ISNUMBER($D376)),IF($D376&lt;$C376,0,IF(MAX($C376,DATE(Setup!$B$5,3,1))&gt;MIN($D376,EOMONTH(DATE(Setup!$B$5,3,1),0)),0,MAX(0,NETWORKDAYS.INTL(MAX($C376,DATE(Setup!$B$5,3,1)),MIN($D376,EOMONTH(DATE(Setup!$B$5,3,1),0)),Setup!$C$6,Setup!$F$12:$F$61)-IF(AND($E376="Half day",YEAR($D376)=Setup!$B$5,MONTH($D376)=3),1-Setup!$B$7,0)))),0)</f>
        <v/>
      </c>
      <c r="M376" s="34">
        <f>IF(AND(ISNUMBER($C376),ISNUMBER($D376)),IF($D376&lt;$C376,0,IF(MAX($C376,DATE(Setup!$B$5,4,1))&gt;MIN($D376,EOMONTH(DATE(Setup!$B$5,4,1),0)),0,MAX(0,NETWORKDAYS.INTL(MAX($C376,DATE(Setup!$B$5,4,1)),MIN($D376,EOMONTH(DATE(Setup!$B$5,4,1),0)),Setup!$C$6,Setup!$F$12:$F$61)-IF(AND($E376="Half day",YEAR($D376)=Setup!$B$5,MONTH($D376)=4),1-Setup!$B$7,0)))),0)</f>
        <v/>
      </c>
      <c r="N376" s="34">
        <f>IF(AND(ISNUMBER($C376),ISNUMBER($D376)),IF($D376&lt;$C376,0,IF(MAX($C376,DATE(Setup!$B$5,5,1))&gt;MIN($D376,EOMONTH(DATE(Setup!$B$5,5,1),0)),0,MAX(0,NETWORKDAYS.INTL(MAX($C376,DATE(Setup!$B$5,5,1)),MIN($D376,EOMONTH(DATE(Setup!$B$5,5,1),0)),Setup!$C$6,Setup!$F$12:$F$61)-IF(AND($E376="Half day",YEAR($D376)=Setup!$B$5,MONTH($D376)=5),1-Setup!$B$7,0)))),0)</f>
        <v/>
      </c>
      <c r="O376" s="34">
        <f>IF(AND(ISNUMBER($C376),ISNUMBER($D376)),IF($D376&lt;$C376,0,IF(MAX($C376,DATE(Setup!$B$5,6,1))&gt;MIN($D376,EOMONTH(DATE(Setup!$B$5,6,1),0)),0,MAX(0,NETWORKDAYS.INTL(MAX($C376,DATE(Setup!$B$5,6,1)),MIN($D376,EOMONTH(DATE(Setup!$B$5,6,1),0)),Setup!$C$6,Setup!$F$12:$F$61)-IF(AND($E376="Half day",YEAR($D376)=Setup!$B$5,MONTH($D376)=6),1-Setup!$B$7,0)))),0)</f>
        <v/>
      </c>
      <c r="P376" s="34">
        <f>IF(AND(ISNUMBER($C376),ISNUMBER($D376)),IF($D376&lt;$C376,0,IF(MAX($C376,DATE(Setup!$B$5,7,1))&gt;MIN($D376,EOMONTH(DATE(Setup!$B$5,7,1),0)),0,MAX(0,NETWORKDAYS.INTL(MAX($C376,DATE(Setup!$B$5,7,1)),MIN($D376,EOMONTH(DATE(Setup!$B$5,7,1),0)),Setup!$C$6,Setup!$F$12:$F$61)-IF(AND($E376="Half day",YEAR($D376)=Setup!$B$5,MONTH($D376)=7),1-Setup!$B$7,0)))),0)</f>
        <v/>
      </c>
      <c r="Q376" s="34">
        <f>IF(AND(ISNUMBER($C376),ISNUMBER($D376)),IF($D376&lt;$C376,0,IF(MAX($C376,DATE(Setup!$B$5,8,1))&gt;MIN($D376,EOMONTH(DATE(Setup!$B$5,8,1),0)),0,MAX(0,NETWORKDAYS.INTL(MAX($C376,DATE(Setup!$B$5,8,1)),MIN($D376,EOMONTH(DATE(Setup!$B$5,8,1),0)),Setup!$C$6,Setup!$F$12:$F$61)-IF(AND($E376="Half day",YEAR($D376)=Setup!$B$5,MONTH($D376)=8),1-Setup!$B$7,0)))),0)</f>
        <v/>
      </c>
      <c r="R376" s="34">
        <f>IF(AND(ISNUMBER($C376),ISNUMBER($D376)),IF($D376&lt;$C376,0,IF(MAX($C376,DATE(Setup!$B$5,9,1))&gt;MIN($D376,EOMONTH(DATE(Setup!$B$5,9,1),0)),0,MAX(0,NETWORKDAYS.INTL(MAX($C376,DATE(Setup!$B$5,9,1)),MIN($D376,EOMONTH(DATE(Setup!$B$5,9,1),0)),Setup!$C$6,Setup!$F$12:$F$61)-IF(AND($E376="Half day",YEAR($D376)=Setup!$B$5,MONTH($D376)=9),1-Setup!$B$7,0)))),0)</f>
        <v/>
      </c>
      <c r="S376" s="34">
        <f>IF(AND(ISNUMBER($C376),ISNUMBER($D376)),IF($D376&lt;$C376,0,IF(MAX($C376,DATE(Setup!$B$5,10,1))&gt;MIN($D376,EOMONTH(DATE(Setup!$B$5,10,1),0)),0,MAX(0,NETWORKDAYS.INTL(MAX($C376,DATE(Setup!$B$5,10,1)),MIN($D376,EOMONTH(DATE(Setup!$B$5,10,1),0)),Setup!$C$6,Setup!$F$12:$F$61)-IF(AND($E376="Half day",YEAR($D376)=Setup!$B$5,MONTH($D376)=10),1-Setup!$B$7,0)))),0)</f>
        <v/>
      </c>
      <c r="T376" s="34">
        <f>IF(AND(ISNUMBER($C376),ISNUMBER($D376)),IF($D376&lt;$C376,0,IF(MAX($C376,DATE(Setup!$B$5,11,1))&gt;MIN($D376,EOMONTH(DATE(Setup!$B$5,11,1),0)),0,MAX(0,NETWORKDAYS.INTL(MAX($C376,DATE(Setup!$B$5,11,1)),MIN($D376,EOMONTH(DATE(Setup!$B$5,11,1),0)),Setup!$C$6,Setup!$F$12:$F$61)-IF(AND($E376="Half day",YEAR($D376)=Setup!$B$5,MONTH($D376)=11),1-Setup!$B$7,0)))),0)</f>
        <v/>
      </c>
      <c r="U376" s="34">
        <f>IF(AND(ISNUMBER($C376),ISNUMBER($D376)),IF($D376&lt;$C376,0,IF(MAX($C376,DATE(Setup!$B$5,12,1))&gt;MIN($D376,EOMONTH(DATE(Setup!$B$5,12,1),0)),0,MAX(0,NETWORKDAYS.INTL(MAX($C376,DATE(Setup!$B$5,12,1)),MIN($D376,EOMONTH(DATE(Setup!$B$5,12,1),0)),Setup!$C$6,Setup!$F$12:$F$61)-IF(AND($E376="Half day",YEAR($D376)=Setup!$B$5,MONTH($D376)=12),1-Setup!$B$7,0)))),0)</f>
        <v/>
      </c>
    </row>
    <row r="377">
      <c r="A377" s="7" t="n"/>
      <c r="B377" s="7" t="n"/>
      <c r="C377" s="28" t="n"/>
      <c r="D377" s="28" t="n"/>
      <c r="E377" s="23" t="n"/>
      <c r="F377" s="32">
        <f>IF(OR($C377="",$D377=""),"",IF(NOT(AND(ISNUMBER($C377),ISNUMBER($D377))),"Check dates",IF($D377&lt;$C377,"Check dates",SUM($J377:$U377))))</f>
        <v/>
      </c>
      <c r="G377" s="7" t="n"/>
      <c r="H377" s="33">
        <f>IF(AND($A377="",$B377="",$C377="",$D377=""),"",IF(COUNTIF(Employees!$A$5:$A$34,$A377)=0,"Pick the employee from the list",IF(COUNTIF(Setup!$A$12:$A$17,$B377)=0,"Pick the leave type",IF($F377="Check dates","Check the dates","OK"))))</f>
        <v/>
      </c>
      <c r="J377" s="34">
        <f>IF(AND(ISNUMBER($C377),ISNUMBER($D377)),IF($D377&lt;$C377,0,IF(MAX($C377,DATE(Setup!$B$5,1,1))&gt;MIN($D377,EOMONTH(DATE(Setup!$B$5,1,1),0)),0,MAX(0,NETWORKDAYS.INTL(MAX($C377,DATE(Setup!$B$5,1,1)),MIN($D377,EOMONTH(DATE(Setup!$B$5,1,1),0)),Setup!$C$6,Setup!$F$12:$F$61)-IF(AND($E377="Half day",YEAR($D377)=Setup!$B$5,MONTH($D377)=1),1-Setup!$B$7,0)))),0)</f>
        <v/>
      </c>
      <c r="K377" s="34">
        <f>IF(AND(ISNUMBER($C377),ISNUMBER($D377)),IF($D377&lt;$C377,0,IF(MAX($C377,DATE(Setup!$B$5,2,1))&gt;MIN($D377,EOMONTH(DATE(Setup!$B$5,2,1),0)),0,MAX(0,NETWORKDAYS.INTL(MAX($C377,DATE(Setup!$B$5,2,1)),MIN($D377,EOMONTH(DATE(Setup!$B$5,2,1),0)),Setup!$C$6,Setup!$F$12:$F$61)-IF(AND($E377="Half day",YEAR($D377)=Setup!$B$5,MONTH($D377)=2),1-Setup!$B$7,0)))),0)</f>
        <v/>
      </c>
      <c r="L377" s="34">
        <f>IF(AND(ISNUMBER($C377),ISNUMBER($D377)),IF($D377&lt;$C377,0,IF(MAX($C377,DATE(Setup!$B$5,3,1))&gt;MIN($D377,EOMONTH(DATE(Setup!$B$5,3,1),0)),0,MAX(0,NETWORKDAYS.INTL(MAX($C377,DATE(Setup!$B$5,3,1)),MIN($D377,EOMONTH(DATE(Setup!$B$5,3,1),0)),Setup!$C$6,Setup!$F$12:$F$61)-IF(AND($E377="Half day",YEAR($D377)=Setup!$B$5,MONTH($D377)=3),1-Setup!$B$7,0)))),0)</f>
        <v/>
      </c>
      <c r="M377" s="34">
        <f>IF(AND(ISNUMBER($C377),ISNUMBER($D377)),IF($D377&lt;$C377,0,IF(MAX($C377,DATE(Setup!$B$5,4,1))&gt;MIN($D377,EOMONTH(DATE(Setup!$B$5,4,1),0)),0,MAX(0,NETWORKDAYS.INTL(MAX($C377,DATE(Setup!$B$5,4,1)),MIN($D377,EOMONTH(DATE(Setup!$B$5,4,1),0)),Setup!$C$6,Setup!$F$12:$F$61)-IF(AND($E377="Half day",YEAR($D377)=Setup!$B$5,MONTH($D377)=4),1-Setup!$B$7,0)))),0)</f>
        <v/>
      </c>
      <c r="N377" s="34">
        <f>IF(AND(ISNUMBER($C377),ISNUMBER($D377)),IF($D377&lt;$C377,0,IF(MAX($C377,DATE(Setup!$B$5,5,1))&gt;MIN($D377,EOMONTH(DATE(Setup!$B$5,5,1),0)),0,MAX(0,NETWORKDAYS.INTL(MAX($C377,DATE(Setup!$B$5,5,1)),MIN($D377,EOMONTH(DATE(Setup!$B$5,5,1),0)),Setup!$C$6,Setup!$F$12:$F$61)-IF(AND($E377="Half day",YEAR($D377)=Setup!$B$5,MONTH($D377)=5),1-Setup!$B$7,0)))),0)</f>
        <v/>
      </c>
      <c r="O377" s="34">
        <f>IF(AND(ISNUMBER($C377),ISNUMBER($D377)),IF($D377&lt;$C377,0,IF(MAX($C377,DATE(Setup!$B$5,6,1))&gt;MIN($D377,EOMONTH(DATE(Setup!$B$5,6,1),0)),0,MAX(0,NETWORKDAYS.INTL(MAX($C377,DATE(Setup!$B$5,6,1)),MIN($D377,EOMONTH(DATE(Setup!$B$5,6,1),0)),Setup!$C$6,Setup!$F$12:$F$61)-IF(AND($E377="Half day",YEAR($D377)=Setup!$B$5,MONTH($D377)=6),1-Setup!$B$7,0)))),0)</f>
        <v/>
      </c>
      <c r="P377" s="34">
        <f>IF(AND(ISNUMBER($C377),ISNUMBER($D377)),IF($D377&lt;$C377,0,IF(MAX($C377,DATE(Setup!$B$5,7,1))&gt;MIN($D377,EOMONTH(DATE(Setup!$B$5,7,1),0)),0,MAX(0,NETWORKDAYS.INTL(MAX($C377,DATE(Setup!$B$5,7,1)),MIN($D377,EOMONTH(DATE(Setup!$B$5,7,1),0)),Setup!$C$6,Setup!$F$12:$F$61)-IF(AND($E377="Half day",YEAR($D377)=Setup!$B$5,MONTH($D377)=7),1-Setup!$B$7,0)))),0)</f>
        <v/>
      </c>
      <c r="Q377" s="34">
        <f>IF(AND(ISNUMBER($C377),ISNUMBER($D377)),IF($D377&lt;$C377,0,IF(MAX($C377,DATE(Setup!$B$5,8,1))&gt;MIN($D377,EOMONTH(DATE(Setup!$B$5,8,1),0)),0,MAX(0,NETWORKDAYS.INTL(MAX($C377,DATE(Setup!$B$5,8,1)),MIN($D377,EOMONTH(DATE(Setup!$B$5,8,1),0)),Setup!$C$6,Setup!$F$12:$F$61)-IF(AND($E377="Half day",YEAR($D377)=Setup!$B$5,MONTH($D377)=8),1-Setup!$B$7,0)))),0)</f>
        <v/>
      </c>
      <c r="R377" s="34">
        <f>IF(AND(ISNUMBER($C377),ISNUMBER($D377)),IF($D377&lt;$C377,0,IF(MAX($C377,DATE(Setup!$B$5,9,1))&gt;MIN($D377,EOMONTH(DATE(Setup!$B$5,9,1),0)),0,MAX(0,NETWORKDAYS.INTL(MAX($C377,DATE(Setup!$B$5,9,1)),MIN($D377,EOMONTH(DATE(Setup!$B$5,9,1),0)),Setup!$C$6,Setup!$F$12:$F$61)-IF(AND($E377="Half day",YEAR($D377)=Setup!$B$5,MONTH($D377)=9),1-Setup!$B$7,0)))),0)</f>
        <v/>
      </c>
      <c r="S377" s="34">
        <f>IF(AND(ISNUMBER($C377),ISNUMBER($D377)),IF($D377&lt;$C377,0,IF(MAX($C377,DATE(Setup!$B$5,10,1))&gt;MIN($D377,EOMONTH(DATE(Setup!$B$5,10,1),0)),0,MAX(0,NETWORKDAYS.INTL(MAX($C377,DATE(Setup!$B$5,10,1)),MIN($D377,EOMONTH(DATE(Setup!$B$5,10,1),0)),Setup!$C$6,Setup!$F$12:$F$61)-IF(AND($E377="Half day",YEAR($D377)=Setup!$B$5,MONTH($D377)=10),1-Setup!$B$7,0)))),0)</f>
        <v/>
      </c>
      <c r="T377" s="34">
        <f>IF(AND(ISNUMBER($C377),ISNUMBER($D377)),IF($D377&lt;$C377,0,IF(MAX($C377,DATE(Setup!$B$5,11,1))&gt;MIN($D377,EOMONTH(DATE(Setup!$B$5,11,1),0)),0,MAX(0,NETWORKDAYS.INTL(MAX($C377,DATE(Setup!$B$5,11,1)),MIN($D377,EOMONTH(DATE(Setup!$B$5,11,1),0)),Setup!$C$6,Setup!$F$12:$F$61)-IF(AND($E377="Half day",YEAR($D377)=Setup!$B$5,MONTH($D377)=11),1-Setup!$B$7,0)))),0)</f>
        <v/>
      </c>
      <c r="U377" s="34">
        <f>IF(AND(ISNUMBER($C377),ISNUMBER($D377)),IF($D377&lt;$C377,0,IF(MAX($C377,DATE(Setup!$B$5,12,1))&gt;MIN($D377,EOMONTH(DATE(Setup!$B$5,12,1),0)),0,MAX(0,NETWORKDAYS.INTL(MAX($C377,DATE(Setup!$B$5,12,1)),MIN($D377,EOMONTH(DATE(Setup!$B$5,12,1),0)),Setup!$C$6,Setup!$F$12:$F$61)-IF(AND($E377="Half day",YEAR($D377)=Setup!$B$5,MONTH($D377)=12),1-Setup!$B$7,0)))),0)</f>
        <v/>
      </c>
    </row>
    <row r="378">
      <c r="A378" s="7" t="n"/>
      <c r="B378" s="7" t="n"/>
      <c r="C378" s="28" t="n"/>
      <c r="D378" s="28" t="n"/>
      <c r="E378" s="23" t="n"/>
      <c r="F378" s="32">
        <f>IF(OR($C378="",$D378=""),"",IF(NOT(AND(ISNUMBER($C378),ISNUMBER($D378))),"Check dates",IF($D378&lt;$C378,"Check dates",SUM($J378:$U378))))</f>
        <v/>
      </c>
      <c r="G378" s="7" t="n"/>
      <c r="H378" s="33">
        <f>IF(AND($A378="",$B378="",$C378="",$D378=""),"",IF(COUNTIF(Employees!$A$5:$A$34,$A378)=0,"Pick the employee from the list",IF(COUNTIF(Setup!$A$12:$A$17,$B378)=0,"Pick the leave type",IF($F378="Check dates","Check the dates","OK"))))</f>
        <v/>
      </c>
      <c r="J378" s="34">
        <f>IF(AND(ISNUMBER($C378),ISNUMBER($D378)),IF($D378&lt;$C378,0,IF(MAX($C378,DATE(Setup!$B$5,1,1))&gt;MIN($D378,EOMONTH(DATE(Setup!$B$5,1,1),0)),0,MAX(0,NETWORKDAYS.INTL(MAX($C378,DATE(Setup!$B$5,1,1)),MIN($D378,EOMONTH(DATE(Setup!$B$5,1,1),0)),Setup!$C$6,Setup!$F$12:$F$61)-IF(AND($E378="Half day",YEAR($D378)=Setup!$B$5,MONTH($D378)=1),1-Setup!$B$7,0)))),0)</f>
        <v/>
      </c>
      <c r="K378" s="34">
        <f>IF(AND(ISNUMBER($C378),ISNUMBER($D378)),IF($D378&lt;$C378,0,IF(MAX($C378,DATE(Setup!$B$5,2,1))&gt;MIN($D378,EOMONTH(DATE(Setup!$B$5,2,1),0)),0,MAX(0,NETWORKDAYS.INTL(MAX($C378,DATE(Setup!$B$5,2,1)),MIN($D378,EOMONTH(DATE(Setup!$B$5,2,1),0)),Setup!$C$6,Setup!$F$12:$F$61)-IF(AND($E378="Half day",YEAR($D378)=Setup!$B$5,MONTH($D378)=2),1-Setup!$B$7,0)))),0)</f>
        <v/>
      </c>
      <c r="L378" s="34">
        <f>IF(AND(ISNUMBER($C378),ISNUMBER($D378)),IF($D378&lt;$C378,0,IF(MAX($C378,DATE(Setup!$B$5,3,1))&gt;MIN($D378,EOMONTH(DATE(Setup!$B$5,3,1),0)),0,MAX(0,NETWORKDAYS.INTL(MAX($C378,DATE(Setup!$B$5,3,1)),MIN($D378,EOMONTH(DATE(Setup!$B$5,3,1),0)),Setup!$C$6,Setup!$F$12:$F$61)-IF(AND($E378="Half day",YEAR($D378)=Setup!$B$5,MONTH($D378)=3),1-Setup!$B$7,0)))),0)</f>
        <v/>
      </c>
      <c r="M378" s="34">
        <f>IF(AND(ISNUMBER($C378),ISNUMBER($D378)),IF($D378&lt;$C378,0,IF(MAX($C378,DATE(Setup!$B$5,4,1))&gt;MIN($D378,EOMONTH(DATE(Setup!$B$5,4,1),0)),0,MAX(0,NETWORKDAYS.INTL(MAX($C378,DATE(Setup!$B$5,4,1)),MIN($D378,EOMONTH(DATE(Setup!$B$5,4,1),0)),Setup!$C$6,Setup!$F$12:$F$61)-IF(AND($E378="Half day",YEAR($D378)=Setup!$B$5,MONTH($D378)=4),1-Setup!$B$7,0)))),0)</f>
        <v/>
      </c>
      <c r="N378" s="34">
        <f>IF(AND(ISNUMBER($C378),ISNUMBER($D378)),IF($D378&lt;$C378,0,IF(MAX($C378,DATE(Setup!$B$5,5,1))&gt;MIN($D378,EOMONTH(DATE(Setup!$B$5,5,1),0)),0,MAX(0,NETWORKDAYS.INTL(MAX($C378,DATE(Setup!$B$5,5,1)),MIN($D378,EOMONTH(DATE(Setup!$B$5,5,1),0)),Setup!$C$6,Setup!$F$12:$F$61)-IF(AND($E378="Half day",YEAR($D378)=Setup!$B$5,MONTH($D378)=5),1-Setup!$B$7,0)))),0)</f>
        <v/>
      </c>
      <c r="O378" s="34">
        <f>IF(AND(ISNUMBER($C378),ISNUMBER($D378)),IF($D378&lt;$C378,0,IF(MAX($C378,DATE(Setup!$B$5,6,1))&gt;MIN($D378,EOMONTH(DATE(Setup!$B$5,6,1),0)),0,MAX(0,NETWORKDAYS.INTL(MAX($C378,DATE(Setup!$B$5,6,1)),MIN($D378,EOMONTH(DATE(Setup!$B$5,6,1),0)),Setup!$C$6,Setup!$F$12:$F$61)-IF(AND($E378="Half day",YEAR($D378)=Setup!$B$5,MONTH($D378)=6),1-Setup!$B$7,0)))),0)</f>
        <v/>
      </c>
      <c r="P378" s="34">
        <f>IF(AND(ISNUMBER($C378),ISNUMBER($D378)),IF($D378&lt;$C378,0,IF(MAX($C378,DATE(Setup!$B$5,7,1))&gt;MIN($D378,EOMONTH(DATE(Setup!$B$5,7,1),0)),0,MAX(0,NETWORKDAYS.INTL(MAX($C378,DATE(Setup!$B$5,7,1)),MIN($D378,EOMONTH(DATE(Setup!$B$5,7,1),0)),Setup!$C$6,Setup!$F$12:$F$61)-IF(AND($E378="Half day",YEAR($D378)=Setup!$B$5,MONTH($D378)=7),1-Setup!$B$7,0)))),0)</f>
        <v/>
      </c>
      <c r="Q378" s="34">
        <f>IF(AND(ISNUMBER($C378),ISNUMBER($D378)),IF($D378&lt;$C378,0,IF(MAX($C378,DATE(Setup!$B$5,8,1))&gt;MIN($D378,EOMONTH(DATE(Setup!$B$5,8,1),0)),0,MAX(0,NETWORKDAYS.INTL(MAX($C378,DATE(Setup!$B$5,8,1)),MIN($D378,EOMONTH(DATE(Setup!$B$5,8,1),0)),Setup!$C$6,Setup!$F$12:$F$61)-IF(AND($E378="Half day",YEAR($D378)=Setup!$B$5,MONTH($D378)=8),1-Setup!$B$7,0)))),0)</f>
        <v/>
      </c>
      <c r="R378" s="34">
        <f>IF(AND(ISNUMBER($C378),ISNUMBER($D378)),IF($D378&lt;$C378,0,IF(MAX($C378,DATE(Setup!$B$5,9,1))&gt;MIN($D378,EOMONTH(DATE(Setup!$B$5,9,1),0)),0,MAX(0,NETWORKDAYS.INTL(MAX($C378,DATE(Setup!$B$5,9,1)),MIN($D378,EOMONTH(DATE(Setup!$B$5,9,1),0)),Setup!$C$6,Setup!$F$12:$F$61)-IF(AND($E378="Half day",YEAR($D378)=Setup!$B$5,MONTH($D378)=9),1-Setup!$B$7,0)))),0)</f>
        <v/>
      </c>
      <c r="S378" s="34">
        <f>IF(AND(ISNUMBER($C378),ISNUMBER($D378)),IF($D378&lt;$C378,0,IF(MAX($C378,DATE(Setup!$B$5,10,1))&gt;MIN($D378,EOMONTH(DATE(Setup!$B$5,10,1),0)),0,MAX(0,NETWORKDAYS.INTL(MAX($C378,DATE(Setup!$B$5,10,1)),MIN($D378,EOMONTH(DATE(Setup!$B$5,10,1),0)),Setup!$C$6,Setup!$F$12:$F$61)-IF(AND($E378="Half day",YEAR($D378)=Setup!$B$5,MONTH($D378)=10),1-Setup!$B$7,0)))),0)</f>
        <v/>
      </c>
      <c r="T378" s="34">
        <f>IF(AND(ISNUMBER($C378),ISNUMBER($D378)),IF($D378&lt;$C378,0,IF(MAX($C378,DATE(Setup!$B$5,11,1))&gt;MIN($D378,EOMONTH(DATE(Setup!$B$5,11,1),0)),0,MAX(0,NETWORKDAYS.INTL(MAX($C378,DATE(Setup!$B$5,11,1)),MIN($D378,EOMONTH(DATE(Setup!$B$5,11,1),0)),Setup!$C$6,Setup!$F$12:$F$61)-IF(AND($E378="Half day",YEAR($D378)=Setup!$B$5,MONTH($D378)=11),1-Setup!$B$7,0)))),0)</f>
        <v/>
      </c>
      <c r="U378" s="34">
        <f>IF(AND(ISNUMBER($C378),ISNUMBER($D378)),IF($D378&lt;$C378,0,IF(MAX($C378,DATE(Setup!$B$5,12,1))&gt;MIN($D378,EOMONTH(DATE(Setup!$B$5,12,1),0)),0,MAX(0,NETWORKDAYS.INTL(MAX($C378,DATE(Setup!$B$5,12,1)),MIN($D378,EOMONTH(DATE(Setup!$B$5,12,1),0)),Setup!$C$6,Setup!$F$12:$F$61)-IF(AND($E378="Half day",YEAR($D378)=Setup!$B$5,MONTH($D378)=12),1-Setup!$B$7,0)))),0)</f>
        <v/>
      </c>
    </row>
    <row r="379">
      <c r="A379" s="7" t="n"/>
      <c r="B379" s="7" t="n"/>
      <c r="C379" s="28" t="n"/>
      <c r="D379" s="28" t="n"/>
      <c r="E379" s="23" t="n"/>
      <c r="F379" s="32">
        <f>IF(OR($C379="",$D379=""),"",IF(NOT(AND(ISNUMBER($C379),ISNUMBER($D379))),"Check dates",IF($D379&lt;$C379,"Check dates",SUM($J379:$U379))))</f>
        <v/>
      </c>
      <c r="G379" s="7" t="n"/>
      <c r="H379" s="33">
        <f>IF(AND($A379="",$B379="",$C379="",$D379=""),"",IF(COUNTIF(Employees!$A$5:$A$34,$A379)=0,"Pick the employee from the list",IF(COUNTIF(Setup!$A$12:$A$17,$B379)=0,"Pick the leave type",IF($F379="Check dates","Check the dates","OK"))))</f>
        <v/>
      </c>
      <c r="J379" s="34">
        <f>IF(AND(ISNUMBER($C379),ISNUMBER($D379)),IF($D379&lt;$C379,0,IF(MAX($C379,DATE(Setup!$B$5,1,1))&gt;MIN($D379,EOMONTH(DATE(Setup!$B$5,1,1),0)),0,MAX(0,NETWORKDAYS.INTL(MAX($C379,DATE(Setup!$B$5,1,1)),MIN($D379,EOMONTH(DATE(Setup!$B$5,1,1),0)),Setup!$C$6,Setup!$F$12:$F$61)-IF(AND($E379="Half day",YEAR($D379)=Setup!$B$5,MONTH($D379)=1),1-Setup!$B$7,0)))),0)</f>
        <v/>
      </c>
      <c r="K379" s="34">
        <f>IF(AND(ISNUMBER($C379),ISNUMBER($D379)),IF($D379&lt;$C379,0,IF(MAX($C379,DATE(Setup!$B$5,2,1))&gt;MIN($D379,EOMONTH(DATE(Setup!$B$5,2,1),0)),0,MAX(0,NETWORKDAYS.INTL(MAX($C379,DATE(Setup!$B$5,2,1)),MIN($D379,EOMONTH(DATE(Setup!$B$5,2,1),0)),Setup!$C$6,Setup!$F$12:$F$61)-IF(AND($E379="Half day",YEAR($D379)=Setup!$B$5,MONTH($D379)=2),1-Setup!$B$7,0)))),0)</f>
        <v/>
      </c>
      <c r="L379" s="34">
        <f>IF(AND(ISNUMBER($C379),ISNUMBER($D379)),IF($D379&lt;$C379,0,IF(MAX($C379,DATE(Setup!$B$5,3,1))&gt;MIN($D379,EOMONTH(DATE(Setup!$B$5,3,1),0)),0,MAX(0,NETWORKDAYS.INTL(MAX($C379,DATE(Setup!$B$5,3,1)),MIN($D379,EOMONTH(DATE(Setup!$B$5,3,1),0)),Setup!$C$6,Setup!$F$12:$F$61)-IF(AND($E379="Half day",YEAR($D379)=Setup!$B$5,MONTH($D379)=3),1-Setup!$B$7,0)))),0)</f>
        <v/>
      </c>
      <c r="M379" s="34">
        <f>IF(AND(ISNUMBER($C379),ISNUMBER($D379)),IF($D379&lt;$C379,0,IF(MAX($C379,DATE(Setup!$B$5,4,1))&gt;MIN($D379,EOMONTH(DATE(Setup!$B$5,4,1),0)),0,MAX(0,NETWORKDAYS.INTL(MAX($C379,DATE(Setup!$B$5,4,1)),MIN($D379,EOMONTH(DATE(Setup!$B$5,4,1),0)),Setup!$C$6,Setup!$F$12:$F$61)-IF(AND($E379="Half day",YEAR($D379)=Setup!$B$5,MONTH($D379)=4),1-Setup!$B$7,0)))),0)</f>
        <v/>
      </c>
      <c r="N379" s="34">
        <f>IF(AND(ISNUMBER($C379),ISNUMBER($D379)),IF($D379&lt;$C379,0,IF(MAX($C379,DATE(Setup!$B$5,5,1))&gt;MIN($D379,EOMONTH(DATE(Setup!$B$5,5,1),0)),0,MAX(0,NETWORKDAYS.INTL(MAX($C379,DATE(Setup!$B$5,5,1)),MIN($D379,EOMONTH(DATE(Setup!$B$5,5,1),0)),Setup!$C$6,Setup!$F$12:$F$61)-IF(AND($E379="Half day",YEAR($D379)=Setup!$B$5,MONTH($D379)=5),1-Setup!$B$7,0)))),0)</f>
        <v/>
      </c>
      <c r="O379" s="34">
        <f>IF(AND(ISNUMBER($C379),ISNUMBER($D379)),IF($D379&lt;$C379,0,IF(MAX($C379,DATE(Setup!$B$5,6,1))&gt;MIN($D379,EOMONTH(DATE(Setup!$B$5,6,1),0)),0,MAX(0,NETWORKDAYS.INTL(MAX($C379,DATE(Setup!$B$5,6,1)),MIN($D379,EOMONTH(DATE(Setup!$B$5,6,1),0)),Setup!$C$6,Setup!$F$12:$F$61)-IF(AND($E379="Half day",YEAR($D379)=Setup!$B$5,MONTH($D379)=6),1-Setup!$B$7,0)))),0)</f>
        <v/>
      </c>
      <c r="P379" s="34">
        <f>IF(AND(ISNUMBER($C379),ISNUMBER($D379)),IF($D379&lt;$C379,0,IF(MAX($C379,DATE(Setup!$B$5,7,1))&gt;MIN($D379,EOMONTH(DATE(Setup!$B$5,7,1),0)),0,MAX(0,NETWORKDAYS.INTL(MAX($C379,DATE(Setup!$B$5,7,1)),MIN($D379,EOMONTH(DATE(Setup!$B$5,7,1),0)),Setup!$C$6,Setup!$F$12:$F$61)-IF(AND($E379="Half day",YEAR($D379)=Setup!$B$5,MONTH($D379)=7),1-Setup!$B$7,0)))),0)</f>
        <v/>
      </c>
      <c r="Q379" s="34">
        <f>IF(AND(ISNUMBER($C379),ISNUMBER($D379)),IF($D379&lt;$C379,0,IF(MAX($C379,DATE(Setup!$B$5,8,1))&gt;MIN($D379,EOMONTH(DATE(Setup!$B$5,8,1),0)),0,MAX(0,NETWORKDAYS.INTL(MAX($C379,DATE(Setup!$B$5,8,1)),MIN($D379,EOMONTH(DATE(Setup!$B$5,8,1),0)),Setup!$C$6,Setup!$F$12:$F$61)-IF(AND($E379="Half day",YEAR($D379)=Setup!$B$5,MONTH($D379)=8),1-Setup!$B$7,0)))),0)</f>
        <v/>
      </c>
      <c r="R379" s="34">
        <f>IF(AND(ISNUMBER($C379),ISNUMBER($D379)),IF($D379&lt;$C379,0,IF(MAX($C379,DATE(Setup!$B$5,9,1))&gt;MIN($D379,EOMONTH(DATE(Setup!$B$5,9,1),0)),0,MAX(0,NETWORKDAYS.INTL(MAX($C379,DATE(Setup!$B$5,9,1)),MIN($D379,EOMONTH(DATE(Setup!$B$5,9,1),0)),Setup!$C$6,Setup!$F$12:$F$61)-IF(AND($E379="Half day",YEAR($D379)=Setup!$B$5,MONTH($D379)=9),1-Setup!$B$7,0)))),0)</f>
        <v/>
      </c>
      <c r="S379" s="34">
        <f>IF(AND(ISNUMBER($C379),ISNUMBER($D379)),IF($D379&lt;$C379,0,IF(MAX($C379,DATE(Setup!$B$5,10,1))&gt;MIN($D379,EOMONTH(DATE(Setup!$B$5,10,1),0)),0,MAX(0,NETWORKDAYS.INTL(MAX($C379,DATE(Setup!$B$5,10,1)),MIN($D379,EOMONTH(DATE(Setup!$B$5,10,1),0)),Setup!$C$6,Setup!$F$12:$F$61)-IF(AND($E379="Half day",YEAR($D379)=Setup!$B$5,MONTH($D379)=10),1-Setup!$B$7,0)))),0)</f>
        <v/>
      </c>
      <c r="T379" s="34">
        <f>IF(AND(ISNUMBER($C379),ISNUMBER($D379)),IF($D379&lt;$C379,0,IF(MAX($C379,DATE(Setup!$B$5,11,1))&gt;MIN($D379,EOMONTH(DATE(Setup!$B$5,11,1),0)),0,MAX(0,NETWORKDAYS.INTL(MAX($C379,DATE(Setup!$B$5,11,1)),MIN($D379,EOMONTH(DATE(Setup!$B$5,11,1),0)),Setup!$C$6,Setup!$F$12:$F$61)-IF(AND($E379="Half day",YEAR($D379)=Setup!$B$5,MONTH($D379)=11),1-Setup!$B$7,0)))),0)</f>
        <v/>
      </c>
      <c r="U379" s="34">
        <f>IF(AND(ISNUMBER($C379),ISNUMBER($D379)),IF($D379&lt;$C379,0,IF(MAX($C379,DATE(Setup!$B$5,12,1))&gt;MIN($D379,EOMONTH(DATE(Setup!$B$5,12,1),0)),0,MAX(0,NETWORKDAYS.INTL(MAX($C379,DATE(Setup!$B$5,12,1)),MIN($D379,EOMONTH(DATE(Setup!$B$5,12,1),0)),Setup!$C$6,Setup!$F$12:$F$61)-IF(AND($E379="Half day",YEAR($D379)=Setup!$B$5,MONTH($D379)=12),1-Setup!$B$7,0)))),0)</f>
        <v/>
      </c>
    </row>
    <row r="380">
      <c r="A380" s="7" t="n"/>
      <c r="B380" s="7" t="n"/>
      <c r="C380" s="28" t="n"/>
      <c r="D380" s="28" t="n"/>
      <c r="E380" s="23" t="n"/>
      <c r="F380" s="32">
        <f>IF(OR($C380="",$D380=""),"",IF(NOT(AND(ISNUMBER($C380),ISNUMBER($D380))),"Check dates",IF($D380&lt;$C380,"Check dates",SUM($J380:$U380))))</f>
        <v/>
      </c>
      <c r="G380" s="7" t="n"/>
      <c r="H380" s="33">
        <f>IF(AND($A380="",$B380="",$C380="",$D380=""),"",IF(COUNTIF(Employees!$A$5:$A$34,$A380)=0,"Pick the employee from the list",IF(COUNTIF(Setup!$A$12:$A$17,$B380)=0,"Pick the leave type",IF($F380="Check dates","Check the dates","OK"))))</f>
        <v/>
      </c>
      <c r="J380" s="34">
        <f>IF(AND(ISNUMBER($C380),ISNUMBER($D380)),IF($D380&lt;$C380,0,IF(MAX($C380,DATE(Setup!$B$5,1,1))&gt;MIN($D380,EOMONTH(DATE(Setup!$B$5,1,1),0)),0,MAX(0,NETWORKDAYS.INTL(MAX($C380,DATE(Setup!$B$5,1,1)),MIN($D380,EOMONTH(DATE(Setup!$B$5,1,1),0)),Setup!$C$6,Setup!$F$12:$F$61)-IF(AND($E380="Half day",YEAR($D380)=Setup!$B$5,MONTH($D380)=1),1-Setup!$B$7,0)))),0)</f>
        <v/>
      </c>
      <c r="K380" s="34">
        <f>IF(AND(ISNUMBER($C380),ISNUMBER($D380)),IF($D380&lt;$C380,0,IF(MAX($C380,DATE(Setup!$B$5,2,1))&gt;MIN($D380,EOMONTH(DATE(Setup!$B$5,2,1),0)),0,MAX(0,NETWORKDAYS.INTL(MAX($C380,DATE(Setup!$B$5,2,1)),MIN($D380,EOMONTH(DATE(Setup!$B$5,2,1),0)),Setup!$C$6,Setup!$F$12:$F$61)-IF(AND($E380="Half day",YEAR($D380)=Setup!$B$5,MONTH($D380)=2),1-Setup!$B$7,0)))),0)</f>
        <v/>
      </c>
      <c r="L380" s="34">
        <f>IF(AND(ISNUMBER($C380),ISNUMBER($D380)),IF($D380&lt;$C380,0,IF(MAX($C380,DATE(Setup!$B$5,3,1))&gt;MIN($D380,EOMONTH(DATE(Setup!$B$5,3,1),0)),0,MAX(0,NETWORKDAYS.INTL(MAX($C380,DATE(Setup!$B$5,3,1)),MIN($D380,EOMONTH(DATE(Setup!$B$5,3,1),0)),Setup!$C$6,Setup!$F$12:$F$61)-IF(AND($E380="Half day",YEAR($D380)=Setup!$B$5,MONTH($D380)=3),1-Setup!$B$7,0)))),0)</f>
        <v/>
      </c>
      <c r="M380" s="34">
        <f>IF(AND(ISNUMBER($C380),ISNUMBER($D380)),IF($D380&lt;$C380,0,IF(MAX($C380,DATE(Setup!$B$5,4,1))&gt;MIN($D380,EOMONTH(DATE(Setup!$B$5,4,1),0)),0,MAX(0,NETWORKDAYS.INTL(MAX($C380,DATE(Setup!$B$5,4,1)),MIN($D380,EOMONTH(DATE(Setup!$B$5,4,1),0)),Setup!$C$6,Setup!$F$12:$F$61)-IF(AND($E380="Half day",YEAR($D380)=Setup!$B$5,MONTH($D380)=4),1-Setup!$B$7,0)))),0)</f>
        <v/>
      </c>
      <c r="N380" s="34">
        <f>IF(AND(ISNUMBER($C380),ISNUMBER($D380)),IF($D380&lt;$C380,0,IF(MAX($C380,DATE(Setup!$B$5,5,1))&gt;MIN($D380,EOMONTH(DATE(Setup!$B$5,5,1),0)),0,MAX(0,NETWORKDAYS.INTL(MAX($C380,DATE(Setup!$B$5,5,1)),MIN($D380,EOMONTH(DATE(Setup!$B$5,5,1),0)),Setup!$C$6,Setup!$F$12:$F$61)-IF(AND($E380="Half day",YEAR($D380)=Setup!$B$5,MONTH($D380)=5),1-Setup!$B$7,0)))),0)</f>
        <v/>
      </c>
      <c r="O380" s="34">
        <f>IF(AND(ISNUMBER($C380),ISNUMBER($D380)),IF($D380&lt;$C380,0,IF(MAX($C380,DATE(Setup!$B$5,6,1))&gt;MIN($D380,EOMONTH(DATE(Setup!$B$5,6,1),0)),0,MAX(0,NETWORKDAYS.INTL(MAX($C380,DATE(Setup!$B$5,6,1)),MIN($D380,EOMONTH(DATE(Setup!$B$5,6,1),0)),Setup!$C$6,Setup!$F$12:$F$61)-IF(AND($E380="Half day",YEAR($D380)=Setup!$B$5,MONTH($D380)=6),1-Setup!$B$7,0)))),0)</f>
        <v/>
      </c>
      <c r="P380" s="34">
        <f>IF(AND(ISNUMBER($C380),ISNUMBER($D380)),IF($D380&lt;$C380,0,IF(MAX($C380,DATE(Setup!$B$5,7,1))&gt;MIN($D380,EOMONTH(DATE(Setup!$B$5,7,1),0)),0,MAX(0,NETWORKDAYS.INTL(MAX($C380,DATE(Setup!$B$5,7,1)),MIN($D380,EOMONTH(DATE(Setup!$B$5,7,1),0)),Setup!$C$6,Setup!$F$12:$F$61)-IF(AND($E380="Half day",YEAR($D380)=Setup!$B$5,MONTH($D380)=7),1-Setup!$B$7,0)))),0)</f>
        <v/>
      </c>
      <c r="Q380" s="34">
        <f>IF(AND(ISNUMBER($C380),ISNUMBER($D380)),IF($D380&lt;$C380,0,IF(MAX($C380,DATE(Setup!$B$5,8,1))&gt;MIN($D380,EOMONTH(DATE(Setup!$B$5,8,1),0)),0,MAX(0,NETWORKDAYS.INTL(MAX($C380,DATE(Setup!$B$5,8,1)),MIN($D380,EOMONTH(DATE(Setup!$B$5,8,1),0)),Setup!$C$6,Setup!$F$12:$F$61)-IF(AND($E380="Half day",YEAR($D380)=Setup!$B$5,MONTH($D380)=8),1-Setup!$B$7,0)))),0)</f>
        <v/>
      </c>
      <c r="R380" s="34">
        <f>IF(AND(ISNUMBER($C380),ISNUMBER($D380)),IF($D380&lt;$C380,0,IF(MAX($C380,DATE(Setup!$B$5,9,1))&gt;MIN($D380,EOMONTH(DATE(Setup!$B$5,9,1),0)),0,MAX(0,NETWORKDAYS.INTL(MAX($C380,DATE(Setup!$B$5,9,1)),MIN($D380,EOMONTH(DATE(Setup!$B$5,9,1),0)),Setup!$C$6,Setup!$F$12:$F$61)-IF(AND($E380="Half day",YEAR($D380)=Setup!$B$5,MONTH($D380)=9),1-Setup!$B$7,0)))),0)</f>
        <v/>
      </c>
      <c r="S380" s="34">
        <f>IF(AND(ISNUMBER($C380),ISNUMBER($D380)),IF($D380&lt;$C380,0,IF(MAX($C380,DATE(Setup!$B$5,10,1))&gt;MIN($D380,EOMONTH(DATE(Setup!$B$5,10,1),0)),0,MAX(0,NETWORKDAYS.INTL(MAX($C380,DATE(Setup!$B$5,10,1)),MIN($D380,EOMONTH(DATE(Setup!$B$5,10,1),0)),Setup!$C$6,Setup!$F$12:$F$61)-IF(AND($E380="Half day",YEAR($D380)=Setup!$B$5,MONTH($D380)=10),1-Setup!$B$7,0)))),0)</f>
        <v/>
      </c>
      <c r="T380" s="34">
        <f>IF(AND(ISNUMBER($C380),ISNUMBER($D380)),IF($D380&lt;$C380,0,IF(MAX($C380,DATE(Setup!$B$5,11,1))&gt;MIN($D380,EOMONTH(DATE(Setup!$B$5,11,1),0)),0,MAX(0,NETWORKDAYS.INTL(MAX($C380,DATE(Setup!$B$5,11,1)),MIN($D380,EOMONTH(DATE(Setup!$B$5,11,1),0)),Setup!$C$6,Setup!$F$12:$F$61)-IF(AND($E380="Half day",YEAR($D380)=Setup!$B$5,MONTH($D380)=11),1-Setup!$B$7,0)))),0)</f>
        <v/>
      </c>
      <c r="U380" s="34">
        <f>IF(AND(ISNUMBER($C380),ISNUMBER($D380)),IF($D380&lt;$C380,0,IF(MAX($C380,DATE(Setup!$B$5,12,1))&gt;MIN($D380,EOMONTH(DATE(Setup!$B$5,12,1),0)),0,MAX(0,NETWORKDAYS.INTL(MAX($C380,DATE(Setup!$B$5,12,1)),MIN($D380,EOMONTH(DATE(Setup!$B$5,12,1),0)),Setup!$C$6,Setup!$F$12:$F$61)-IF(AND($E380="Half day",YEAR($D380)=Setup!$B$5,MONTH($D380)=12),1-Setup!$B$7,0)))),0)</f>
        <v/>
      </c>
    </row>
    <row r="381">
      <c r="A381" s="7" t="n"/>
      <c r="B381" s="7" t="n"/>
      <c r="C381" s="28" t="n"/>
      <c r="D381" s="28" t="n"/>
      <c r="E381" s="23" t="n"/>
      <c r="F381" s="32">
        <f>IF(OR($C381="",$D381=""),"",IF(NOT(AND(ISNUMBER($C381),ISNUMBER($D381))),"Check dates",IF($D381&lt;$C381,"Check dates",SUM($J381:$U381))))</f>
        <v/>
      </c>
      <c r="G381" s="7" t="n"/>
      <c r="H381" s="33">
        <f>IF(AND($A381="",$B381="",$C381="",$D381=""),"",IF(COUNTIF(Employees!$A$5:$A$34,$A381)=0,"Pick the employee from the list",IF(COUNTIF(Setup!$A$12:$A$17,$B381)=0,"Pick the leave type",IF($F381="Check dates","Check the dates","OK"))))</f>
        <v/>
      </c>
      <c r="J381" s="34">
        <f>IF(AND(ISNUMBER($C381),ISNUMBER($D381)),IF($D381&lt;$C381,0,IF(MAX($C381,DATE(Setup!$B$5,1,1))&gt;MIN($D381,EOMONTH(DATE(Setup!$B$5,1,1),0)),0,MAX(0,NETWORKDAYS.INTL(MAX($C381,DATE(Setup!$B$5,1,1)),MIN($D381,EOMONTH(DATE(Setup!$B$5,1,1),0)),Setup!$C$6,Setup!$F$12:$F$61)-IF(AND($E381="Half day",YEAR($D381)=Setup!$B$5,MONTH($D381)=1),1-Setup!$B$7,0)))),0)</f>
        <v/>
      </c>
      <c r="K381" s="34">
        <f>IF(AND(ISNUMBER($C381),ISNUMBER($D381)),IF($D381&lt;$C381,0,IF(MAX($C381,DATE(Setup!$B$5,2,1))&gt;MIN($D381,EOMONTH(DATE(Setup!$B$5,2,1),0)),0,MAX(0,NETWORKDAYS.INTL(MAX($C381,DATE(Setup!$B$5,2,1)),MIN($D381,EOMONTH(DATE(Setup!$B$5,2,1),0)),Setup!$C$6,Setup!$F$12:$F$61)-IF(AND($E381="Half day",YEAR($D381)=Setup!$B$5,MONTH($D381)=2),1-Setup!$B$7,0)))),0)</f>
        <v/>
      </c>
      <c r="L381" s="34">
        <f>IF(AND(ISNUMBER($C381),ISNUMBER($D381)),IF($D381&lt;$C381,0,IF(MAX($C381,DATE(Setup!$B$5,3,1))&gt;MIN($D381,EOMONTH(DATE(Setup!$B$5,3,1),0)),0,MAX(0,NETWORKDAYS.INTL(MAX($C381,DATE(Setup!$B$5,3,1)),MIN($D381,EOMONTH(DATE(Setup!$B$5,3,1),0)),Setup!$C$6,Setup!$F$12:$F$61)-IF(AND($E381="Half day",YEAR($D381)=Setup!$B$5,MONTH($D381)=3),1-Setup!$B$7,0)))),0)</f>
        <v/>
      </c>
      <c r="M381" s="34">
        <f>IF(AND(ISNUMBER($C381),ISNUMBER($D381)),IF($D381&lt;$C381,0,IF(MAX($C381,DATE(Setup!$B$5,4,1))&gt;MIN($D381,EOMONTH(DATE(Setup!$B$5,4,1),0)),0,MAX(0,NETWORKDAYS.INTL(MAX($C381,DATE(Setup!$B$5,4,1)),MIN($D381,EOMONTH(DATE(Setup!$B$5,4,1),0)),Setup!$C$6,Setup!$F$12:$F$61)-IF(AND($E381="Half day",YEAR($D381)=Setup!$B$5,MONTH($D381)=4),1-Setup!$B$7,0)))),0)</f>
        <v/>
      </c>
      <c r="N381" s="34">
        <f>IF(AND(ISNUMBER($C381),ISNUMBER($D381)),IF($D381&lt;$C381,0,IF(MAX($C381,DATE(Setup!$B$5,5,1))&gt;MIN($D381,EOMONTH(DATE(Setup!$B$5,5,1),0)),0,MAX(0,NETWORKDAYS.INTL(MAX($C381,DATE(Setup!$B$5,5,1)),MIN($D381,EOMONTH(DATE(Setup!$B$5,5,1),0)),Setup!$C$6,Setup!$F$12:$F$61)-IF(AND($E381="Half day",YEAR($D381)=Setup!$B$5,MONTH($D381)=5),1-Setup!$B$7,0)))),0)</f>
        <v/>
      </c>
      <c r="O381" s="34">
        <f>IF(AND(ISNUMBER($C381),ISNUMBER($D381)),IF($D381&lt;$C381,0,IF(MAX($C381,DATE(Setup!$B$5,6,1))&gt;MIN($D381,EOMONTH(DATE(Setup!$B$5,6,1),0)),0,MAX(0,NETWORKDAYS.INTL(MAX($C381,DATE(Setup!$B$5,6,1)),MIN($D381,EOMONTH(DATE(Setup!$B$5,6,1),0)),Setup!$C$6,Setup!$F$12:$F$61)-IF(AND($E381="Half day",YEAR($D381)=Setup!$B$5,MONTH($D381)=6),1-Setup!$B$7,0)))),0)</f>
        <v/>
      </c>
      <c r="P381" s="34">
        <f>IF(AND(ISNUMBER($C381),ISNUMBER($D381)),IF($D381&lt;$C381,0,IF(MAX($C381,DATE(Setup!$B$5,7,1))&gt;MIN($D381,EOMONTH(DATE(Setup!$B$5,7,1),0)),0,MAX(0,NETWORKDAYS.INTL(MAX($C381,DATE(Setup!$B$5,7,1)),MIN($D381,EOMONTH(DATE(Setup!$B$5,7,1),0)),Setup!$C$6,Setup!$F$12:$F$61)-IF(AND($E381="Half day",YEAR($D381)=Setup!$B$5,MONTH($D381)=7),1-Setup!$B$7,0)))),0)</f>
        <v/>
      </c>
      <c r="Q381" s="34">
        <f>IF(AND(ISNUMBER($C381),ISNUMBER($D381)),IF($D381&lt;$C381,0,IF(MAX($C381,DATE(Setup!$B$5,8,1))&gt;MIN($D381,EOMONTH(DATE(Setup!$B$5,8,1),0)),0,MAX(0,NETWORKDAYS.INTL(MAX($C381,DATE(Setup!$B$5,8,1)),MIN($D381,EOMONTH(DATE(Setup!$B$5,8,1),0)),Setup!$C$6,Setup!$F$12:$F$61)-IF(AND($E381="Half day",YEAR($D381)=Setup!$B$5,MONTH($D381)=8),1-Setup!$B$7,0)))),0)</f>
        <v/>
      </c>
      <c r="R381" s="34">
        <f>IF(AND(ISNUMBER($C381),ISNUMBER($D381)),IF($D381&lt;$C381,0,IF(MAX($C381,DATE(Setup!$B$5,9,1))&gt;MIN($D381,EOMONTH(DATE(Setup!$B$5,9,1),0)),0,MAX(0,NETWORKDAYS.INTL(MAX($C381,DATE(Setup!$B$5,9,1)),MIN($D381,EOMONTH(DATE(Setup!$B$5,9,1),0)),Setup!$C$6,Setup!$F$12:$F$61)-IF(AND($E381="Half day",YEAR($D381)=Setup!$B$5,MONTH($D381)=9),1-Setup!$B$7,0)))),0)</f>
        <v/>
      </c>
      <c r="S381" s="34">
        <f>IF(AND(ISNUMBER($C381),ISNUMBER($D381)),IF($D381&lt;$C381,0,IF(MAX($C381,DATE(Setup!$B$5,10,1))&gt;MIN($D381,EOMONTH(DATE(Setup!$B$5,10,1),0)),0,MAX(0,NETWORKDAYS.INTL(MAX($C381,DATE(Setup!$B$5,10,1)),MIN($D381,EOMONTH(DATE(Setup!$B$5,10,1),0)),Setup!$C$6,Setup!$F$12:$F$61)-IF(AND($E381="Half day",YEAR($D381)=Setup!$B$5,MONTH($D381)=10),1-Setup!$B$7,0)))),0)</f>
        <v/>
      </c>
      <c r="T381" s="34">
        <f>IF(AND(ISNUMBER($C381),ISNUMBER($D381)),IF($D381&lt;$C381,0,IF(MAX($C381,DATE(Setup!$B$5,11,1))&gt;MIN($D381,EOMONTH(DATE(Setup!$B$5,11,1),0)),0,MAX(0,NETWORKDAYS.INTL(MAX($C381,DATE(Setup!$B$5,11,1)),MIN($D381,EOMONTH(DATE(Setup!$B$5,11,1),0)),Setup!$C$6,Setup!$F$12:$F$61)-IF(AND($E381="Half day",YEAR($D381)=Setup!$B$5,MONTH($D381)=11),1-Setup!$B$7,0)))),0)</f>
        <v/>
      </c>
      <c r="U381" s="34">
        <f>IF(AND(ISNUMBER($C381),ISNUMBER($D381)),IF($D381&lt;$C381,0,IF(MAX($C381,DATE(Setup!$B$5,12,1))&gt;MIN($D381,EOMONTH(DATE(Setup!$B$5,12,1),0)),0,MAX(0,NETWORKDAYS.INTL(MAX($C381,DATE(Setup!$B$5,12,1)),MIN($D381,EOMONTH(DATE(Setup!$B$5,12,1),0)),Setup!$C$6,Setup!$F$12:$F$61)-IF(AND($E381="Half day",YEAR($D381)=Setup!$B$5,MONTH($D381)=12),1-Setup!$B$7,0)))),0)</f>
        <v/>
      </c>
    </row>
    <row r="382">
      <c r="A382" s="7" t="n"/>
      <c r="B382" s="7" t="n"/>
      <c r="C382" s="28" t="n"/>
      <c r="D382" s="28" t="n"/>
      <c r="E382" s="23" t="n"/>
      <c r="F382" s="32">
        <f>IF(OR($C382="",$D382=""),"",IF(NOT(AND(ISNUMBER($C382),ISNUMBER($D382))),"Check dates",IF($D382&lt;$C382,"Check dates",SUM($J382:$U382))))</f>
        <v/>
      </c>
      <c r="G382" s="7" t="n"/>
      <c r="H382" s="33">
        <f>IF(AND($A382="",$B382="",$C382="",$D382=""),"",IF(COUNTIF(Employees!$A$5:$A$34,$A382)=0,"Pick the employee from the list",IF(COUNTIF(Setup!$A$12:$A$17,$B382)=0,"Pick the leave type",IF($F382="Check dates","Check the dates","OK"))))</f>
        <v/>
      </c>
      <c r="J382" s="34">
        <f>IF(AND(ISNUMBER($C382),ISNUMBER($D382)),IF($D382&lt;$C382,0,IF(MAX($C382,DATE(Setup!$B$5,1,1))&gt;MIN($D382,EOMONTH(DATE(Setup!$B$5,1,1),0)),0,MAX(0,NETWORKDAYS.INTL(MAX($C382,DATE(Setup!$B$5,1,1)),MIN($D382,EOMONTH(DATE(Setup!$B$5,1,1),0)),Setup!$C$6,Setup!$F$12:$F$61)-IF(AND($E382="Half day",YEAR($D382)=Setup!$B$5,MONTH($D382)=1),1-Setup!$B$7,0)))),0)</f>
        <v/>
      </c>
      <c r="K382" s="34">
        <f>IF(AND(ISNUMBER($C382),ISNUMBER($D382)),IF($D382&lt;$C382,0,IF(MAX($C382,DATE(Setup!$B$5,2,1))&gt;MIN($D382,EOMONTH(DATE(Setup!$B$5,2,1),0)),0,MAX(0,NETWORKDAYS.INTL(MAX($C382,DATE(Setup!$B$5,2,1)),MIN($D382,EOMONTH(DATE(Setup!$B$5,2,1),0)),Setup!$C$6,Setup!$F$12:$F$61)-IF(AND($E382="Half day",YEAR($D382)=Setup!$B$5,MONTH($D382)=2),1-Setup!$B$7,0)))),0)</f>
        <v/>
      </c>
      <c r="L382" s="34">
        <f>IF(AND(ISNUMBER($C382),ISNUMBER($D382)),IF($D382&lt;$C382,0,IF(MAX($C382,DATE(Setup!$B$5,3,1))&gt;MIN($D382,EOMONTH(DATE(Setup!$B$5,3,1),0)),0,MAX(0,NETWORKDAYS.INTL(MAX($C382,DATE(Setup!$B$5,3,1)),MIN($D382,EOMONTH(DATE(Setup!$B$5,3,1),0)),Setup!$C$6,Setup!$F$12:$F$61)-IF(AND($E382="Half day",YEAR($D382)=Setup!$B$5,MONTH($D382)=3),1-Setup!$B$7,0)))),0)</f>
        <v/>
      </c>
      <c r="M382" s="34">
        <f>IF(AND(ISNUMBER($C382),ISNUMBER($D382)),IF($D382&lt;$C382,0,IF(MAX($C382,DATE(Setup!$B$5,4,1))&gt;MIN($D382,EOMONTH(DATE(Setup!$B$5,4,1),0)),0,MAX(0,NETWORKDAYS.INTL(MAX($C382,DATE(Setup!$B$5,4,1)),MIN($D382,EOMONTH(DATE(Setup!$B$5,4,1),0)),Setup!$C$6,Setup!$F$12:$F$61)-IF(AND($E382="Half day",YEAR($D382)=Setup!$B$5,MONTH($D382)=4),1-Setup!$B$7,0)))),0)</f>
        <v/>
      </c>
      <c r="N382" s="34">
        <f>IF(AND(ISNUMBER($C382),ISNUMBER($D382)),IF($D382&lt;$C382,0,IF(MAX($C382,DATE(Setup!$B$5,5,1))&gt;MIN($D382,EOMONTH(DATE(Setup!$B$5,5,1),0)),0,MAX(0,NETWORKDAYS.INTL(MAX($C382,DATE(Setup!$B$5,5,1)),MIN($D382,EOMONTH(DATE(Setup!$B$5,5,1),0)),Setup!$C$6,Setup!$F$12:$F$61)-IF(AND($E382="Half day",YEAR($D382)=Setup!$B$5,MONTH($D382)=5),1-Setup!$B$7,0)))),0)</f>
        <v/>
      </c>
      <c r="O382" s="34">
        <f>IF(AND(ISNUMBER($C382),ISNUMBER($D382)),IF($D382&lt;$C382,0,IF(MAX($C382,DATE(Setup!$B$5,6,1))&gt;MIN($D382,EOMONTH(DATE(Setup!$B$5,6,1),0)),0,MAX(0,NETWORKDAYS.INTL(MAX($C382,DATE(Setup!$B$5,6,1)),MIN($D382,EOMONTH(DATE(Setup!$B$5,6,1),0)),Setup!$C$6,Setup!$F$12:$F$61)-IF(AND($E382="Half day",YEAR($D382)=Setup!$B$5,MONTH($D382)=6),1-Setup!$B$7,0)))),0)</f>
        <v/>
      </c>
      <c r="P382" s="34">
        <f>IF(AND(ISNUMBER($C382),ISNUMBER($D382)),IF($D382&lt;$C382,0,IF(MAX($C382,DATE(Setup!$B$5,7,1))&gt;MIN($D382,EOMONTH(DATE(Setup!$B$5,7,1),0)),0,MAX(0,NETWORKDAYS.INTL(MAX($C382,DATE(Setup!$B$5,7,1)),MIN($D382,EOMONTH(DATE(Setup!$B$5,7,1),0)),Setup!$C$6,Setup!$F$12:$F$61)-IF(AND($E382="Half day",YEAR($D382)=Setup!$B$5,MONTH($D382)=7),1-Setup!$B$7,0)))),0)</f>
        <v/>
      </c>
      <c r="Q382" s="34">
        <f>IF(AND(ISNUMBER($C382),ISNUMBER($D382)),IF($D382&lt;$C382,0,IF(MAX($C382,DATE(Setup!$B$5,8,1))&gt;MIN($D382,EOMONTH(DATE(Setup!$B$5,8,1),0)),0,MAX(0,NETWORKDAYS.INTL(MAX($C382,DATE(Setup!$B$5,8,1)),MIN($D382,EOMONTH(DATE(Setup!$B$5,8,1),0)),Setup!$C$6,Setup!$F$12:$F$61)-IF(AND($E382="Half day",YEAR($D382)=Setup!$B$5,MONTH($D382)=8),1-Setup!$B$7,0)))),0)</f>
        <v/>
      </c>
      <c r="R382" s="34">
        <f>IF(AND(ISNUMBER($C382),ISNUMBER($D382)),IF($D382&lt;$C382,0,IF(MAX($C382,DATE(Setup!$B$5,9,1))&gt;MIN($D382,EOMONTH(DATE(Setup!$B$5,9,1),0)),0,MAX(0,NETWORKDAYS.INTL(MAX($C382,DATE(Setup!$B$5,9,1)),MIN($D382,EOMONTH(DATE(Setup!$B$5,9,1),0)),Setup!$C$6,Setup!$F$12:$F$61)-IF(AND($E382="Half day",YEAR($D382)=Setup!$B$5,MONTH($D382)=9),1-Setup!$B$7,0)))),0)</f>
        <v/>
      </c>
      <c r="S382" s="34">
        <f>IF(AND(ISNUMBER($C382),ISNUMBER($D382)),IF($D382&lt;$C382,0,IF(MAX($C382,DATE(Setup!$B$5,10,1))&gt;MIN($D382,EOMONTH(DATE(Setup!$B$5,10,1),0)),0,MAX(0,NETWORKDAYS.INTL(MAX($C382,DATE(Setup!$B$5,10,1)),MIN($D382,EOMONTH(DATE(Setup!$B$5,10,1),0)),Setup!$C$6,Setup!$F$12:$F$61)-IF(AND($E382="Half day",YEAR($D382)=Setup!$B$5,MONTH($D382)=10),1-Setup!$B$7,0)))),0)</f>
        <v/>
      </c>
      <c r="T382" s="34">
        <f>IF(AND(ISNUMBER($C382),ISNUMBER($D382)),IF($D382&lt;$C382,0,IF(MAX($C382,DATE(Setup!$B$5,11,1))&gt;MIN($D382,EOMONTH(DATE(Setup!$B$5,11,1),0)),0,MAX(0,NETWORKDAYS.INTL(MAX($C382,DATE(Setup!$B$5,11,1)),MIN($D382,EOMONTH(DATE(Setup!$B$5,11,1),0)),Setup!$C$6,Setup!$F$12:$F$61)-IF(AND($E382="Half day",YEAR($D382)=Setup!$B$5,MONTH($D382)=11),1-Setup!$B$7,0)))),0)</f>
        <v/>
      </c>
      <c r="U382" s="34">
        <f>IF(AND(ISNUMBER($C382),ISNUMBER($D382)),IF($D382&lt;$C382,0,IF(MAX($C382,DATE(Setup!$B$5,12,1))&gt;MIN($D382,EOMONTH(DATE(Setup!$B$5,12,1),0)),0,MAX(0,NETWORKDAYS.INTL(MAX($C382,DATE(Setup!$B$5,12,1)),MIN($D382,EOMONTH(DATE(Setup!$B$5,12,1),0)),Setup!$C$6,Setup!$F$12:$F$61)-IF(AND($E382="Half day",YEAR($D382)=Setup!$B$5,MONTH($D382)=12),1-Setup!$B$7,0)))),0)</f>
        <v/>
      </c>
    </row>
    <row r="383">
      <c r="A383" s="7" t="n"/>
      <c r="B383" s="7" t="n"/>
      <c r="C383" s="28" t="n"/>
      <c r="D383" s="28" t="n"/>
      <c r="E383" s="23" t="n"/>
      <c r="F383" s="32">
        <f>IF(OR($C383="",$D383=""),"",IF(NOT(AND(ISNUMBER($C383),ISNUMBER($D383))),"Check dates",IF($D383&lt;$C383,"Check dates",SUM($J383:$U383))))</f>
        <v/>
      </c>
      <c r="G383" s="7" t="n"/>
      <c r="H383" s="33">
        <f>IF(AND($A383="",$B383="",$C383="",$D383=""),"",IF(COUNTIF(Employees!$A$5:$A$34,$A383)=0,"Pick the employee from the list",IF(COUNTIF(Setup!$A$12:$A$17,$B383)=0,"Pick the leave type",IF($F383="Check dates","Check the dates","OK"))))</f>
        <v/>
      </c>
      <c r="J383" s="34">
        <f>IF(AND(ISNUMBER($C383),ISNUMBER($D383)),IF($D383&lt;$C383,0,IF(MAX($C383,DATE(Setup!$B$5,1,1))&gt;MIN($D383,EOMONTH(DATE(Setup!$B$5,1,1),0)),0,MAX(0,NETWORKDAYS.INTL(MAX($C383,DATE(Setup!$B$5,1,1)),MIN($D383,EOMONTH(DATE(Setup!$B$5,1,1),0)),Setup!$C$6,Setup!$F$12:$F$61)-IF(AND($E383="Half day",YEAR($D383)=Setup!$B$5,MONTH($D383)=1),1-Setup!$B$7,0)))),0)</f>
        <v/>
      </c>
      <c r="K383" s="34">
        <f>IF(AND(ISNUMBER($C383),ISNUMBER($D383)),IF($D383&lt;$C383,0,IF(MAX($C383,DATE(Setup!$B$5,2,1))&gt;MIN($D383,EOMONTH(DATE(Setup!$B$5,2,1),0)),0,MAX(0,NETWORKDAYS.INTL(MAX($C383,DATE(Setup!$B$5,2,1)),MIN($D383,EOMONTH(DATE(Setup!$B$5,2,1),0)),Setup!$C$6,Setup!$F$12:$F$61)-IF(AND($E383="Half day",YEAR($D383)=Setup!$B$5,MONTH($D383)=2),1-Setup!$B$7,0)))),0)</f>
        <v/>
      </c>
      <c r="L383" s="34">
        <f>IF(AND(ISNUMBER($C383),ISNUMBER($D383)),IF($D383&lt;$C383,0,IF(MAX($C383,DATE(Setup!$B$5,3,1))&gt;MIN($D383,EOMONTH(DATE(Setup!$B$5,3,1),0)),0,MAX(0,NETWORKDAYS.INTL(MAX($C383,DATE(Setup!$B$5,3,1)),MIN($D383,EOMONTH(DATE(Setup!$B$5,3,1),0)),Setup!$C$6,Setup!$F$12:$F$61)-IF(AND($E383="Half day",YEAR($D383)=Setup!$B$5,MONTH($D383)=3),1-Setup!$B$7,0)))),0)</f>
        <v/>
      </c>
      <c r="M383" s="34">
        <f>IF(AND(ISNUMBER($C383),ISNUMBER($D383)),IF($D383&lt;$C383,0,IF(MAX($C383,DATE(Setup!$B$5,4,1))&gt;MIN($D383,EOMONTH(DATE(Setup!$B$5,4,1),0)),0,MAX(0,NETWORKDAYS.INTL(MAX($C383,DATE(Setup!$B$5,4,1)),MIN($D383,EOMONTH(DATE(Setup!$B$5,4,1),0)),Setup!$C$6,Setup!$F$12:$F$61)-IF(AND($E383="Half day",YEAR($D383)=Setup!$B$5,MONTH($D383)=4),1-Setup!$B$7,0)))),0)</f>
        <v/>
      </c>
      <c r="N383" s="34">
        <f>IF(AND(ISNUMBER($C383),ISNUMBER($D383)),IF($D383&lt;$C383,0,IF(MAX($C383,DATE(Setup!$B$5,5,1))&gt;MIN($D383,EOMONTH(DATE(Setup!$B$5,5,1),0)),0,MAX(0,NETWORKDAYS.INTL(MAX($C383,DATE(Setup!$B$5,5,1)),MIN($D383,EOMONTH(DATE(Setup!$B$5,5,1),0)),Setup!$C$6,Setup!$F$12:$F$61)-IF(AND($E383="Half day",YEAR($D383)=Setup!$B$5,MONTH($D383)=5),1-Setup!$B$7,0)))),0)</f>
        <v/>
      </c>
      <c r="O383" s="34">
        <f>IF(AND(ISNUMBER($C383),ISNUMBER($D383)),IF($D383&lt;$C383,0,IF(MAX($C383,DATE(Setup!$B$5,6,1))&gt;MIN($D383,EOMONTH(DATE(Setup!$B$5,6,1),0)),0,MAX(0,NETWORKDAYS.INTL(MAX($C383,DATE(Setup!$B$5,6,1)),MIN($D383,EOMONTH(DATE(Setup!$B$5,6,1),0)),Setup!$C$6,Setup!$F$12:$F$61)-IF(AND($E383="Half day",YEAR($D383)=Setup!$B$5,MONTH($D383)=6),1-Setup!$B$7,0)))),0)</f>
        <v/>
      </c>
      <c r="P383" s="34">
        <f>IF(AND(ISNUMBER($C383),ISNUMBER($D383)),IF($D383&lt;$C383,0,IF(MAX($C383,DATE(Setup!$B$5,7,1))&gt;MIN($D383,EOMONTH(DATE(Setup!$B$5,7,1),0)),0,MAX(0,NETWORKDAYS.INTL(MAX($C383,DATE(Setup!$B$5,7,1)),MIN($D383,EOMONTH(DATE(Setup!$B$5,7,1),0)),Setup!$C$6,Setup!$F$12:$F$61)-IF(AND($E383="Half day",YEAR($D383)=Setup!$B$5,MONTH($D383)=7),1-Setup!$B$7,0)))),0)</f>
        <v/>
      </c>
      <c r="Q383" s="34">
        <f>IF(AND(ISNUMBER($C383),ISNUMBER($D383)),IF($D383&lt;$C383,0,IF(MAX($C383,DATE(Setup!$B$5,8,1))&gt;MIN($D383,EOMONTH(DATE(Setup!$B$5,8,1),0)),0,MAX(0,NETWORKDAYS.INTL(MAX($C383,DATE(Setup!$B$5,8,1)),MIN($D383,EOMONTH(DATE(Setup!$B$5,8,1),0)),Setup!$C$6,Setup!$F$12:$F$61)-IF(AND($E383="Half day",YEAR($D383)=Setup!$B$5,MONTH($D383)=8),1-Setup!$B$7,0)))),0)</f>
        <v/>
      </c>
      <c r="R383" s="34">
        <f>IF(AND(ISNUMBER($C383),ISNUMBER($D383)),IF($D383&lt;$C383,0,IF(MAX($C383,DATE(Setup!$B$5,9,1))&gt;MIN($D383,EOMONTH(DATE(Setup!$B$5,9,1),0)),0,MAX(0,NETWORKDAYS.INTL(MAX($C383,DATE(Setup!$B$5,9,1)),MIN($D383,EOMONTH(DATE(Setup!$B$5,9,1),0)),Setup!$C$6,Setup!$F$12:$F$61)-IF(AND($E383="Half day",YEAR($D383)=Setup!$B$5,MONTH($D383)=9),1-Setup!$B$7,0)))),0)</f>
        <v/>
      </c>
      <c r="S383" s="34">
        <f>IF(AND(ISNUMBER($C383),ISNUMBER($D383)),IF($D383&lt;$C383,0,IF(MAX($C383,DATE(Setup!$B$5,10,1))&gt;MIN($D383,EOMONTH(DATE(Setup!$B$5,10,1),0)),0,MAX(0,NETWORKDAYS.INTL(MAX($C383,DATE(Setup!$B$5,10,1)),MIN($D383,EOMONTH(DATE(Setup!$B$5,10,1),0)),Setup!$C$6,Setup!$F$12:$F$61)-IF(AND($E383="Half day",YEAR($D383)=Setup!$B$5,MONTH($D383)=10),1-Setup!$B$7,0)))),0)</f>
        <v/>
      </c>
      <c r="T383" s="34">
        <f>IF(AND(ISNUMBER($C383),ISNUMBER($D383)),IF($D383&lt;$C383,0,IF(MAX($C383,DATE(Setup!$B$5,11,1))&gt;MIN($D383,EOMONTH(DATE(Setup!$B$5,11,1),0)),0,MAX(0,NETWORKDAYS.INTL(MAX($C383,DATE(Setup!$B$5,11,1)),MIN($D383,EOMONTH(DATE(Setup!$B$5,11,1),0)),Setup!$C$6,Setup!$F$12:$F$61)-IF(AND($E383="Half day",YEAR($D383)=Setup!$B$5,MONTH($D383)=11),1-Setup!$B$7,0)))),0)</f>
        <v/>
      </c>
      <c r="U383" s="34">
        <f>IF(AND(ISNUMBER($C383),ISNUMBER($D383)),IF($D383&lt;$C383,0,IF(MAX($C383,DATE(Setup!$B$5,12,1))&gt;MIN($D383,EOMONTH(DATE(Setup!$B$5,12,1),0)),0,MAX(0,NETWORKDAYS.INTL(MAX($C383,DATE(Setup!$B$5,12,1)),MIN($D383,EOMONTH(DATE(Setup!$B$5,12,1),0)),Setup!$C$6,Setup!$F$12:$F$61)-IF(AND($E383="Half day",YEAR($D383)=Setup!$B$5,MONTH($D383)=12),1-Setup!$B$7,0)))),0)</f>
        <v/>
      </c>
    </row>
    <row r="384">
      <c r="A384" s="7" t="n"/>
      <c r="B384" s="7" t="n"/>
      <c r="C384" s="28" t="n"/>
      <c r="D384" s="28" t="n"/>
      <c r="E384" s="23" t="n"/>
      <c r="F384" s="32">
        <f>IF(OR($C384="",$D384=""),"",IF(NOT(AND(ISNUMBER($C384),ISNUMBER($D384))),"Check dates",IF($D384&lt;$C384,"Check dates",SUM($J384:$U384))))</f>
        <v/>
      </c>
      <c r="G384" s="7" t="n"/>
      <c r="H384" s="33">
        <f>IF(AND($A384="",$B384="",$C384="",$D384=""),"",IF(COUNTIF(Employees!$A$5:$A$34,$A384)=0,"Pick the employee from the list",IF(COUNTIF(Setup!$A$12:$A$17,$B384)=0,"Pick the leave type",IF($F384="Check dates","Check the dates","OK"))))</f>
        <v/>
      </c>
      <c r="J384" s="34">
        <f>IF(AND(ISNUMBER($C384),ISNUMBER($D384)),IF($D384&lt;$C384,0,IF(MAX($C384,DATE(Setup!$B$5,1,1))&gt;MIN($D384,EOMONTH(DATE(Setup!$B$5,1,1),0)),0,MAX(0,NETWORKDAYS.INTL(MAX($C384,DATE(Setup!$B$5,1,1)),MIN($D384,EOMONTH(DATE(Setup!$B$5,1,1),0)),Setup!$C$6,Setup!$F$12:$F$61)-IF(AND($E384="Half day",YEAR($D384)=Setup!$B$5,MONTH($D384)=1),1-Setup!$B$7,0)))),0)</f>
        <v/>
      </c>
      <c r="K384" s="34">
        <f>IF(AND(ISNUMBER($C384),ISNUMBER($D384)),IF($D384&lt;$C384,0,IF(MAX($C384,DATE(Setup!$B$5,2,1))&gt;MIN($D384,EOMONTH(DATE(Setup!$B$5,2,1),0)),0,MAX(0,NETWORKDAYS.INTL(MAX($C384,DATE(Setup!$B$5,2,1)),MIN($D384,EOMONTH(DATE(Setup!$B$5,2,1),0)),Setup!$C$6,Setup!$F$12:$F$61)-IF(AND($E384="Half day",YEAR($D384)=Setup!$B$5,MONTH($D384)=2),1-Setup!$B$7,0)))),0)</f>
        <v/>
      </c>
      <c r="L384" s="34">
        <f>IF(AND(ISNUMBER($C384),ISNUMBER($D384)),IF($D384&lt;$C384,0,IF(MAX($C384,DATE(Setup!$B$5,3,1))&gt;MIN($D384,EOMONTH(DATE(Setup!$B$5,3,1),0)),0,MAX(0,NETWORKDAYS.INTL(MAX($C384,DATE(Setup!$B$5,3,1)),MIN($D384,EOMONTH(DATE(Setup!$B$5,3,1),0)),Setup!$C$6,Setup!$F$12:$F$61)-IF(AND($E384="Half day",YEAR($D384)=Setup!$B$5,MONTH($D384)=3),1-Setup!$B$7,0)))),0)</f>
        <v/>
      </c>
      <c r="M384" s="34">
        <f>IF(AND(ISNUMBER($C384),ISNUMBER($D384)),IF($D384&lt;$C384,0,IF(MAX($C384,DATE(Setup!$B$5,4,1))&gt;MIN($D384,EOMONTH(DATE(Setup!$B$5,4,1),0)),0,MAX(0,NETWORKDAYS.INTL(MAX($C384,DATE(Setup!$B$5,4,1)),MIN($D384,EOMONTH(DATE(Setup!$B$5,4,1),0)),Setup!$C$6,Setup!$F$12:$F$61)-IF(AND($E384="Half day",YEAR($D384)=Setup!$B$5,MONTH($D384)=4),1-Setup!$B$7,0)))),0)</f>
        <v/>
      </c>
      <c r="N384" s="34">
        <f>IF(AND(ISNUMBER($C384),ISNUMBER($D384)),IF($D384&lt;$C384,0,IF(MAX($C384,DATE(Setup!$B$5,5,1))&gt;MIN($D384,EOMONTH(DATE(Setup!$B$5,5,1),0)),0,MAX(0,NETWORKDAYS.INTL(MAX($C384,DATE(Setup!$B$5,5,1)),MIN($D384,EOMONTH(DATE(Setup!$B$5,5,1),0)),Setup!$C$6,Setup!$F$12:$F$61)-IF(AND($E384="Half day",YEAR($D384)=Setup!$B$5,MONTH($D384)=5),1-Setup!$B$7,0)))),0)</f>
        <v/>
      </c>
      <c r="O384" s="34">
        <f>IF(AND(ISNUMBER($C384),ISNUMBER($D384)),IF($D384&lt;$C384,0,IF(MAX($C384,DATE(Setup!$B$5,6,1))&gt;MIN($D384,EOMONTH(DATE(Setup!$B$5,6,1),0)),0,MAX(0,NETWORKDAYS.INTL(MAX($C384,DATE(Setup!$B$5,6,1)),MIN($D384,EOMONTH(DATE(Setup!$B$5,6,1),0)),Setup!$C$6,Setup!$F$12:$F$61)-IF(AND($E384="Half day",YEAR($D384)=Setup!$B$5,MONTH($D384)=6),1-Setup!$B$7,0)))),0)</f>
        <v/>
      </c>
      <c r="P384" s="34">
        <f>IF(AND(ISNUMBER($C384),ISNUMBER($D384)),IF($D384&lt;$C384,0,IF(MAX($C384,DATE(Setup!$B$5,7,1))&gt;MIN($D384,EOMONTH(DATE(Setup!$B$5,7,1),0)),0,MAX(0,NETWORKDAYS.INTL(MAX($C384,DATE(Setup!$B$5,7,1)),MIN($D384,EOMONTH(DATE(Setup!$B$5,7,1),0)),Setup!$C$6,Setup!$F$12:$F$61)-IF(AND($E384="Half day",YEAR($D384)=Setup!$B$5,MONTH($D384)=7),1-Setup!$B$7,0)))),0)</f>
        <v/>
      </c>
      <c r="Q384" s="34">
        <f>IF(AND(ISNUMBER($C384),ISNUMBER($D384)),IF($D384&lt;$C384,0,IF(MAX($C384,DATE(Setup!$B$5,8,1))&gt;MIN($D384,EOMONTH(DATE(Setup!$B$5,8,1),0)),0,MAX(0,NETWORKDAYS.INTL(MAX($C384,DATE(Setup!$B$5,8,1)),MIN($D384,EOMONTH(DATE(Setup!$B$5,8,1),0)),Setup!$C$6,Setup!$F$12:$F$61)-IF(AND($E384="Half day",YEAR($D384)=Setup!$B$5,MONTH($D384)=8),1-Setup!$B$7,0)))),0)</f>
        <v/>
      </c>
      <c r="R384" s="34">
        <f>IF(AND(ISNUMBER($C384),ISNUMBER($D384)),IF($D384&lt;$C384,0,IF(MAX($C384,DATE(Setup!$B$5,9,1))&gt;MIN($D384,EOMONTH(DATE(Setup!$B$5,9,1),0)),0,MAX(0,NETWORKDAYS.INTL(MAX($C384,DATE(Setup!$B$5,9,1)),MIN($D384,EOMONTH(DATE(Setup!$B$5,9,1),0)),Setup!$C$6,Setup!$F$12:$F$61)-IF(AND($E384="Half day",YEAR($D384)=Setup!$B$5,MONTH($D384)=9),1-Setup!$B$7,0)))),0)</f>
        <v/>
      </c>
      <c r="S384" s="34">
        <f>IF(AND(ISNUMBER($C384),ISNUMBER($D384)),IF($D384&lt;$C384,0,IF(MAX($C384,DATE(Setup!$B$5,10,1))&gt;MIN($D384,EOMONTH(DATE(Setup!$B$5,10,1),0)),0,MAX(0,NETWORKDAYS.INTL(MAX($C384,DATE(Setup!$B$5,10,1)),MIN($D384,EOMONTH(DATE(Setup!$B$5,10,1),0)),Setup!$C$6,Setup!$F$12:$F$61)-IF(AND($E384="Half day",YEAR($D384)=Setup!$B$5,MONTH($D384)=10),1-Setup!$B$7,0)))),0)</f>
        <v/>
      </c>
      <c r="T384" s="34">
        <f>IF(AND(ISNUMBER($C384),ISNUMBER($D384)),IF($D384&lt;$C384,0,IF(MAX($C384,DATE(Setup!$B$5,11,1))&gt;MIN($D384,EOMONTH(DATE(Setup!$B$5,11,1),0)),0,MAX(0,NETWORKDAYS.INTL(MAX($C384,DATE(Setup!$B$5,11,1)),MIN($D384,EOMONTH(DATE(Setup!$B$5,11,1),0)),Setup!$C$6,Setup!$F$12:$F$61)-IF(AND($E384="Half day",YEAR($D384)=Setup!$B$5,MONTH($D384)=11),1-Setup!$B$7,0)))),0)</f>
        <v/>
      </c>
      <c r="U384" s="34">
        <f>IF(AND(ISNUMBER($C384),ISNUMBER($D384)),IF($D384&lt;$C384,0,IF(MAX($C384,DATE(Setup!$B$5,12,1))&gt;MIN($D384,EOMONTH(DATE(Setup!$B$5,12,1),0)),0,MAX(0,NETWORKDAYS.INTL(MAX($C384,DATE(Setup!$B$5,12,1)),MIN($D384,EOMONTH(DATE(Setup!$B$5,12,1),0)),Setup!$C$6,Setup!$F$12:$F$61)-IF(AND($E384="Half day",YEAR($D384)=Setup!$B$5,MONTH($D384)=12),1-Setup!$B$7,0)))),0)</f>
        <v/>
      </c>
    </row>
    <row r="385">
      <c r="A385" s="7" t="n"/>
      <c r="B385" s="7" t="n"/>
      <c r="C385" s="28" t="n"/>
      <c r="D385" s="28" t="n"/>
      <c r="E385" s="23" t="n"/>
      <c r="F385" s="32">
        <f>IF(OR($C385="",$D385=""),"",IF(NOT(AND(ISNUMBER($C385),ISNUMBER($D385))),"Check dates",IF($D385&lt;$C385,"Check dates",SUM($J385:$U385))))</f>
        <v/>
      </c>
      <c r="G385" s="7" t="n"/>
      <c r="H385" s="33">
        <f>IF(AND($A385="",$B385="",$C385="",$D385=""),"",IF(COUNTIF(Employees!$A$5:$A$34,$A385)=0,"Pick the employee from the list",IF(COUNTIF(Setup!$A$12:$A$17,$B385)=0,"Pick the leave type",IF($F385="Check dates","Check the dates","OK"))))</f>
        <v/>
      </c>
      <c r="J385" s="34">
        <f>IF(AND(ISNUMBER($C385),ISNUMBER($D385)),IF($D385&lt;$C385,0,IF(MAX($C385,DATE(Setup!$B$5,1,1))&gt;MIN($D385,EOMONTH(DATE(Setup!$B$5,1,1),0)),0,MAX(0,NETWORKDAYS.INTL(MAX($C385,DATE(Setup!$B$5,1,1)),MIN($D385,EOMONTH(DATE(Setup!$B$5,1,1),0)),Setup!$C$6,Setup!$F$12:$F$61)-IF(AND($E385="Half day",YEAR($D385)=Setup!$B$5,MONTH($D385)=1),1-Setup!$B$7,0)))),0)</f>
        <v/>
      </c>
      <c r="K385" s="34">
        <f>IF(AND(ISNUMBER($C385),ISNUMBER($D385)),IF($D385&lt;$C385,0,IF(MAX($C385,DATE(Setup!$B$5,2,1))&gt;MIN($D385,EOMONTH(DATE(Setup!$B$5,2,1),0)),0,MAX(0,NETWORKDAYS.INTL(MAX($C385,DATE(Setup!$B$5,2,1)),MIN($D385,EOMONTH(DATE(Setup!$B$5,2,1),0)),Setup!$C$6,Setup!$F$12:$F$61)-IF(AND($E385="Half day",YEAR($D385)=Setup!$B$5,MONTH($D385)=2),1-Setup!$B$7,0)))),0)</f>
        <v/>
      </c>
      <c r="L385" s="34">
        <f>IF(AND(ISNUMBER($C385),ISNUMBER($D385)),IF($D385&lt;$C385,0,IF(MAX($C385,DATE(Setup!$B$5,3,1))&gt;MIN($D385,EOMONTH(DATE(Setup!$B$5,3,1),0)),0,MAX(0,NETWORKDAYS.INTL(MAX($C385,DATE(Setup!$B$5,3,1)),MIN($D385,EOMONTH(DATE(Setup!$B$5,3,1),0)),Setup!$C$6,Setup!$F$12:$F$61)-IF(AND($E385="Half day",YEAR($D385)=Setup!$B$5,MONTH($D385)=3),1-Setup!$B$7,0)))),0)</f>
        <v/>
      </c>
      <c r="M385" s="34">
        <f>IF(AND(ISNUMBER($C385),ISNUMBER($D385)),IF($D385&lt;$C385,0,IF(MAX($C385,DATE(Setup!$B$5,4,1))&gt;MIN($D385,EOMONTH(DATE(Setup!$B$5,4,1),0)),0,MAX(0,NETWORKDAYS.INTL(MAX($C385,DATE(Setup!$B$5,4,1)),MIN($D385,EOMONTH(DATE(Setup!$B$5,4,1),0)),Setup!$C$6,Setup!$F$12:$F$61)-IF(AND($E385="Half day",YEAR($D385)=Setup!$B$5,MONTH($D385)=4),1-Setup!$B$7,0)))),0)</f>
        <v/>
      </c>
      <c r="N385" s="34">
        <f>IF(AND(ISNUMBER($C385),ISNUMBER($D385)),IF($D385&lt;$C385,0,IF(MAX($C385,DATE(Setup!$B$5,5,1))&gt;MIN($D385,EOMONTH(DATE(Setup!$B$5,5,1),0)),0,MAX(0,NETWORKDAYS.INTL(MAX($C385,DATE(Setup!$B$5,5,1)),MIN($D385,EOMONTH(DATE(Setup!$B$5,5,1),0)),Setup!$C$6,Setup!$F$12:$F$61)-IF(AND($E385="Half day",YEAR($D385)=Setup!$B$5,MONTH($D385)=5),1-Setup!$B$7,0)))),0)</f>
        <v/>
      </c>
      <c r="O385" s="34">
        <f>IF(AND(ISNUMBER($C385),ISNUMBER($D385)),IF($D385&lt;$C385,0,IF(MAX($C385,DATE(Setup!$B$5,6,1))&gt;MIN($D385,EOMONTH(DATE(Setup!$B$5,6,1),0)),0,MAX(0,NETWORKDAYS.INTL(MAX($C385,DATE(Setup!$B$5,6,1)),MIN($D385,EOMONTH(DATE(Setup!$B$5,6,1),0)),Setup!$C$6,Setup!$F$12:$F$61)-IF(AND($E385="Half day",YEAR($D385)=Setup!$B$5,MONTH($D385)=6),1-Setup!$B$7,0)))),0)</f>
        <v/>
      </c>
      <c r="P385" s="34">
        <f>IF(AND(ISNUMBER($C385),ISNUMBER($D385)),IF($D385&lt;$C385,0,IF(MAX($C385,DATE(Setup!$B$5,7,1))&gt;MIN($D385,EOMONTH(DATE(Setup!$B$5,7,1),0)),0,MAX(0,NETWORKDAYS.INTL(MAX($C385,DATE(Setup!$B$5,7,1)),MIN($D385,EOMONTH(DATE(Setup!$B$5,7,1),0)),Setup!$C$6,Setup!$F$12:$F$61)-IF(AND($E385="Half day",YEAR($D385)=Setup!$B$5,MONTH($D385)=7),1-Setup!$B$7,0)))),0)</f>
        <v/>
      </c>
      <c r="Q385" s="34">
        <f>IF(AND(ISNUMBER($C385),ISNUMBER($D385)),IF($D385&lt;$C385,0,IF(MAX($C385,DATE(Setup!$B$5,8,1))&gt;MIN($D385,EOMONTH(DATE(Setup!$B$5,8,1),0)),0,MAX(0,NETWORKDAYS.INTL(MAX($C385,DATE(Setup!$B$5,8,1)),MIN($D385,EOMONTH(DATE(Setup!$B$5,8,1),0)),Setup!$C$6,Setup!$F$12:$F$61)-IF(AND($E385="Half day",YEAR($D385)=Setup!$B$5,MONTH($D385)=8),1-Setup!$B$7,0)))),0)</f>
        <v/>
      </c>
      <c r="R385" s="34">
        <f>IF(AND(ISNUMBER($C385),ISNUMBER($D385)),IF($D385&lt;$C385,0,IF(MAX($C385,DATE(Setup!$B$5,9,1))&gt;MIN($D385,EOMONTH(DATE(Setup!$B$5,9,1),0)),0,MAX(0,NETWORKDAYS.INTL(MAX($C385,DATE(Setup!$B$5,9,1)),MIN($D385,EOMONTH(DATE(Setup!$B$5,9,1),0)),Setup!$C$6,Setup!$F$12:$F$61)-IF(AND($E385="Half day",YEAR($D385)=Setup!$B$5,MONTH($D385)=9),1-Setup!$B$7,0)))),0)</f>
        <v/>
      </c>
      <c r="S385" s="34">
        <f>IF(AND(ISNUMBER($C385),ISNUMBER($D385)),IF($D385&lt;$C385,0,IF(MAX($C385,DATE(Setup!$B$5,10,1))&gt;MIN($D385,EOMONTH(DATE(Setup!$B$5,10,1),0)),0,MAX(0,NETWORKDAYS.INTL(MAX($C385,DATE(Setup!$B$5,10,1)),MIN($D385,EOMONTH(DATE(Setup!$B$5,10,1),0)),Setup!$C$6,Setup!$F$12:$F$61)-IF(AND($E385="Half day",YEAR($D385)=Setup!$B$5,MONTH($D385)=10),1-Setup!$B$7,0)))),0)</f>
        <v/>
      </c>
      <c r="T385" s="34">
        <f>IF(AND(ISNUMBER($C385),ISNUMBER($D385)),IF($D385&lt;$C385,0,IF(MAX($C385,DATE(Setup!$B$5,11,1))&gt;MIN($D385,EOMONTH(DATE(Setup!$B$5,11,1),0)),0,MAX(0,NETWORKDAYS.INTL(MAX($C385,DATE(Setup!$B$5,11,1)),MIN($D385,EOMONTH(DATE(Setup!$B$5,11,1),0)),Setup!$C$6,Setup!$F$12:$F$61)-IF(AND($E385="Half day",YEAR($D385)=Setup!$B$5,MONTH($D385)=11),1-Setup!$B$7,0)))),0)</f>
        <v/>
      </c>
      <c r="U385" s="34">
        <f>IF(AND(ISNUMBER($C385),ISNUMBER($D385)),IF($D385&lt;$C385,0,IF(MAX($C385,DATE(Setup!$B$5,12,1))&gt;MIN($D385,EOMONTH(DATE(Setup!$B$5,12,1),0)),0,MAX(0,NETWORKDAYS.INTL(MAX($C385,DATE(Setup!$B$5,12,1)),MIN($D385,EOMONTH(DATE(Setup!$B$5,12,1),0)),Setup!$C$6,Setup!$F$12:$F$61)-IF(AND($E385="Half day",YEAR($D385)=Setup!$B$5,MONTH($D385)=12),1-Setup!$B$7,0)))),0)</f>
        <v/>
      </c>
    </row>
    <row r="386">
      <c r="A386" s="7" t="n"/>
      <c r="B386" s="7" t="n"/>
      <c r="C386" s="28" t="n"/>
      <c r="D386" s="28" t="n"/>
      <c r="E386" s="23" t="n"/>
      <c r="F386" s="32">
        <f>IF(OR($C386="",$D386=""),"",IF(NOT(AND(ISNUMBER($C386),ISNUMBER($D386))),"Check dates",IF($D386&lt;$C386,"Check dates",SUM($J386:$U386))))</f>
        <v/>
      </c>
      <c r="G386" s="7" t="n"/>
      <c r="H386" s="33">
        <f>IF(AND($A386="",$B386="",$C386="",$D386=""),"",IF(COUNTIF(Employees!$A$5:$A$34,$A386)=0,"Pick the employee from the list",IF(COUNTIF(Setup!$A$12:$A$17,$B386)=0,"Pick the leave type",IF($F386="Check dates","Check the dates","OK"))))</f>
        <v/>
      </c>
      <c r="J386" s="34">
        <f>IF(AND(ISNUMBER($C386),ISNUMBER($D386)),IF($D386&lt;$C386,0,IF(MAX($C386,DATE(Setup!$B$5,1,1))&gt;MIN($D386,EOMONTH(DATE(Setup!$B$5,1,1),0)),0,MAX(0,NETWORKDAYS.INTL(MAX($C386,DATE(Setup!$B$5,1,1)),MIN($D386,EOMONTH(DATE(Setup!$B$5,1,1),0)),Setup!$C$6,Setup!$F$12:$F$61)-IF(AND($E386="Half day",YEAR($D386)=Setup!$B$5,MONTH($D386)=1),1-Setup!$B$7,0)))),0)</f>
        <v/>
      </c>
      <c r="K386" s="34">
        <f>IF(AND(ISNUMBER($C386),ISNUMBER($D386)),IF($D386&lt;$C386,0,IF(MAX($C386,DATE(Setup!$B$5,2,1))&gt;MIN($D386,EOMONTH(DATE(Setup!$B$5,2,1),0)),0,MAX(0,NETWORKDAYS.INTL(MAX($C386,DATE(Setup!$B$5,2,1)),MIN($D386,EOMONTH(DATE(Setup!$B$5,2,1),0)),Setup!$C$6,Setup!$F$12:$F$61)-IF(AND($E386="Half day",YEAR($D386)=Setup!$B$5,MONTH($D386)=2),1-Setup!$B$7,0)))),0)</f>
        <v/>
      </c>
      <c r="L386" s="34">
        <f>IF(AND(ISNUMBER($C386),ISNUMBER($D386)),IF($D386&lt;$C386,0,IF(MAX($C386,DATE(Setup!$B$5,3,1))&gt;MIN($D386,EOMONTH(DATE(Setup!$B$5,3,1),0)),0,MAX(0,NETWORKDAYS.INTL(MAX($C386,DATE(Setup!$B$5,3,1)),MIN($D386,EOMONTH(DATE(Setup!$B$5,3,1),0)),Setup!$C$6,Setup!$F$12:$F$61)-IF(AND($E386="Half day",YEAR($D386)=Setup!$B$5,MONTH($D386)=3),1-Setup!$B$7,0)))),0)</f>
        <v/>
      </c>
      <c r="M386" s="34">
        <f>IF(AND(ISNUMBER($C386),ISNUMBER($D386)),IF($D386&lt;$C386,0,IF(MAX($C386,DATE(Setup!$B$5,4,1))&gt;MIN($D386,EOMONTH(DATE(Setup!$B$5,4,1),0)),0,MAX(0,NETWORKDAYS.INTL(MAX($C386,DATE(Setup!$B$5,4,1)),MIN($D386,EOMONTH(DATE(Setup!$B$5,4,1),0)),Setup!$C$6,Setup!$F$12:$F$61)-IF(AND($E386="Half day",YEAR($D386)=Setup!$B$5,MONTH($D386)=4),1-Setup!$B$7,0)))),0)</f>
        <v/>
      </c>
      <c r="N386" s="34">
        <f>IF(AND(ISNUMBER($C386),ISNUMBER($D386)),IF($D386&lt;$C386,0,IF(MAX($C386,DATE(Setup!$B$5,5,1))&gt;MIN($D386,EOMONTH(DATE(Setup!$B$5,5,1),0)),0,MAX(0,NETWORKDAYS.INTL(MAX($C386,DATE(Setup!$B$5,5,1)),MIN($D386,EOMONTH(DATE(Setup!$B$5,5,1),0)),Setup!$C$6,Setup!$F$12:$F$61)-IF(AND($E386="Half day",YEAR($D386)=Setup!$B$5,MONTH($D386)=5),1-Setup!$B$7,0)))),0)</f>
        <v/>
      </c>
      <c r="O386" s="34">
        <f>IF(AND(ISNUMBER($C386),ISNUMBER($D386)),IF($D386&lt;$C386,0,IF(MAX($C386,DATE(Setup!$B$5,6,1))&gt;MIN($D386,EOMONTH(DATE(Setup!$B$5,6,1),0)),0,MAX(0,NETWORKDAYS.INTL(MAX($C386,DATE(Setup!$B$5,6,1)),MIN($D386,EOMONTH(DATE(Setup!$B$5,6,1),0)),Setup!$C$6,Setup!$F$12:$F$61)-IF(AND($E386="Half day",YEAR($D386)=Setup!$B$5,MONTH($D386)=6),1-Setup!$B$7,0)))),0)</f>
        <v/>
      </c>
      <c r="P386" s="34">
        <f>IF(AND(ISNUMBER($C386),ISNUMBER($D386)),IF($D386&lt;$C386,0,IF(MAX($C386,DATE(Setup!$B$5,7,1))&gt;MIN($D386,EOMONTH(DATE(Setup!$B$5,7,1),0)),0,MAX(0,NETWORKDAYS.INTL(MAX($C386,DATE(Setup!$B$5,7,1)),MIN($D386,EOMONTH(DATE(Setup!$B$5,7,1),0)),Setup!$C$6,Setup!$F$12:$F$61)-IF(AND($E386="Half day",YEAR($D386)=Setup!$B$5,MONTH($D386)=7),1-Setup!$B$7,0)))),0)</f>
        <v/>
      </c>
      <c r="Q386" s="34">
        <f>IF(AND(ISNUMBER($C386),ISNUMBER($D386)),IF($D386&lt;$C386,0,IF(MAX($C386,DATE(Setup!$B$5,8,1))&gt;MIN($D386,EOMONTH(DATE(Setup!$B$5,8,1),0)),0,MAX(0,NETWORKDAYS.INTL(MAX($C386,DATE(Setup!$B$5,8,1)),MIN($D386,EOMONTH(DATE(Setup!$B$5,8,1),0)),Setup!$C$6,Setup!$F$12:$F$61)-IF(AND($E386="Half day",YEAR($D386)=Setup!$B$5,MONTH($D386)=8),1-Setup!$B$7,0)))),0)</f>
        <v/>
      </c>
      <c r="R386" s="34">
        <f>IF(AND(ISNUMBER($C386),ISNUMBER($D386)),IF($D386&lt;$C386,0,IF(MAX($C386,DATE(Setup!$B$5,9,1))&gt;MIN($D386,EOMONTH(DATE(Setup!$B$5,9,1),0)),0,MAX(0,NETWORKDAYS.INTL(MAX($C386,DATE(Setup!$B$5,9,1)),MIN($D386,EOMONTH(DATE(Setup!$B$5,9,1),0)),Setup!$C$6,Setup!$F$12:$F$61)-IF(AND($E386="Half day",YEAR($D386)=Setup!$B$5,MONTH($D386)=9),1-Setup!$B$7,0)))),0)</f>
        <v/>
      </c>
      <c r="S386" s="34">
        <f>IF(AND(ISNUMBER($C386),ISNUMBER($D386)),IF($D386&lt;$C386,0,IF(MAX($C386,DATE(Setup!$B$5,10,1))&gt;MIN($D386,EOMONTH(DATE(Setup!$B$5,10,1),0)),0,MAX(0,NETWORKDAYS.INTL(MAX($C386,DATE(Setup!$B$5,10,1)),MIN($D386,EOMONTH(DATE(Setup!$B$5,10,1),0)),Setup!$C$6,Setup!$F$12:$F$61)-IF(AND($E386="Half day",YEAR($D386)=Setup!$B$5,MONTH($D386)=10),1-Setup!$B$7,0)))),0)</f>
        <v/>
      </c>
      <c r="T386" s="34">
        <f>IF(AND(ISNUMBER($C386),ISNUMBER($D386)),IF($D386&lt;$C386,0,IF(MAX($C386,DATE(Setup!$B$5,11,1))&gt;MIN($D386,EOMONTH(DATE(Setup!$B$5,11,1),0)),0,MAX(0,NETWORKDAYS.INTL(MAX($C386,DATE(Setup!$B$5,11,1)),MIN($D386,EOMONTH(DATE(Setup!$B$5,11,1),0)),Setup!$C$6,Setup!$F$12:$F$61)-IF(AND($E386="Half day",YEAR($D386)=Setup!$B$5,MONTH($D386)=11),1-Setup!$B$7,0)))),0)</f>
        <v/>
      </c>
      <c r="U386" s="34">
        <f>IF(AND(ISNUMBER($C386),ISNUMBER($D386)),IF($D386&lt;$C386,0,IF(MAX($C386,DATE(Setup!$B$5,12,1))&gt;MIN($D386,EOMONTH(DATE(Setup!$B$5,12,1),0)),0,MAX(0,NETWORKDAYS.INTL(MAX($C386,DATE(Setup!$B$5,12,1)),MIN($D386,EOMONTH(DATE(Setup!$B$5,12,1),0)),Setup!$C$6,Setup!$F$12:$F$61)-IF(AND($E386="Half day",YEAR($D386)=Setup!$B$5,MONTH($D386)=12),1-Setup!$B$7,0)))),0)</f>
        <v/>
      </c>
    </row>
    <row r="387">
      <c r="A387" s="7" t="n"/>
      <c r="B387" s="7" t="n"/>
      <c r="C387" s="28" t="n"/>
      <c r="D387" s="28" t="n"/>
      <c r="E387" s="23" t="n"/>
      <c r="F387" s="32">
        <f>IF(OR($C387="",$D387=""),"",IF(NOT(AND(ISNUMBER($C387),ISNUMBER($D387))),"Check dates",IF($D387&lt;$C387,"Check dates",SUM($J387:$U387))))</f>
        <v/>
      </c>
      <c r="G387" s="7" t="n"/>
      <c r="H387" s="33">
        <f>IF(AND($A387="",$B387="",$C387="",$D387=""),"",IF(COUNTIF(Employees!$A$5:$A$34,$A387)=0,"Pick the employee from the list",IF(COUNTIF(Setup!$A$12:$A$17,$B387)=0,"Pick the leave type",IF($F387="Check dates","Check the dates","OK"))))</f>
        <v/>
      </c>
      <c r="J387" s="34">
        <f>IF(AND(ISNUMBER($C387),ISNUMBER($D387)),IF($D387&lt;$C387,0,IF(MAX($C387,DATE(Setup!$B$5,1,1))&gt;MIN($D387,EOMONTH(DATE(Setup!$B$5,1,1),0)),0,MAX(0,NETWORKDAYS.INTL(MAX($C387,DATE(Setup!$B$5,1,1)),MIN($D387,EOMONTH(DATE(Setup!$B$5,1,1),0)),Setup!$C$6,Setup!$F$12:$F$61)-IF(AND($E387="Half day",YEAR($D387)=Setup!$B$5,MONTH($D387)=1),1-Setup!$B$7,0)))),0)</f>
        <v/>
      </c>
      <c r="K387" s="34">
        <f>IF(AND(ISNUMBER($C387),ISNUMBER($D387)),IF($D387&lt;$C387,0,IF(MAX($C387,DATE(Setup!$B$5,2,1))&gt;MIN($D387,EOMONTH(DATE(Setup!$B$5,2,1),0)),0,MAX(0,NETWORKDAYS.INTL(MAX($C387,DATE(Setup!$B$5,2,1)),MIN($D387,EOMONTH(DATE(Setup!$B$5,2,1),0)),Setup!$C$6,Setup!$F$12:$F$61)-IF(AND($E387="Half day",YEAR($D387)=Setup!$B$5,MONTH($D387)=2),1-Setup!$B$7,0)))),0)</f>
        <v/>
      </c>
      <c r="L387" s="34">
        <f>IF(AND(ISNUMBER($C387),ISNUMBER($D387)),IF($D387&lt;$C387,0,IF(MAX($C387,DATE(Setup!$B$5,3,1))&gt;MIN($D387,EOMONTH(DATE(Setup!$B$5,3,1),0)),0,MAX(0,NETWORKDAYS.INTL(MAX($C387,DATE(Setup!$B$5,3,1)),MIN($D387,EOMONTH(DATE(Setup!$B$5,3,1),0)),Setup!$C$6,Setup!$F$12:$F$61)-IF(AND($E387="Half day",YEAR($D387)=Setup!$B$5,MONTH($D387)=3),1-Setup!$B$7,0)))),0)</f>
        <v/>
      </c>
      <c r="M387" s="34">
        <f>IF(AND(ISNUMBER($C387),ISNUMBER($D387)),IF($D387&lt;$C387,0,IF(MAX($C387,DATE(Setup!$B$5,4,1))&gt;MIN($D387,EOMONTH(DATE(Setup!$B$5,4,1),0)),0,MAX(0,NETWORKDAYS.INTL(MAX($C387,DATE(Setup!$B$5,4,1)),MIN($D387,EOMONTH(DATE(Setup!$B$5,4,1),0)),Setup!$C$6,Setup!$F$12:$F$61)-IF(AND($E387="Half day",YEAR($D387)=Setup!$B$5,MONTH($D387)=4),1-Setup!$B$7,0)))),0)</f>
        <v/>
      </c>
      <c r="N387" s="34">
        <f>IF(AND(ISNUMBER($C387),ISNUMBER($D387)),IF($D387&lt;$C387,0,IF(MAX($C387,DATE(Setup!$B$5,5,1))&gt;MIN($D387,EOMONTH(DATE(Setup!$B$5,5,1),0)),0,MAX(0,NETWORKDAYS.INTL(MAX($C387,DATE(Setup!$B$5,5,1)),MIN($D387,EOMONTH(DATE(Setup!$B$5,5,1),0)),Setup!$C$6,Setup!$F$12:$F$61)-IF(AND($E387="Half day",YEAR($D387)=Setup!$B$5,MONTH($D387)=5),1-Setup!$B$7,0)))),0)</f>
        <v/>
      </c>
      <c r="O387" s="34">
        <f>IF(AND(ISNUMBER($C387),ISNUMBER($D387)),IF($D387&lt;$C387,0,IF(MAX($C387,DATE(Setup!$B$5,6,1))&gt;MIN($D387,EOMONTH(DATE(Setup!$B$5,6,1),0)),0,MAX(0,NETWORKDAYS.INTL(MAX($C387,DATE(Setup!$B$5,6,1)),MIN($D387,EOMONTH(DATE(Setup!$B$5,6,1),0)),Setup!$C$6,Setup!$F$12:$F$61)-IF(AND($E387="Half day",YEAR($D387)=Setup!$B$5,MONTH($D387)=6),1-Setup!$B$7,0)))),0)</f>
        <v/>
      </c>
      <c r="P387" s="34">
        <f>IF(AND(ISNUMBER($C387),ISNUMBER($D387)),IF($D387&lt;$C387,0,IF(MAX($C387,DATE(Setup!$B$5,7,1))&gt;MIN($D387,EOMONTH(DATE(Setup!$B$5,7,1),0)),0,MAX(0,NETWORKDAYS.INTL(MAX($C387,DATE(Setup!$B$5,7,1)),MIN($D387,EOMONTH(DATE(Setup!$B$5,7,1),0)),Setup!$C$6,Setup!$F$12:$F$61)-IF(AND($E387="Half day",YEAR($D387)=Setup!$B$5,MONTH($D387)=7),1-Setup!$B$7,0)))),0)</f>
        <v/>
      </c>
      <c r="Q387" s="34">
        <f>IF(AND(ISNUMBER($C387),ISNUMBER($D387)),IF($D387&lt;$C387,0,IF(MAX($C387,DATE(Setup!$B$5,8,1))&gt;MIN($D387,EOMONTH(DATE(Setup!$B$5,8,1),0)),0,MAX(0,NETWORKDAYS.INTL(MAX($C387,DATE(Setup!$B$5,8,1)),MIN($D387,EOMONTH(DATE(Setup!$B$5,8,1),0)),Setup!$C$6,Setup!$F$12:$F$61)-IF(AND($E387="Half day",YEAR($D387)=Setup!$B$5,MONTH($D387)=8),1-Setup!$B$7,0)))),0)</f>
        <v/>
      </c>
      <c r="R387" s="34">
        <f>IF(AND(ISNUMBER($C387),ISNUMBER($D387)),IF($D387&lt;$C387,0,IF(MAX($C387,DATE(Setup!$B$5,9,1))&gt;MIN($D387,EOMONTH(DATE(Setup!$B$5,9,1),0)),0,MAX(0,NETWORKDAYS.INTL(MAX($C387,DATE(Setup!$B$5,9,1)),MIN($D387,EOMONTH(DATE(Setup!$B$5,9,1),0)),Setup!$C$6,Setup!$F$12:$F$61)-IF(AND($E387="Half day",YEAR($D387)=Setup!$B$5,MONTH($D387)=9),1-Setup!$B$7,0)))),0)</f>
        <v/>
      </c>
      <c r="S387" s="34">
        <f>IF(AND(ISNUMBER($C387),ISNUMBER($D387)),IF($D387&lt;$C387,0,IF(MAX($C387,DATE(Setup!$B$5,10,1))&gt;MIN($D387,EOMONTH(DATE(Setup!$B$5,10,1),0)),0,MAX(0,NETWORKDAYS.INTL(MAX($C387,DATE(Setup!$B$5,10,1)),MIN($D387,EOMONTH(DATE(Setup!$B$5,10,1),0)),Setup!$C$6,Setup!$F$12:$F$61)-IF(AND($E387="Half day",YEAR($D387)=Setup!$B$5,MONTH($D387)=10),1-Setup!$B$7,0)))),0)</f>
        <v/>
      </c>
      <c r="T387" s="34">
        <f>IF(AND(ISNUMBER($C387),ISNUMBER($D387)),IF($D387&lt;$C387,0,IF(MAX($C387,DATE(Setup!$B$5,11,1))&gt;MIN($D387,EOMONTH(DATE(Setup!$B$5,11,1),0)),0,MAX(0,NETWORKDAYS.INTL(MAX($C387,DATE(Setup!$B$5,11,1)),MIN($D387,EOMONTH(DATE(Setup!$B$5,11,1),0)),Setup!$C$6,Setup!$F$12:$F$61)-IF(AND($E387="Half day",YEAR($D387)=Setup!$B$5,MONTH($D387)=11),1-Setup!$B$7,0)))),0)</f>
        <v/>
      </c>
      <c r="U387" s="34">
        <f>IF(AND(ISNUMBER($C387),ISNUMBER($D387)),IF($D387&lt;$C387,0,IF(MAX($C387,DATE(Setup!$B$5,12,1))&gt;MIN($D387,EOMONTH(DATE(Setup!$B$5,12,1),0)),0,MAX(0,NETWORKDAYS.INTL(MAX($C387,DATE(Setup!$B$5,12,1)),MIN($D387,EOMONTH(DATE(Setup!$B$5,12,1),0)),Setup!$C$6,Setup!$F$12:$F$61)-IF(AND($E387="Half day",YEAR($D387)=Setup!$B$5,MONTH($D387)=12),1-Setup!$B$7,0)))),0)</f>
        <v/>
      </c>
    </row>
    <row r="388">
      <c r="A388" s="7" t="n"/>
      <c r="B388" s="7" t="n"/>
      <c r="C388" s="28" t="n"/>
      <c r="D388" s="28" t="n"/>
      <c r="E388" s="23" t="n"/>
      <c r="F388" s="32">
        <f>IF(OR($C388="",$D388=""),"",IF(NOT(AND(ISNUMBER($C388),ISNUMBER($D388))),"Check dates",IF($D388&lt;$C388,"Check dates",SUM($J388:$U388))))</f>
        <v/>
      </c>
      <c r="G388" s="7" t="n"/>
      <c r="H388" s="33">
        <f>IF(AND($A388="",$B388="",$C388="",$D388=""),"",IF(COUNTIF(Employees!$A$5:$A$34,$A388)=0,"Pick the employee from the list",IF(COUNTIF(Setup!$A$12:$A$17,$B388)=0,"Pick the leave type",IF($F388="Check dates","Check the dates","OK"))))</f>
        <v/>
      </c>
      <c r="J388" s="34">
        <f>IF(AND(ISNUMBER($C388),ISNUMBER($D388)),IF($D388&lt;$C388,0,IF(MAX($C388,DATE(Setup!$B$5,1,1))&gt;MIN($D388,EOMONTH(DATE(Setup!$B$5,1,1),0)),0,MAX(0,NETWORKDAYS.INTL(MAX($C388,DATE(Setup!$B$5,1,1)),MIN($D388,EOMONTH(DATE(Setup!$B$5,1,1),0)),Setup!$C$6,Setup!$F$12:$F$61)-IF(AND($E388="Half day",YEAR($D388)=Setup!$B$5,MONTH($D388)=1),1-Setup!$B$7,0)))),0)</f>
        <v/>
      </c>
      <c r="K388" s="34">
        <f>IF(AND(ISNUMBER($C388),ISNUMBER($D388)),IF($D388&lt;$C388,0,IF(MAX($C388,DATE(Setup!$B$5,2,1))&gt;MIN($D388,EOMONTH(DATE(Setup!$B$5,2,1),0)),0,MAX(0,NETWORKDAYS.INTL(MAX($C388,DATE(Setup!$B$5,2,1)),MIN($D388,EOMONTH(DATE(Setup!$B$5,2,1),0)),Setup!$C$6,Setup!$F$12:$F$61)-IF(AND($E388="Half day",YEAR($D388)=Setup!$B$5,MONTH($D388)=2),1-Setup!$B$7,0)))),0)</f>
        <v/>
      </c>
      <c r="L388" s="34">
        <f>IF(AND(ISNUMBER($C388),ISNUMBER($D388)),IF($D388&lt;$C388,0,IF(MAX($C388,DATE(Setup!$B$5,3,1))&gt;MIN($D388,EOMONTH(DATE(Setup!$B$5,3,1),0)),0,MAX(0,NETWORKDAYS.INTL(MAX($C388,DATE(Setup!$B$5,3,1)),MIN($D388,EOMONTH(DATE(Setup!$B$5,3,1),0)),Setup!$C$6,Setup!$F$12:$F$61)-IF(AND($E388="Half day",YEAR($D388)=Setup!$B$5,MONTH($D388)=3),1-Setup!$B$7,0)))),0)</f>
        <v/>
      </c>
      <c r="M388" s="34">
        <f>IF(AND(ISNUMBER($C388),ISNUMBER($D388)),IF($D388&lt;$C388,0,IF(MAX($C388,DATE(Setup!$B$5,4,1))&gt;MIN($D388,EOMONTH(DATE(Setup!$B$5,4,1),0)),0,MAX(0,NETWORKDAYS.INTL(MAX($C388,DATE(Setup!$B$5,4,1)),MIN($D388,EOMONTH(DATE(Setup!$B$5,4,1),0)),Setup!$C$6,Setup!$F$12:$F$61)-IF(AND($E388="Half day",YEAR($D388)=Setup!$B$5,MONTH($D388)=4),1-Setup!$B$7,0)))),0)</f>
        <v/>
      </c>
      <c r="N388" s="34">
        <f>IF(AND(ISNUMBER($C388),ISNUMBER($D388)),IF($D388&lt;$C388,0,IF(MAX($C388,DATE(Setup!$B$5,5,1))&gt;MIN($D388,EOMONTH(DATE(Setup!$B$5,5,1),0)),0,MAX(0,NETWORKDAYS.INTL(MAX($C388,DATE(Setup!$B$5,5,1)),MIN($D388,EOMONTH(DATE(Setup!$B$5,5,1),0)),Setup!$C$6,Setup!$F$12:$F$61)-IF(AND($E388="Half day",YEAR($D388)=Setup!$B$5,MONTH($D388)=5),1-Setup!$B$7,0)))),0)</f>
        <v/>
      </c>
      <c r="O388" s="34">
        <f>IF(AND(ISNUMBER($C388),ISNUMBER($D388)),IF($D388&lt;$C388,0,IF(MAX($C388,DATE(Setup!$B$5,6,1))&gt;MIN($D388,EOMONTH(DATE(Setup!$B$5,6,1),0)),0,MAX(0,NETWORKDAYS.INTL(MAX($C388,DATE(Setup!$B$5,6,1)),MIN($D388,EOMONTH(DATE(Setup!$B$5,6,1),0)),Setup!$C$6,Setup!$F$12:$F$61)-IF(AND($E388="Half day",YEAR($D388)=Setup!$B$5,MONTH($D388)=6),1-Setup!$B$7,0)))),0)</f>
        <v/>
      </c>
      <c r="P388" s="34">
        <f>IF(AND(ISNUMBER($C388),ISNUMBER($D388)),IF($D388&lt;$C388,0,IF(MAX($C388,DATE(Setup!$B$5,7,1))&gt;MIN($D388,EOMONTH(DATE(Setup!$B$5,7,1),0)),0,MAX(0,NETWORKDAYS.INTL(MAX($C388,DATE(Setup!$B$5,7,1)),MIN($D388,EOMONTH(DATE(Setup!$B$5,7,1),0)),Setup!$C$6,Setup!$F$12:$F$61)-IF(AND($E388="Half day",YEAR($D388)=Setup!$B$5,MONTH($D388)=7),1-Setup!$B$7,0)))),0)</f>
        <v/>
      </c>
      <c r="Q388" s="34">
        <f>IF(AND(ISNUMBER($C388),ISNUMBER($D388)),IF($D388&lt;$C388,0,IF(MAX($C388,DATE(Setup!$B$5,8,1))&gt;MIN($D388,EOMONTH(DATE(Setup!$B$5,8,1),0)),0,MAX(0,NETWORKDAYS.INTL(MAX($C388,DATE(Setup!$B$5,8,1)),MIN($D388,EOMONTH(DATE(Setup!$B$5,8,1),0)),Setup!$C$6,Setup!$F$12:$F$61)-IF(AND($E388="Half day",YEAR($D388)=Setup!$B$5,MONTH($D388)=8),1-Setup!$B$7,0)))),0)</f>
        <v/>
      </c>
      <c r="R388" s="34">
        <f>IF(AND(ISNUMBER($C388),ISNUMBER($D388)),IF($D388&lt;$C388,0,IF(MAX($C388,DATE(Setup!$B$5,9,1))&gt;MIN($D388,EOMONTH(DATE(Setup!$B$5,9,1),0)),0,MAX(0,NETWORKDAYS.INTL(MAX($C388,DATE(Setup!$B$5,9,1)),MIN($D388,EOMONTH(DATE(Setup!$B$5,9,1),0)),Setup!$C$6,Setup!$F$12:$F$61)-IF(AND($E388="Half day",YEAR($D388)=Setup!$B$5,MONTH($D388)=9),1-Setup!$B$7,0)))),0)</f>
        <v/>
      </c>
      <c r="S388" s="34">
        <f>IF(AND(ISNUMBER($C388),ISNUMBER($D388)),IF($D388&lt;$C388,0,IF(MAX($C388,DATE(Setup!$B$5,10,1))&gt;MIN($D388,EOMONTH(DATE(Setup!$B$5,10,1),0)),0,MAX(0,NETWORKDAYS.INTL(MAX($C388,DATE(Setup!$B$5,10,1)),MIN($D388,EOMONTH(DATE(Setup!$B$5,10,1),0)),Setup!$C$6,Setup!$F$12:$F$61)-IF(AND($E388="Half day",YEAR($D388)=Setup!$B$5,MONTH($D388)=10),1-Setup!$B$7,0)))),0)</f>
        <v/>
      </c>
      <c r="T388" s="34">
        <f>IF(AND(ISNUMBER($C388),ISNUMBER($D388)),IF($D388&lt;$C388,0,IF(MAX($C388,DATE(Setup!$B$5,11,1))&gt;MIN($D388,EOMONTH(DATE(Setup!$B$5,11,1),0)),0,MAX(0,NETWORKDAYS.INTL(MAX($C388,DATE(Setup!$B$5,11,1)),MIN($D388,EOMONTH(DATE(Setup!$B$5,11,1),0)),Setup!$C$6,Setup!$F$12:$F$61)-IF(AND($E388="Half day",YEAR($D388)=Setup!$B$5,MONTH($D388)=11),1-Setup!$B$7,0)))),0)</f>
        <v/>
      </c>
      <c r="U388" s="34">
        <f>IF(AND(ISNUMBER($C388),ISNUMBER($D388)),IF($D388&lt;$C388,0,IF(MAX($C388,DATE(Setup!$B$5,12,1))&gt;MIN($D388,EOMONTH(DATE(Setup!$B$5,12,1),0)),0,MAX(0,NETWORKDAYS.INTL(MAX($C388,DATE(Setup!$B$5,12,1)),MIN($D388,EOMONTH(DATE(Setup!$B$5,12,1),0)),Setup!$C$6,Setup!$F$12:$F$61)-IF(AND($E388="Half day",YEAR($D388)=Setup!$B$5,MONTH($D388)=12),1-Setup!$B$7,0)))),0)</f>
        <v/>
      </c>
    </row>
    <row r="389">
      <c r="A389" s="7" t="n"/>
      <c r="B389" s="7" t="n"/>
      <c r="C389" s="28" t="n"/>
      <c r="D389" s="28" t="n"/>
      <c r="E389" s="23" t="n"/>
      <c r="F389" s="32">
        <f>IF(OR($C389="",$D389=""),"",IF(NOT(AND(ISNUMBER($C389),ISNUMBER($D389))),"Check dates",IF($D389&lt;$C389,"Check dates",SUM($J389:$U389))))</f>
        <v/>
      </c>
      <c r="G389" s="7" t="n"/>
      <c r="H389" s="33">
        <f>IF(AND($A389="",$B389="",$C389="",$D389=""),"",IF(COUNTIF(Employees!$A$5:$A$34,$A389)=0,"Pick the employee from the list",IF(COUNTIF(Setup!$A$12:$A$17,$B389)=0,"Pick the leave type",IF($F389="Check dates","Check the dates","OK"))))</f>
        <v/>
      </c>
      <c r="J389" s="34">
        <f>IF(AND(ISNUMBER($C389),ISNUMBER($D389)),IF($D389&lt;$C389,0,IF(MAX($C389,DATE(Setup!$B$5,1,1))&gt;MIN($D389,EOMONTH(DATE(Setup!$B$5,1,1),0)),0,MAX(0,NETWORKDAYS.INTL(MAX($C389,DATE(Setup!$B$5,1,1)),MIN($D389,EOMONTH(DATE(Setup!$B$5,1,1),0)),Setup!$C$6,Setup!$F$12:$F$61)-IF(AND($E389="Half day",YEAR($D389)=Setup!$B$5,MONTH($D389)=1),1-Setup!$B$7,0)))),0)</f>
        <v/>
      </c>
      <c r="K389" s="34">
        <f>IF(AND(ISNUMBER($C389),ISNUMBER($D389)),IF($D389&lt;$C389,0,IF(MAX($C389,DATE(Setup!$B$5,2,1))&gt;MIN($D389,EOMONTH(DATE(Setup!$B$5,2,1),0)),0,MAX(0,NETWORKDAYS.INTL(MAX($C389,DATE(Setup!$B$5,2,1)),MIN($D389,EOMONTH(DATE(Setup!$B$5,2,1),0)),Setup!$C$6,Setup!$F$12:$F$61)-IF(AND($E389="Half day",YEAR($D389)=Setup!$B$5,MONTH($D389)=2),1-Setup!$B$7,0)))),0)</f>
        <v/>
      </c>
      <c r="L389" s="34">
        <f>IF(AND(ISNUMBER($C389),ISNUMBER($D389)),IF($D389&lt;$C389,0,IF(MAX($C389,DATE(Setup!$B$5,3,1))&gt;MIN($D389,EOMONTH(DATE(Setup!$B$5,3,1),0)),0,MAX(0,NETWORKDAYS.INTL(MAX($C389,DATE(Setup!$B$5,3,1)),MIN($D389,EOMONTH(DATE(Setup!$B$5,3,1),0)),Setup!$C$6,Setup!$F$12:$F$61)-IF(AND($E389="Half day",YEAR($D389)=Setup!$B$5,MONTH($D389)=3),1-Setup!$B$7,0)))),0)</f>
        <v/>
      </c>
      <c r="M389" s="34">
        <f>IF(AND(ISNUMBER($C389),ISNUMBER($D389)),IF($D389&lt;$C389,0,IF(MAX($C389,DATE(Setup!$B$5,4,1))&gt;MIN($D389,EOMONTH(DATE(Setup!$B$5,4,1),0)),0,MAX(0,NETWORKDAYS.INTL(MAX($C389,DATE(Setup!$B$5,4,1)),MIN($D389,EOMONTH(DATE(Setup!$B$5,4,1),0)),Setup!$C$6,Setup!$F$12:$F$61)-IF(AND($E389="Half day",YEAR($D389)=Setup!$B$5,MONTH($D389)=4),1-Setup!$B$7,0)))),0)</f>
        <v/>
      </c>
      <c r="N389" s="34">
        <f>IF(AND(ISNUMBER($C389),ISNUMBER($D389)),IF($D389&lt;$C389,0,IF(MAX($C389,DATE(Setup!$B$5,5,1))&gt;MIN($D389,EOMONTH(DATE(Setup!$B$5,5,1),0)),0,MAX(0,NETWORKDAYS.INTL(MAX($C389,DATE(Setup!$B$5,5,1)),MIN($D389,EOMONTH(DATE(Setup!$B$5,5,1),0)),Setup!$C$6,Setup!$F$12:$F$61)-IF(AND($E389="Half day",YEAR($D389)=Setup!$B$5,MONTH($D389)=5),1-Setup!$B$7,0)))),0)</f>
        <v/>
      </c>
      <c r="O389" s="34">
        <f>IF(AND(ISNUMBER($C389),ISNUMBER($D389)),IF($D389&lt;$C389,0,IF(MAX($C389,DATE(Setup!$B$5,6,1))&gt;MIN($D389,EOMONTH(DATE(Setup!$B$5,6,1),0)),0,MAX(0,NETWORKDAYS.INTL(MAX($C389,DATE(Setup!$B$5,6,1)),MIN($D389,EOMONTH(DATE(Setup!$B$5,6,1),0)),Setup!$C$6,Setup!$F$12:$F$61)-IF(AND($E389="Half day",YEAR($D389)=Setup!$B$5,MONTH($D389)=6),1-Setup!$B$7,0)))),0)</f>
        <v/>
      </c>
      <c r="P389" s="34">
        <f>IF(AND(ISNUMBER($C389),ISNUMBER($D389)),IF($D389&lt;$C389,0,IF(MAX($C389,DATE(Setup!$B$5,7,1))&gt;MIN($D389,EOMONTH(DATE(Setup!$B$5,7,1),0)),0,MAX(0,NETWORKDAYS.INTL(MAX($C389,DATE(Setup!$B$5,7,1)),MIN($D389,EOMONTH(DATE(Setup!$B$5,7,1),0)),Setup!$C$6,Setup!$F$12:$F$61)-IF(AND($E389="Half day",YEAR($D389)=Setup!$B$5,MONTH($D389)=7),1-Setup!$B$7,0)))),0)</f>
        <v/>
      </c>
      <c r="Q389" s="34">
        <f>IF(AND(ISNUMBER($C389),ISNUMBER($D389)),IF($D389&lt;$C389,0,IF(MAX($C389,DATE(Setup!$B$5,8,1))&gt;MIN($D389,EOMONTH(DATE(Setup!$B$5,8,1),0)),0,MAX(0,NETWORKDAYS.INTL(MAX($C389,DATE(Setup!$B$5,8,1)),MIN($D389,EOMONTH(DATE(Setup!$B$5,8,1),0)),Setup!$C$6,Setup!$F$12:$F$61)-IF(AND($E389="Half day",YEAR($D389)=Setup!$B$5,MONTH($D389)=8),1-Setup!$B$7,0)))),0)</f>
        <v/>
      </c>
      <c r="R389" s="34">
        <f>IF(AND(ISNUMBER($C389),ISNUMBER($D389)),IF($D389&lt;$C389,0,IF(MAX($C389,DATE(Setup!$B$5,9,1))&gt;MIN($D389,EOMONTH(DATE(Setup!$B$5,9,1),0)),0,MAX(0,NETWORKDAYS.INTL(MAX($C389,DATE(Setup!$B$5,9,1)),MIN($D389,EOMONTH(DATE(Setup!$B$5,9,1),0)),Setup!$C$6,Setup!$F$12:$F$61)-IF(AND($E389="Half day",YEAR($D389)=Setup!$B$5,MONTH($D389)=9),1-Setup!$B$7,0)))),0)</f>
        <v/>
      </c>
      <c r="S389" s="34">
        <f>IF(AND(ISNUMBER($C389),ISNUMBER($D389)),IF($D389&lt;$C389,0,IF(MAX($C389,DATE(Setup!$B$5,10,1))&gt;MIN($D389,EOMONTH(DATE(Setup!$B$5,10,1),0)),0,MAX(0,NETWORKDAYS.INTL(MAX($C389,DATE(Setup!$B$5,10,1)),MIN($D389,EOMONTH(DATE(Setup!$B$5,10,1),0)),Setup!$C$6,Setup!$F$12:$F$61)-IF(AND($E389="Half day",YEAR($D389)=Setup!$B$5,MONTH($D389)=10),1-Setup!$B$7,0)))),0)</f>
        <v/>
      </c>
      <c r="T389" s="34">
        <f>IF(AND(ISNUMBER($C389),ISNUMBER($D389)),IF($D389&lt;$C389,0,IF(MAX($C389,DATE(Setup!$B$5,11,1))&gt;MIN($D389,EOMONTH(DATE(Setup!$B$5,11,1),0)),0,MAX(0,NETWORKDAYS.INTL(MAX($C389,DATE(Setup!$B$5,11,1)),MIN($D389,EOMONTH(DATE(Setup!$B$5,11,1),0)),Setup!$C$6,Setup!$F$12:$F$61)-IF(AND($E389="Half day",YEAR($D389)=Setup!$B$5,MONTH($D389)=11),1-Setup!$B$7,0)))),0)</f>
        <v/>
      </c>
      <c r="U389" s="34">
        <f>IF(AND(ISNUMBER($C389),ISNUMBER($D389)),IF($D389&lt;$C389,0,IF(MAX($C389,DATE(Setup!$B$5,12,1))&gt;MIN($D389,EOMONTH(DATE(Setup!$B$5,12,1),0)),0,MAX(0,NETWORKDAYS.INTL(MAX($C389,DATE(Setup!$B$5,12,1)),MIN($D389,EOMONTH(DATE(Setup!$B$5,12,1),0)),Setup!$C$6,Setup!$F$12:$F$61)-IF(AND($E389="Half day",YEAR($D389)=Setup!$B$5,MONTH($D389)=12),1-Setup!$B$7,0)))),0)</f>
        <v/>
      </c>
    </row>
    <row r="390">
      <c r="A390" s="7" t="n"/>
      <c r="B390" s="7" t="n"/>
      <c r="C390" s="28" t="n"/>
      <c r="D390" s="28" t="n"/>
      <c r="E390" s="23" t="n"/>
      <c r="F390" s="32">
        <f>IF(OR($C390="",$D390=""),"",IF(NOT(AND(ISNUMBER($C390),ISNUMBER($D390))),"Check dates",IF($D390&lt;$C390,"Check dates",SUM($J390:$U390))))</f>
        <v/>
      </c>
      <c r="G390" s="7" t="n"/>
      <c r="H390" s="33">
        <f>IF(AND($A390="",$B390="",$C390="",$D390=""),"",IF(COUNTIF(Employees!$A$5:$A$34,$A390)=0,"Pick the employee from the list",IF(COUNTIF(Setup!$A$12:$A$17,$B390)=0,"Pick the leave type",IF($F390="Check dates","Check the dates","OK"))))</f>
        <v/>
      </c>
      <c r="J390" s="34">
        <f>IF(AND(ISNUMBER($C390),ISNUMBER($D390)),IF($D390&lt;$C390,0,IF(MAX($C390,DATE(Setup!$B$5,1,1))&gt;MIN($D390,EOMONTH(DATE(Setup!$B$5,1,1),0)),0,MAX(0,NETWORKDAYS.INTL(MAX($C390,DATE(Setup!$B$5,1,1)),MIN($D390,EOMONTH(DATE(Setup!$B$5,1,1),0)),Setup!$C$6,Setup!$F$12:$F$61)-IF(AND($E390="Half day",YEAR($D390)=Setup!$B$5,MONTH($D390)=1),1-Setup!$B$7,0)))),0)</f>
        <v/>
      </c>
      <c r="K390" s="34">
        <f>IF(AND(ISNUMBER($C390),ISNUMBER($D390)),IF($D390&lt;$C390,0,IF(MAX($C390,DATE(Setup!$B$5,2,1))&gt;MIN($D390,EOMONTH(DATE(Setup!$B$5,2,1),0)),0,MAX(0,NETWORKDAYS.INTL(MAX($C390,DATE(Setup!$B$5,2,1)),MIN($D390,EOMONTH(DATE(Setup!$B$5,2,1),0)),Setup!$C$6,Setup!$F$12:$F$61)-IF(AND($E390="Half day",YEAR($D390)=Setup!$B$5,MONTH($D390)=2),1-Setup!$B$7,0)))),0)</f>
        <v/>
      </c>
      <c r="L390" s="34">
        <f>IF(AND(ISNUMBER($C390),ISNUMBER($D390)),IF($D390&lt;$C390,0,IF(MAX($C390,DATE(Setup!$B$5,3,1))&gt;MIN($D390,EOMONTH(DATE(Setup!$B$5,3,1),0)),0,MAX(0,NETWORKDAYS.INTL(MAX($C390,DATE(Setup!$B$5,3,1)),MIN($D390,EOMONTH(DATE(Setup!$B$5,3,1),0)),Setup!$C$6,Setup!$F$12:$F$61)-IF(AND($E390="Half day",YEAR($D390)=Setup!$B$5,MONTH($D390)=3),1-Setup!$B$7,0)))),0)</f>
        <v/>
      </c>
      <c r="M390" s="34">
        <f>IF(AND(ISNUMBER($C390),ISNUMBER($D390)),IF($D390&lt;$C390,0,IF(MAX($C390,DATE(Setup!$B$5,4,1))&gt;MIN($D390,EOMONTH(DATE(Setup!$B$5,4,1),0)),0,MAX(0,NETWORKDAYS.INTL(MAX($C390,DATE(Setup!$B$5,4,1)),MIN($D390,EOMONTH(DATE(Setup!$B$5,4,1),0)),Setup!$C$6,Setup!$F$12:$F$61)-IF(AND($E390="Half day",YEAR($D390)=Setup!$B$5,MONTH($D390)=4),1-Setup!$B$7,0)))),0)</f>
        <v/>
      </c>
      <c r="N390" s="34">
        <f>IF(AND(ISNUMBER($C390),ISNUMBER($D390)),IF($D390&lt;$C390,0,IF(MAX($C390,DATE(Setup!$B$5,5,1))&gt;MIN($D390,EOMONTH(DATE(Setup!$B$5,5,1),0)),0,MAX(0,NETWORKDAYS.INTL(MAX($C390,DATE(Setup!$B$5,5,1)),MIN($D390,EOMONTH(DATE(Setup!$B$5,5,1),0)),Setup!$C$6,Setup!$F$12:$F$61)-IF(AND($E390="Half day",YEAR($D390)=Setup!$B$5,MONTH($D390)=5),1-Setup!$B$7,0)))),0)</f>
        <v/>
      </c>
      <c r="O390" s="34">
        <f>IF(AND(ISNUMBER($C390),ISNUMBER($D390)),IF($D390&lt;$C390,0,IF(MAX($C390,DATE(Setup!$B$5,6,1))&gt;MIN($D390,EOMONTH(DATE(Setup!$B$5,6,1),0)),0,MAX(0,NETWORKDAYS.INTL(MAX($C390,DATE(Setup!$B$5,6,1)),MIN($D390,EOMONTH(DATE(Setup!$B$5,6,1),0)),Setup!$C$6,Setup!$F$12:$F$61)-IF(AND($E390="Half day",YEAR($D390)=Setup!$B$5,MONTH($D390)=6),1-Setup!$B$7,0)))),0)</f>
        <v/>
      </c>
      <c r="P390" s="34">
        <f>IF(AND(ISNUMBER($C390),ISNUMBER($D390)),IF($D390&lt;$C390,0,IF(MAX($C390,DATE(Setup!$B$5,7,1))&gt;MIN($D390,EOMONTH(DATE(Setup!$B$5,7,1),0)),0,MAX(0,NETWORKDAYS.INTL(MAX($C390,DATE(Setup!$B$5,7,1)),MIN($D390,EOMONTH(DATE(Setup!$B$5,7,1),0)),Setup!$C$6,Setup!$F$12:$F$61)-IF(AND($E390="Half day",YEAR($D390)=Setup!$B$5,MONTH($D390)=7),1-Setup!$B$7,0)))),0)</f>
        <v/>
      </c>
      <c r="Q390" s="34">
        <f>IF(AND(ISNUMBER($C390),ISNUMBER($D390)),IF($D390&lt;$C390,0,IF(MAX($C390,DATE(Setup!$B$5,8,1))&gt;MIN($D390,EOMONTH(DATE(Setup!$B$5,8,1),0)),0,MAX(0,NETWORKDAYS.INTL(MAX($C390,DATE(Setup!$B$5,8,1)),MIN($D390,EOMONTH(DATE(Setup!$B$5,8,1),0)),Setup!$C$6,Setup!$F$12:$F$61)-IF(AND($E390="Half day",YEAR($D390)=Setup!$B$5,MONTH($D390)=8),1-Setup!$B$7,0)))),0)</f>
        <v/>
      </c>
      <c r="R390" s="34">
        <f>IF(AND(ISNUMBER($C390),ISNUMBER($D390)),IF($D390&lt;$C390,0,IF(MAX($C390,DATE(Setup!$B$5,9,1))&gt;MIN($D390,EOMONTH(DATE(Setup!$B$5,9,1),0)),0,MAX(0,NETWORKDAYS.INTL(MAX($C390,DATE(Setup!$B$5,9,1)),MIN($D390,EOMONTH(DATE(Setup!$B$5,9,1),0)),Setup!$C$6,Setup!$F$12:$F$61)-IF(AND($E390="Half day",YEAR($D390)=Setup!$B$5,MONTH($D390)=9),1-Setup!$B$7,0)))),0)</f>
        <v/>
      </c>
      <c r="S390" s="34">
        <f>IF(AND(ISNUMBER($C390),ISNUMBER($D390)),IF($D390&lt;$C390,0,IF(MAX($C390,DATE(Setup!$B$5,10,1))&gt;MIN($D390,EOMONTH(DATE(Setup!$B$5,10,1),0)),0,MAX(0,NETWORKDAYS.INTL(MAX($C390,DATE(Setup!$B$5,10,1)),MIN($D390,EOMONTH(DATE(Setup!$B$5,10,1),0)),Setup!$C$6,Setup!$F$12:$F$61)-IF(AND($E390="Half day",YEAR($D390)=Setup!$B$5,MONTH($D390)=10),1-Setup!$B$7,0)))),0)</f>
        <v/>
      </c>
      <c r="T390" s="34">
        <f>IF(AND(ISNUMBER($C390),ISNUMBER($D390)),IF($D390&lt;$C390,0,IF(MAX($C390,DATE(Setup!$B$5,11,1))&gt;MIN($D390,EOMONTH(DATE(Setup!$B$5,11,1),0)),0,MAX(0,NETWORKDAYS.INTL(MAX($C390,DATE(Setup!$B$5,11,1)),MIN($D390,EOMONTH(DATE(Setup!$B$5,11,1),0)),Setup!$C$6,Setup!$F$12:$F$61)-IF(AND($E390="Half day",YEAR($D390)=Setup!$B$5,MONTH($D390)=11),1-Setup!$B$7,0)))),0)</f>
        <v/>
      </c>
      <c r="U390" s="34">
        <f>IF(AND(ISNUMBER($C390),ISNUMBER($D390)),IF($D390&lt;$C390,0,IF(MAX($C390,DATE(Setup!$B$5,12,1))&gt;MIN($D390,EOMONTH(DATE(Setup!$B$5,12,1),0)),0,MAX(0,NETWORKDAYS.INTL(MAX($C390,DATE(Setup!$B$5,12,1)),MIN($D390,EOMONTH(DATE(Setup!$B$5,12,1),0)),Setup!$C$6,Setup!$F$12:$F$61)-IF(AND($E390="Half day",YEAR($D390)=Setup!$B$5,MONTH($D390)=12),1-Setup!$B$7,0)))),0)</f>
        <v/>
      </c>
    </row>
    <row r="391">
      <c r="A391" s="7" t="n"/>
      <c r="B391" s="7" t="n"/>
      <c r="C391" s="28" t="n"/>
      <c r="D391" s="28" t="n"/>
      <c r="E391" s="23" t="n"/>
      <c r="F391" s="32">
        <f>IF(OR($C391="",$D391=""),"",IF(NOT(AND(ISNUMBER($C391),ISNUMBER($D391))),"Check dates",IF($D391&lt;$C391,"Check dates",SUM($J391:$U391))))</f>
        <v/>
      </c>
      <c r="G391" s="7" t="n"/>
      <c r="H391" s="33">
        <f>IF(AND($A391="",$B391="",$C391="",$D391=""),"",IF(COUNTIF(Employees!$A$5:$A$34,$A391)=0,"Pick the employee from the list",IF(COUNTIF(Setup!$A$12:$A$17,$B391)=0,"Pick the leave type",IF($F391="Check dates","Check the dates","OK"))))</f>
        <v/>
      </c>
      <c r="J391" s="34">
        <f>IF(AND(ISNUMBER($C391),ISNUMBER($D391)),IF($D391&lt;$C391,0,IF(MAX($C391,DATE(Setup!$B$5,1,1))&gt;MIN($D391,EOMONTH(DATE(Setup!$B$5,1,1),0)),0,MAX(0,NETWORKDAYS.INTL(MAX($C391,DATE(Setup!$B$5,1,1)),MIN($D391,EOMONTH(DATE(Setup!$B$5,1,1),0)),Setup!$C$6,Setup!$F$12:$F$61)-IF(AND($E391="Half day",YEAR($D391)=Setup!$B$5,MONTH($D391)=1),1-Setup!$B$7,0)))),0)</f>
        <v/>
      </c>
      <c r="K391" s="34">
        <f>IF(AND(ISNUMBER($C391),ISNUMBER($D391)),IF($D391&lt;$C391,0,IF(MAX($C391,DATE(Setup!$B$5,2,1))&gt;MIN($D391,EOMONTH(DATE(Setup!$B$5,2,1),0)),0,MAX(0,NETWORKDAYS.INTL(MAX($C391,DATE(Setup!$B$5,2,1)),MIN($D391,EOMONTH(DATE(Setup!$B$5,2,1),0)),Setup!$C$6,Setup!$F$12:$F$61)-IF(AND($E391="Half day",YEAR($D391)=Setup!$B$5,MONTH($D391)=2),1-Setup!$B$7,0)))),0)</f>
        <v/>
      </c>
      <c r="L391" s="34">
        <f>IF(AND(ISNUMBER($C391),ISNUMBER($D391)),IF($D391&lt;$C391,0,IF(MAX($C391,DATE(Setup!$B$5,3,1))&gt;MIN($D391,EOMONTH(DATE(Setup!$B$5,3,1),0)),0,MAX(0,NETWORKDAYS.INTL(MAX($C391,DATE(Setup!$B$5,3,1)),MIN($D391,EOMONTH(DATE(Setup!$B$5,3,1),0)),Setup!$C$6,Setup!$F$12:$F$61)-IF(AND($E391="Half day",YEAR($D391)=Setup!$B$5,MONTH($D391)=3),1-Setup!$B$7,0)))),0)</f>
        <v/>
      </c>
      <c r="M391" s="34">
        <f>IF(AND(ISNUMBER($C391),ISNUMBER($D391)),IF($D391&lt;$C391,0,IF(MAX($C391,DATE(Setup!$B$5,4,1))&gt;MIN($D391,EOMONTH(DATE(Setup!$B$5,4,1),0)),0,MAX(0,NETWORKDAYS.INTL(MAX($C391,DATE(Setup!$B$5,4,1)),MIN($D391,EOMONTH(DATE(Setup!$B$5,4,1),0)),Setup!$C$6,Setup!$F$12:$F$61)-IF(AND($E391="Half day",YEAR($D391)=Setup!$B$5,MONTH($D391)=4),1-Setup!$B$7,0)))),0)</f>
        <v/>
      </c>
      <c r="N391" s="34">
        <f>IF(AND(ISNUMBER($C391),ISNUMBER($D391)),IF($D391&lt;$C391,0,IF(MAX($C391,DATE(Setup!$B$5,5,1))&gt;MIN($D391,EOMONTH(DATE(Setup!$B$5,5,1),0)),0,MAX(0,NETWORKDAYS.INTL(MAX($C391,DATE(Setup!$B$5,5,1)),MIN($D391,EOMONTH(DATE(Setup!$B$5,5,1),0)),Setup!$C$6,Setup!$F$12:$F$61)-IF(AND($E391="Half day",YEAR($D391)=Setup!$B$5,MONTH($D391)=5),1-Setup!$B$7,0)))),0)</f>
        <v/>
      </c>
      <c r="O391" s="34">
        <f>IF(AND(ISNUMBER($C391),ISNUMBER($D391)),IF($D391&lt;$C391,0,IF(MAX($C391,DATE(Setup!$B$5,6,1))&gt;MIN($D391,EOMONTH(DATE(Setup!$B$5,6,1),0)),0,MAX(0,NETWORKDAYS.INTL(MAX($C391,DATE(Setup!$B$5,6,1)),MIN($D391,EOMONTH(DATE(Setup!$B$5,6,1),0)),Setup!$C$6,Setup!$F$12:$F$61)-IF(AND($E391="Half day",YEAR($D391)=Setup!$B$5,MONTH($D391)=6),1-Setup!$B$7,0)))),0)</f>
        <v/>
      </c>
      <c r="P391" s="34">
        <f>IF(AND(ISNUMBER($C391),ISNUMBER($D391)),IF($D391&lt;$C391,0,IF(MAX($C391,DATE(Setup!$B$5,7,1))&gt;MIN($D391,EOMONTH(DATE(Setup!$B$5,7,1),0)),0,MAX(0,NETWORKDAYS.INTL(MAX($C391,DATE(Setup!$B$5,7,1)),MIN($D391,EOMONTH(DATE(Setup!$B$5,7,1),0)),Setup!$C$6,Setup!$F$12:$F$61)-IF(AND($E391="Half day",YEAR($D391)=Setup!$B$5,MONTH($D391)=7),1-Setup!$B$7,0)))),0)</f>
        <v/>
      </c>
      <c r="Q391" s="34">
        <f>IF(AND(ISNUMBER($C391),ISNUMBER($D391)),IF($D391&lt;$C391,0,IF(MAX($C391,DATE(Setup!$B$5,8,1))&gt;MIN($D391,EOMONTH(DATE(Setup!$B$5,8,1),0)),0,MAX(0,NETWORKDAYS.INTL(MAX($C391,DATE(Setup!$B$5,8,1)),MIN($D391,EOMONTH(DATE(Setup!$B$5,8,1),0)),Setup!$C$6,Setup!$F$12:$F$61)-IF(AND($E391="Half day",YEAR($D391)=Setup!$B$5,MONTH($D391)=8),1-Setup!$B$7,0)))),0)</f>
        <v/>
      </c>
      <c r="R391" s="34">
        <f>IF(AND(ISNUMBER($C391),ISNUMBER($D391)),IF($D391&lt;$C391,0,IF(MAX($C391,DATE(Setup!$B$5,9,1))&gt;MIN($D391,EOMONTH(DATE(Setup!$B$5,9,1),0)),0,MAX(0,NETWORKDAYS.INTL(MAX($C391,DATE(Setup!$B$5,9,1)),MIN($D391,EOMONTH(DATE(Setup!$B$5,9,1),0)),Setup!$C$6,Setup!$F$12:$F$61)-IF(AND($E391="Half day",YEAR($D391)=Setup!$B$5,MONTH($D391)=9),1-Setup!$B$7,0)))),0)</f>
        <v/>
      </c>
      <c r="S391" s="34">
        <f>IF(AND(ISNUMBER($C391),ISNUMBER($D391)),IF($D391&lt;$C391,0,IF(MAX($C391,DATE(Setup!$B$5,10,1))&gt;MIN($D391,EOMONTH(DATE(Setup!$B$5,10,1),0)),0,MAX(0,NETWORKDAYS.INTL(MAX($C391,DATE(Setup!$B$5,10,1)),MIN($D391,EOMONTH(DATE(Setup!$B$5,10,1),0)),Setup!$C$6,Setup!$F$12:$F$61)-IF(AND($E391="Half day",YEAR($D391)=Setup!$B$5,MONTH($D391)=10),1-Setup!$B$7,0)))),0)</f>
        <v/>
      </c>
      <c r="T391" s="34">
        <f>IF(AND(ISNUMBER($C391),ISNUMBER($D391)),IF($D391&lt;$C391,0,IF(MAX($C391,DATE(Setup!$B$5,11,1))&gt;MIN($D391,EOMONTH(DATE(Setup!$B$5,11,1),0)),0,MAX(0,NETWORKDAYS.INTL(MAX($C391,DATE(Setup!$B$5,11,1)),MIN($D391,EOMONTH(DATE(Setup!$B$5,11,1),0)),Setup!$C$6,Setup!$F$12:$F$61)-IF(AND($E391="Half day",YEAR($D391)=Setup!$B$5,MONTH($D391)=11),1-Setup!$B$7,0)))),0)</f>
        <v/>
      </c>
      <c r="U391" s="34">
        <f>IF(AND(ISNUMBER($C391),ISNUMBER($D391)),IF($D391&lt;$C391,0,IF(MAX($C391,DATE(Setup!$B$5,12,1))&gt;MIN($D391,EOMONTH(DATE(Setup!$B$5,12,1),0)),0,MAX(0,NETWORKDAYS.INTL(MAX($C391,DATE(Setup!$B$5,12,1)),MIN($D391,EOMONTH(DATE(Setup!$B$5,12,1),0)),Setup!$C$6,Setup!$F$12:$F$61)-IF(AND($E391="Half day",YEAR($D391)=Setup!$B$5,MONTH($D391)=12),1-Setup!$B$7,0)))),0)</f>
        <v/>
      </c>
    </row>
    <row r="392">
      <c r="A392" s="7" t="n"/>
      <c r="B392" s="7" t="n"/>
      <c r="C392" s="28" t="n"/>
      <c r="D392" s="28" t="n"/>
      <c r="E392" s="23" t="n"/>
      <c r="F392" s="32">
        <f>IF(OR($C392="",$D392=""),"",IF(NOT(AND(ISNUMBER($C392),ISNUMBER($D392))),"Check dates",IF($D392&lt;$C392,"Check dates",SUM($J392:$U392))))</f>
        <v/>
      </c>
      <c r="G392" s="7" t="n"/>
      <c r="H392" s="33">
        <f>IF(AND($A392="",$B392="",$C392="",$D392=""),"",IF(COUNTIF(Employees!$A$5:$A$34,$A392)=0,"Pick the employee from the list",IF(COUNTIF(Setup!$A$12:$A$17,$B392)=0,"Pick the leave type",IF($F392="Check dates","Check the dates","OK"))))</f>
        <v/>
      </c>
      <c r="J392" s="34">
        <f>IF(AND(ISNUMBER($C392),ISNUMBER($D392)),IF($D392&lt;$C392,0,IF(MAX($C392,DATE(Setup!$B$5,1,1))&gt;MIN($D392,EOMONTH(DATE(Setup!$B$5,1,1),0)),0,MAX(0,NETWORKDAYS.INTL(MAX($C392,DATE(Setup!$B$5,1,1)),MIN($D392,EOMONTH(DATE(Setup!$B$5,1,1),0)),Setup!$C$6,Setup!$F$12:$F$61)-IF(AND($E392="Half day",YEAR($D392)=Setup!$B$5,MONTH($D392)=1),1-Setup!$B$7,0)))),0)</f>
        <v/>
      </c>
      <c r="K392" s="34">
        <f>IF(AND(ISNUMBER($C392),ISNUMBER($D392)),IF($D392&lt;$C392,0,IF(MAX($C392,DATE(Setup!$B$5,2,1))&gt;MIN($D392,EOMONTH(DATE(Setup!$B$5,2,1),0)),0,MAX(0,NETWORKDAYS.INTL(MAX($C392,DATE(Setup!$B$5,2,1)),MIN($D392,EOMONTH(DATE(Setup!$B$5,2,1),0)),Setup!$C$6,Setup!$F$12:$F$61)-IF(AND($E392="Half day",YEAR($D392)=Setup!$B$5,MONTH($D392)=2),1-Setup!$B$7,0)))),0)</f>
        <v/>
      </c>
      <c r="L392" s="34">
        <f>IF(AND(ISNUMBER($C392),ISNUMBER($D392)),IF($D392&lt;$C392,0,IF(MAX($C392,DATE(Setup!$B$5,3,1))&gt;MIN($D392,EOMONTH(DATE(Setup!$B$5,3,1),0)),0,MAX(0,NETWORKDAYS.INTL(MAX($C392,DATE(Setup!$B$5,3,1)),MIN($D392,EOMONTH(DATE(Setup!$B$5,3,1),0)),Setup!$C$6,Setup!$F$12:$F$61)-IF(AND($E392="Half day",YEAR($D392)=Setup!$B$5,MONTH($D392)=3),1-Setup!$B$7,0)))),0)</f>
        <v/>
      </c>
      <c r="M392" s="34">
        <f>IF(AND(ISNUMBER($C392),ISNUMBER($D392)),IF($D392&lt;$C392,0,IF(MAX($C392,DATE(Setup!$B$5,4,1))&gt;MIN($D392,EOMONTH(DATE(Setup!$B$5,4,1),0)),0,MAX(0,NETWORKDAYS.INTL(MAX($C392,DATE(Setup!$B$5,4,1)),MIN($D392,EOMONTH(DATE(Setup!$B$5,4,1),0)),Setup!$C$6,Setup!$F$12:$F$61)-IF(AND($E392="Half day",YEAR($D392)=Setup!$B$5,MONTH($D392)=4),1-Setup!$B$7,0)))),0)</f>
        <v/>
      </c>
      <c r="N392" s="34">
        <f>IF(AND(ISNUMBER($C392),ISNUMBER($D392)),IF($D392&lt;$C392,0,IF(MAX($C392,DATE(Setup!$B$5,5,1))&gt;MIN($D392,EOMONTH(DATE(Setup!$B$5,5,1),0)),0,MAX(0,NETWORKDAYS.INTL(MAX($C392,DATE(Setup!$B$5,5,1)),MIN($D392,EOMONTH(DATE(Setup!$B$5,5,1),0)),Setup!$C$6,Setup!$F$12:$F$61)-IF(AND($E392="Half day",YEAR($D392)=Setup!$B$5,MONTH($D392)=5),1-Setup!$B$7,0)))),0)</f>
        <v/>
      </c>
      <c r="O392" s="34">
        <f>IF(AND(ISNUMBER($C392),ISNUMBER($D392)),IF($D392&lt;$C392,0,IF(MAX($C392,DATE(Setup!$B$5,6,1))&gt;MIN($D392,EOMONTH(DATE(Setup!$B$5,6,1),0)),0,MAX(0,NETWORKDAYS.INTL(MAX($C392,DATE(Setup!$B$5,6,1)),MIN($D392,EOMONTH(DATE(Setup!$B$5,6,1),0)),Setup!$C$6,Setup!$F$12:$F$61)-IF(AND($E392="Half day",YEAR($D392)=Setup!$B$5,MONTH($D392)=6),1-Setup!$B$7,0)))),0)</f>
        <v/>
      </c>
      <c r="P392" s="34">
        <f>IF(AND(ISNUMBER($C392),ISNUMBER($D392)),IF($D392&lt;$C392,0,IF(MAX($C392,DATE(Setup!$B$5,7,1))&gt;MIN($D392,EOMONTH(DATE(Setup!$B$5,7,1),0)),0,MAX(0,NETWORKDAYS.INTL(MAX($C392,DATE(Setup!$B$5,7,1)),MIN($D392,EOMONTH(DATE(Setup!$B$5,7,1),0)),Setup!$C$6,Setup!$F$12:$F$61)-IF(AND($E392="Half day",YEAR($D392)=Setup!$B$5,MONTH($D392)=7),1-Setup!$B$7,0)))),0)</f>
        <v/>
      </c>
      <c r="Q392" s="34">
        <f>IF(AND(ISNUMBER($C392),ISNUMBER($D392)),IF($D392&lt;$C392,0,IF(MAX($C392,DATE(Setup!$B$5,8,1))&gt;MIN($D392,EOMONTH(DATE(Setup!$B$5,8,1),0)),0,MAX(0,NETWORKDAYS.INTL(MAX($C392,DATE(Setup!$B$5,8,1)),MIN($D392,EOMONTH(DATE(Setup!$B$5,8,1),0)),Setup!$C$6,Setup!$F$12:$F$61)-IF(AND($E392="Half day",YEAR($D392)=Setup!$B$5,MONTH($D392)=8),1-Setup!$B$7,0)))),0)</f>
        <v/>
      </c>
      <c r="R392" s="34">
        <f>IF(AND(ISNUMBER($C392),ISNUMBER($D392)),IF($D392&lt;$C392,0,IF(MAX($C392,DATE(Setup!$B$5,9,1))&gt;MIN($D392,EOMONTH(DATE(Setup!$B$5,9,1),0)),0,MAX(0,NETWORKDAYS.INTL(MAX($C392,DATE(Setup!$B$5,9,1)),MIN($D392,EOMONTH(DATE(Setup!$B$5,9,1),0)),Setup!$C$6,Setup!$F$12:$F$61)-IF(AND($E392="Half day",YEAR($D392)=Setup!$B$5,MONTH($D392)=9),1-Setup!$B$7,0)))),0)</f>
        <v/>
      </c>
      <c r="S392" s="34">
        <f>IF(AND(ISNUMBER($C392),ISNUMBER($D392)),IF($D392&lt;$C392,0,IF(MAX($C392,DATE(Setup!$B$5,10,1))&gt;MIN($D392,EOMONTH(DATE(Setup!$B$5,10,1),0)),0,MAX(0,NETWORKDAYS.INTL(MAX($C392,DATE(Setup!$B$5,10,1)),MIN($D392,EOMONTH(DATE(Setup!$B$5,10,1),0)),Setup!$C$6,Setup!$F$12:$F$61)-IF(AND($E392="Half day",YEAR($D392)=Setup!$B$5,MONTH($D392)=10),1-Setup!$B$7,0)))),0)</f>
        <v/>
      </c>
      <c r="T392" s="34">
        <f>IF(AND(ISNUMBER($C392),ISNUMBER($D392)),IF($D392&lt;$C392,0,IF(MAX($C392,DATE(Setup!$B$5,11,1))&gt;MIN($D392,EOMONTH(DATE(Setup!$B$5,11,1),0)),0,MAX(0,NETWORKDAYS.INTL(MAX($C392,DATE(Setup!$B$5,11,1)),MIN($D392,EOMONTH(DATE(Setup!$B$5,11,1),0)),Setup!$C$6,Setup!$F$12:$F$61)-IF(AND($E392="Half day",YEAR($D392)=Setup!$B$5,MONTH($D392)=11),1-Setup!$B$7,0)))),0)</f>
        <v/>
      </c>
      <c r="U392" s="34">
        <f>IF(AND(ISNUMBER($C392),ISNUMBER($D392)),IF($D392&lt;$C392,0,IF(MAX($C392,DATE(Setup!$B$5,12,1))&gt;MIN($D392,EOMONTH(DATE(Setup!$B$5,12,1),0)),0,MAX(0,NETWORKDAYS.INTL(MAX($C392,DATE(Setup!$B$5,12,1)),MIN($D392,EOMONTH(DATE(Setup!$B$5,12,1),0)),Setup!$C$6,Setup!$F$12:$F$61)-IF(AND($E392="Half day",YEAR($D392)=Setup!$B$5,MONTH($D392)=12),1-Setup!$B$7,0)))),0)</f>
        <v/>
      </c>
    </row>
    <row r="393">
      <c r="A393" s="7" t="n"/>
      <c r="B393" s="7" t="n"/>
      <c r="C393" s="28" t="n"/>
      <c r="D393" s="28" t="n"/>
      <c r="E393" s="23" t="n"/>
      <c r="F393" s="32">
        <f>IF(OR($C393="",$D393=""),"",IF(NOT(AND(ISNUMBER($C393),ISNUMBER($D393))),"Check dates",IF($D393&lt;$C393,"Check dates",SUM($J393:$U393))))</f>
        <v/>
      </c>
      <c r="G393" s="7" t="n"/>
      <c r="H393" s="33">
        <f>IF(AND($A393="",$B393="",$C393="",$D393=""),"",IF(COUNTIF(Employees!$A$5:$A$34,$A393)=0,"Pick the employee from the list",IF(COUNTIF(Setup!$A$12:$A$17,$B393)=0,"Pick the leave type",IF($F393="Check dates","Check the dates","OK"))))</f>
        <v/>
      </c>
      <c r="J393" s="34">
        <f>IF(AND(ISNUMBER($C393),ISNUMBER($D393)),IF($D393&lt;$C393,0,IF(MAX($C393,DATE(Setup!$B$5,1,1))&gt;MIN($D393,EOMONTH(DATE(Setup!$B$5,1,1),0)),0,MAX(0,NETWORKDAYS.INTL(MAX($C393,DATE(Setup!$B$5,1,1)),MIN($D393,EOMONTH(DATE(Setup!$B$5,1,1),0)),Setup!$C$6,Setup!$F$12:$F$61)-IF(AND($E393="Half day",YEAR($D393)=Setup!$B$5,MONTH($D393)=1),1-Setup!$B$7,0)))),0)</f>
        <v/>
      </c>
      <c r="K393" s="34">
        <f>IF(AND(ISNUMBER($C393),ISNUMBER($D393)),IF($D393&lt;$C393,0,IF(MAX($C393,DATE(Setup!$B$5,2,1))&gt;MIN($D393,EOMONTH(DATE(Setup!$B$5,2,1),0)),0,MAX(0,NETWORKDAYS.INTL(MAX($C393,DATE(Setup!$B$5,2,1)),MIN($D393,EOMONTH(DATE(Setup!$B$5,2,1),0)),Setup!$C$6,Setup!$F$12:$F$61)-IF(AND($E393="Half day",YEAR($D393)=Setup!$B$5,MONTH($D393)=2),1-Setup!$B$7,0)))),0)</f>
        <v/>
      </c>
      <c r="L393" s="34">
        <f>IF(AND(ISNUMBER($C393),ISNUMBER($D393)),IF($D393&lt;$C393,0,IF(MAX($C393,DATE(Setup!$B$5,3,1))&gt;MIN($D393,EOMONTH(DATE(Setup!$B$5,3,1),0)),0,MAX(0,NETWORKDAYS.INTL(MAX($C393,DATE(Setup!$B$5,3,1)),MIN($D393,EOMONTH(DATE(Setup!$B$5,3,1),0)),Setup!$C$6,Setup!$F$12:$F$61)-IF(AND($E393="Half day",YEAR($D393)=Setup!$B$5,MONTH($D393)=3),1-Setup!$B$7,0)))),0)</f>
        <v/>
      </c>
      <c r="M393" s="34">
        <f>IF(AND(ISNUMBER($C393),ISNUMBER($D393)),IF($D393&lt;$C393,0,IF(MAX($C393,DATE(Setup!$B$5,4,1))&gt;MIN($D393,EOMONTH(DATE(Setup!$B$5,4,1),0)),0,MAX(0,NETWORKDAYS.INTL(MAX($C393,DATE(Setup!$B$5,4,1)),MIN($D393,EOMONTH(DATE(Setup!$B$5,4,1),0)),Setup!$C$6,Setup!$F$12:$F$61)-IF(AND($E393="Half day",YEAR($D393)=Setup!$B$5,MONTH($D393)=4),1-Setup!$B$7,0)))),0)</f>
        <v/>
      </c>
      <c r="N393" s="34">
        <f>IF(AND(ISNUMBER($C393),ISNUMBER($D393)),IF($D393&lt;$C393,0,IF(MAX($C393,DATE(Setup!$B$5,5,1))&gt;MIN($D393,EOMONTH(DATE(Setup!$B$5,5,1),0)),0,MAX(0,NETWORKDAYS.INTL(MAX($C393,DATE(Setup!$B$5,5,1)),MIN($D393,EOMONTH(DATE(Setup!$B$5,5,1),0)),Setup!$C$6,Setup!$F$12:$F$61)-IF(AND($E393="Half day",YEAR($D393)=Setup!$B$5,MONTH($D393)=5),1-Setup!$B$7,0)))),0)</f>
        <v/>
      </c>
      <c r="O393" s="34">
        <f>IF(AND(ISNUMBER($C393),ISNUMBER($D393)),IF($D393&lt;$C393,0,IF(MAX($C393,DATE(Setup!$B$5,6,1))&gt;MIN($D393,EOMONTH(DATE(Setup!$B$5,6,1),0)),0,MAX(0,NETWORKDAYS.INTL(MAX($C393,DATE(Setup!$B$5,6,1)),MIN($D393,EOMONTH(DATE(Setup!$B$5,6,1),0)),Setup!$C$6,Setup!$F$12:$F$61)-IF(AND($E393="Half day",YEAR($D393)=Setup!$B$5,MONTH($D393)=6),1-Setup!$B$7,0)))),0)</f>
        <v/>
      </c>
      <c r="P393" s="34">
        <f>IF(AND(ISNUMBER($C393),ISNUMBER($D393)),IF($D393&lt;$C393,0,IF(MAX($C393,DATE(Setup!$B$5,7,1))&gt;MIN($D393,EOMONTH(DATE(Setup!$B$5,7,1),0)),0,MAX(0,NETWORKDAYS.INTL(MAX($C393,DATE(Setup!$B$5,7,1)),MIN($D393,EOMONTH(DATE(Setup!$B$5,7,1),0)),Setup!$C$6,Setup!$F$12:$F$61)-IF(AND($E393="Half day",YEAR($D393)=Setup!$B$5,MONTH($D393)=7),1-Setup!$B$7,0)))),0)</f>
        <v/>
      </c>
      <c r="Q393" s="34">
        <f>IF(AND(ISNUMBER($C393),ISNUMBER($D393)),IF($D393&lt;$C393,0,IF(MAX($C393,DATE(Setup!$B$5,8,1))&gt;MIN($D393,EOMONTH(DATE(Setup!$B$5,8,1),0)),0,MAX(0,NETWORKDAYS.INTL(MAX($C393,DATE(Setup!$B$5,8,1)),MIN($D393,EOMONTH(DATE(Setup!$B$5,8,1),0)),Setup!$C$6,Setup!$F$12:$F$61)-IF(AND($E393="Half day",YEAR($D393)=Setup!$B$5,MONTH($D393)=8),1-Setup!$B$7,0)))),0)</f>
        <v/>
      </c>
      <c r="R393" s="34">
        <f>IF(AND(ISNUMBER($C393),ISNUMBER($D393)),IF($D393&lt;$C393,0,IF(MAX($C393,DATE(Setup!$B$5,9,1))&gt;MIN($D393,EOMONTH(DATE(Setup!$B$5,9,1),0)),0,MAX(0,NETWORKDAYS.INTL(MAX($C393,DATE(Setup!$B$5,9,1)),MIN($D393,EOMONTH(DATE(Setup!$B$5,9,1),0)),Setup!$C$6,Setup!$F$12:$F$61)-IF(AND($E393="Half day",YEAR($D393)=Setup!$B$5,MONTH($D393)=9),1-Setup!$B$7,0)))),0)</f>
        <v/>
      </c>
      <c r="S393" s="34">
        <f>IF(AND(ISNUMBER($C393),ISNUMBER($D393)),IF($D393&lt;$C393,0,IF(MAX($C393,DATE(Setup!$B$5,10,1))&gt;MIN($D393,EOMONTH(DATE(Setup!$B$5,10,1),0)),0,MAX(0,NETWORKDAYS.INTL(MAX($C393,DATE(Setup!$B$5,10,1)),MIN($D393,EOMONTH(DATE(Setup!$B$5,10,1),0)),Setup!$C$6,Setup!$F$12:$F$61)-IF(AND($E393="Half day",YEAR($D393)=Setup!$B$5,MONTH($D393)=10),1-Setup!$B$7,0)))),0)</f>
        <v/>
      </c>
      <c r="T393" s="34">
        <f>IF(AND(ISNUMBER($C393),ISNUMBER($D393)),IF($D393&lt;$C393,0,IF(MAX($C393,DATE(Setup!$B$5,11,1))&gt;MIN($D393,EOMONTH(DATE(Setup!$B$5,11,1),0)),0,MAX(0,NETWORKDAYS.INTL(MAX($C393,DATE(Setup!$B$5,11,1)),MIN($D393,EOMONTH(DATE(Setup!$B$5,11,1),0)),Setup!$C$6,Setup!$F$12:$F$61)-IF(AND($E393="Half day",YEAR($D393)=Setup!$B$5,MONTH($D393)=11),1-Setup!$B$7,0)))),0)</f>
        <v/>
      </c>
      <c r="U393" s="34">
        <f>IF(AND(ISNUMBER($C393),ISNUMBER($D393)),IF($D393&lt;$C393,0,IF(MAX($C393,DATE(Setup!$B$5,12,1))&gt;MIN($D393,EOMONTH(DATE(Setup!$B$5,12,1),0)),0,MAX(0,NETWORKDAYS.INTL(MAX($C393,DATE(Setup!$B$5,12,1)),MIN($D393,EOMONTH(DATE(Setup!$B$5,12,1),0)),Setup!$C$6,Setup!$F$12:$F$61)-IF(AND($E393="Half day",YEAR($D393)=Setup!$B$5,MONTH($D393)=12),1-Setup!$B$7,0)))),0)</f>
        <v/>
      </c>
    </row>
    <row r="394">
      <c r="A394" s="7" t="n"/>
      <c r="B394" s="7" t="n"/>
      <c r="C394" s="28" t="n"/>
      <c r="D394" s="28" t="n"/>
      <c r="E394" s="23" t="n"/>
      <c r="F394" s="32">
        <f>IF(OR($C394="",$D394=""),"",IF(NOT(AND(ISNUMBER($C394),ISNUMBER($D394))),"Check dates",IF($D394&lt;$C394,"Check dates",SUM($J394:$U394))))</f>
        <v/>
      </c>
      <c r="G394" s="7" t="n"/>
      <c r="H394" s="33">
        <f>IF(AND($A394="",$B394="",$C394="",$D394=""),"",IF(COUNTIF(Employees!$A$5:$A$34,$A394)=0,"Pick the employee from the list",IF(COUNTIF(Setup!$A$12:$A$17,$B394)=0,"Pick the leave type",IF($F394="Check dates","Check the dates","OK"))))</f>
        <v/>
      </c>
      <c r="J394" s="34">
        <f>IF(AND(ISNUMBER($C394),ISNUMBER($D394)),IF($D394&lt;$C394,0,IF(MAX($C394,DATE(Setup!$B$5,1,1))&gt;MIN($D394,EOMONTH(DATE(Setup!$B$5,1,1),0)),0,MAX(0,NETWORKDAYS.INTL(MAX($C394,DATE(Setup!$B$5,1,1)),MIN($D394,EOMONTH(DATE(Setup!$B$5,1,1),0)),Setup!$C$6,Setup!$F$12:$F$61)-IF(AND($E394="Half day",YEAR($D394)=Setup!$B$5,MONTH($D394)=1),1-Setup!$B$7,0)))),0)</f>
        <v/>
      </c>
      <c r="K394" s="34">
        <f>IF(AND(ISNUMBER($C394),ISNUMBER($D394)),IF($D394&lt;$C394,0,IF(MAX($C394,DATE(Setup!$B$5,2,1))&gt;MIN($D394,EOMONTH(DATE(Setup!$B$5,2,1),0)),0,MAX(0,NETWORKDAYS.INTL(MAX($C394,DATE(Setup!$B$5,2,1)),MIN($D394,EOMONTH(DATE(Setup!$B$5,2,1),0)),Setup!$C$6,Setup!$F$12:$F$61)-IF(AND($E394="Half day",YEAR($D394)=Setup!$B$5,MONTH($D394)=2),1-Setup!$B$7,0)))),0)</f>
        <v/>
      </c>
      <c r="L394" s="34">
        <f>IF(AND(ISNUMBER($C394),ISNUMBER($D394)),IF($D394&lt;$C394,0,IF(MAX($C394,DATE(Setup!$B$5,3,1))&gt;MIN($D394,EOMONTH(DATE(Setup!$B$5,3,1),0)),0,MAX(0,NETWORKDAYS.INTL(MAX($C394,DATE(Setup!$B$5,3,1)),MIN($D394,EOMONTH(DATE(Setup!$B$5,3,1),0)),Setup!$C$6,Setup!$F$12:$F$61)-IF(AND($E394="Half day",YEAR($D394)=Setup!$B$5,MONTH($D394)=3),1-Setup!$B$7,0)))),0)</f>
        <v/>
      </c>
      <c r="M394" s="34">
        <f>IF(AND(ISNUMBER($C394),ISNUMBER($D394)),IF($D394&lt;$C394,0,IF(MAX($C394,DATE(Setup!$B$5,4,1))&gt;MIN($D394,EOMONTH(DATE(Setup!$B$5,4,1),0)),0,MAX(0,NETWORKDAYS.INTL(MAX($C394,DATE(Setup!$B$5,4,1)),MIN($D394,EOMONTH(DATE(Setup!$B$5,4,1),0)),Setup!$C$6,Setup!$F$12:$F$61)-IF(AND($E394="Half day",YEAR($D394)=Setup!$B$5,MONTH($D394)=4),1-Setup!$B$7,0)))),0)</f>
        <v/>
      </c>
      <c r="N394" s="34">
        <f>IF(AND(ISNUMBER($C394),ISNUMBER($D394)),IF($D394&lt;$C394,0,IF(MAX($C394,DATE(Setup!$B$5,5,1))&gt;MIN($D394,EOMONTH(DATE(Setup!$B$5,5,1),0)),0,MAX(0,NETWORKDAYS.INTL(MAX($C394,DATE(Setup!$B$5,5,1)),MIN($D394,EOMONTH(DATE(Setup!$B$5,5,1),0)),Setup!$C$6,Setup!$F$12:$F$61)-IF(AND($E394="Half day",YEAR($D394)=Setup!$B$5,MONTH($D394)=5),1-Setup!$B$7,0)))),0)</f>
        <v/>
      </c>
      <c r="O394" s="34">
        <f>IF(AND(ISNUMBER($C394),ISNUMBER($D394)),IF($D394&lt;$C394,0,IF(MAX($C394,DATE(Setup!$B$5,6,1))&gt;MIN($D394,EOMONTH(DATE(Setup!$B$5,6,1),0)),0,MAX(0,NETWORKDAYS.INTL(MAX($C394,DATE(Setup!$B$5,6,1)),MIN($D394,EOMONTH(DATE(Setup!$B$5,6,1),0)),Setup!$C$6,Setup!$F$12:$F$61)-IF(AND($E394="Half day",YEAR($D394)=Setup!$B$5,MONTH($D394)=6),1-Setup!$B$7,0)))),0)</f>
        <v/>
      </c>
      <c r="P394" s="34">
        <f>IF(AND(ISNUMBER($C394),ISNUMBER($D394)),IF($D394&lt;$C394,0,IF(MAX($C394,DATE(Setup!$B$5,7,1))&gt;MIN($D394,EOMONTH(DATE(Setup!$B$5,7,1),0)),0,MAX(0,NETWORKDAYS.INTL(MAX($C394,DATE(Setup!$B$5,7,1)),MIN($D394,EOMONTH(DATE(Setup!$B$5,7,1),0)),Setup!$C$6,Setup!$F$12:$F$61)-IF(AND($E394="Half day",YEAR($D394)=Setup!$B$5,MONTH($D394)=7),1-Setup!$B$7,0)))),0)</f>
        <v/>
      </c>
      <c r="Q394" s="34">
        <f>IF(AND(ISNUMBER($C394),ISNUMBER($D394)),IF($D394&lt;$C394,0,IF(MAX($C394,DATE(Setup!$B$5,8,1))&gt;MIN($D394,EOMONTH(DATE(Setup!$B$5,8,1),0)),0,MAX(0,NETWORKDAYS.INTL(MAX($C394,DATE(Setup!$B$5,8,1)),MIN($D394,EOMONTH(DATE(Setup!$B$5,8,1),0)),Setup!$C$6,Setup!$F$12:$F$61)-IF(AND($E394="Half day",YEAR($D394)=Setup!$B$5,MONTH($D394)=8),1-Setup!$B$7,0)))),0)</f>
        <v/>
      </c>
      <c r="R394" s="34">
        <f>IF(AND(ISNUMBER($C394),ISNUMBER($D394)),IF($D394&lt;$C394,0,IF(MAX($C394,DATE(Setup!$B$5,9,1))&gt;MIN($D394,EOMONTH(DATE(Setup!$B$5,9,1),0)),0,MAX(0,NETWORKDAYS.INTL(MAX($C394,DATE(Setup!$B$5,9,1)),MIN($D394,EOMONTH(DATE(Setup!$B$5,9,1),0)),Setup!$C$6,Setup!$F$12:$F$61)-IF(AND($E394="Half day",YEAR($D394)=Setup!$B$5,MONTH($D394)=9),1-Setup!$B$7,0)))),0)</f>
        <v/>
      </c>
      <c r="S394" s="34">
        <f>IF(AND(ISNUMBER($C394),ISNUMBER($D394)),IF($D394&lt;$C394,0,IF(MAX($C394,DATE(Setup!$B$5,10,1))&gt;MIN($D394,EOMONTH(DATE(Setup!$B$5,10,1),0)),0,MAX(0,NETWORKDAYS.INTL(MAX($C394,DATE(Setup!$B$5,10,1)),MIN($D394,EOMONTH(DATE(Setup!$B$5,10,1),0)),Setup!$C$6,Setup!$F$12:$F$61)-IF(AND($E394="Half day",YEAR($D394)=Setup!$B$5,MONTH($D394)=10),1-Setup!$B$7,0)))),0)</f>
        <v/>
      </c>
      <c r="T394" s="34">
        <f>IF(AND(ISNUMBER($C394),ISNUMBER($D394)),IF($D394&lt;$C394,0,IF(MAX($C394,DATE(Setup!$B$5,11,1))&gt;MIN($D394,EOMONTH(DATE(Setup!$B$5,11,1),0)),0,MAX(0,NETWORKDAYS.INTL(MAX($C394,DATE(Setup!$B$5,11,1)),MIN($D394,EOMONTH(DATE(Setup!$B$5,11,1),0)),Setup!$C$6,Setup!$F$12:$F$61)-IF(AND($E394="Half day",YEAR($D394)=Setup!$B$5,MONTH($D394)=11),1-Setup!$B$7,0)))),0)</f>
        <v/>
      </c>
      <c r="U394" s="34">
        <f>IF(AND(ISNUMBER($C394),ISNUMBER($D394)),IF($D394&lt;$C394,0,IF(MAX($C394,DATE(Setup!$B$5,12,1))&gt;MIN($D394,EOMONTH(DATE(Setup!$B$5,12,1),0)),0,MAX(0,NETWORKDAYS.INTL(MAX($C394,DATE(Setup!$B$5,12,1)),MIN($D394,EOMONTH(DATE(Setup!$B$5,12,1),0)),Setup!$C$6,Setup!$F$12:$F$61)-IF(AND($E394="Half day",YEAR($D394)=Setup!$B$5,MONTH($D394)=12),1-Setup!$B$7,0)))),0)</f>
        <v/>
      </c>
    </row>
    <row r="395">
      <c r="A395" s="7" t="n"/>
      <c r="B395" s="7" t="n"/>
      <c r="C395" s="28" t="n"/>
      <c r="D395" s="28" t="n"/>
      <c r="E395" s="23" t="n"/>
      <c r="F395" s="32">
        <f>IF(OR($C395="",$D395=""),"",IF(NOT(AND(ISNUMBER($C395),ISNUMBER($D395))),"Check dates",IF($D395&lt;$C395,"Check dates",SUM($J395:$U395))))</f>
        <v/>
      </c>
      <c r="G395" s="7" t="n"/>
      <c r="H395" s="33">
        <f>IF(AND($A395="",$B395="",$C395="",$D395=""),"",IF(COUNTIF(Employees!$A$5:$A$34,$A395)=0,"Pick the employee from the list",IF(COUNTIF(Setup!$A$12:$A$17,$B395)=0,"Pick the leave type",IF($F395="Check dates","Check the dates","OK"))))</f>
        <v/>
      </c>
      <c r="J395" s="34">
        <f>IF(AND(ISNUMBER($C395),ISNUMBER($D395)),IF($D395&lt;$C395,0,IF(MAX($C395,DATE(Setup!$B$5,1,1))&gt;MIN($D395,EOMONTH(DATE(Setup!$B$5,1,1),0)),0,MAX(0,NETWORKDAYS.INTL(MAX($C395,DATE(Setup!$B$5,1,1)),MIN($D395,EOMONTH(DATE(Setup!$B$5,1,1),0)),Setup!$C$6,Setup!$F$12:$F$61)-IF(AND($E395="Half day",YEAR($D395)=Setup!$B$5,MONTH($D395)=1),1-Setup!$B$7,0)))),0)</f>
        <v/>
      </c>
      <c r="K395" s="34">
        <f>IF(AND(ISNUMBER($C395),ISNUMBER($D395)),IF($D395&lt;$C395,0,IF(MAX($C395,DATE(Setup!$B$5,2,1))&gt;MIN($D395,EOMONTH(DATE(Setup!$B$5,2,1),0)),0,MAX(0,NETWORKDAYS.INTL(MAX($C395,DATE(Setup!$B$5,2,1)),MIN($D395,EOMONTH(DATE(Setup!$B$5,2,1),0)),Setup!$C$6,Setup!$F$12:$F$61)-IF(AND($E395="Half day",YEAR($D395)=Setup!$B$5,MONTH($D395)=2),1-Setup!$B$7,0)))),0)</f>
        <v/>
      </c>
      <c r="L395" s="34">
        <f>IF(AND(ISNUMBER($C395),ISNUMBER($D395)),IF($D395&lt;$C395,0,IF(MAX($C395,DATE(Setup!$B$5,3,1))&gt;MIN($D395,EOMONTH(DATE(Setup!$B$5,3,1),0)),0,MAX(0,NETWORKDAYS.INTL(MAX($C395,DATE(Setup!$B$5,3,1)),MIN($D395,EOMONTH(DATE(Setup!$B$5,3,1),0)),Setup!$C$6,Setup!$F$12:$F$61)-IF(AND($E395="Half day",YEAR($D395)=Setup!$B$5,MONTH($D395)=3),1-Setup!$B$7,0)))),0)</f>
        <v/>
      </c>
      <c r="M395" s="34">
        <f>IF(AND(ISNUMBER($C395),ISNUMBER($D395)),IF($D395&lt;$C395,0,IF(MAX($C395,DATE(Setup!$B$5,4,1))&gt;MIN($D395,EOMONTH(DATE(Setup!$B$5,4,1),0)),0,MAX(0,NETWORKDAYS.INTL(MAX($C395,DATE(Setup!$B$5,4,1)),MIN($D395,EOMONTH(DATE(Setup!$B$5,4,1),0)),Setup!$C$6,Setup!$F$12:$F$61)-IF(AND($E395="Half day",YEAR($D395)=Setup!$B$5,MONTH($D395)=4),1-Setup!$B$7,0)))),0)</f>
        <v/>
      </c>
      <c r="N395" s="34">
        <f>IF(AND(ISNUMBER($C395),ISNUMBER($D395)),IF($D395&lt;$C395,0,IF(MAX($C395,DATE(Setup!$B$5,5,1))&gt;MIN($D395,EOMONTH(DATE(Setup!$B$5,5,1),0)),0,MAX(0,NETWORKDAYS.INTL(MAX($C395,DATE(Setup!$B$5,5,1)),MIN($D395,EOMONTH(DATE(Setup!$B$5,5,1),0)),Setup!$C$6,Setup!$F$12:$F$61)-IF(AND($E395="Half day",YEAR($D395)=Setup!$B$5,MONTH($D395)=5),1-Setup!$B$7,0)))),0)</f>
        <v/>
      </c>
      <c r="O395" s="34">
        <f>IF(AND(ISNUMBER($C395),ISNUMBER($D395)),IF($D395&lt;$C395,0,IF(MAX($C395,DATE(Setup!$B$5,6,1))&gt;MIN($D395,EOMONTH(DATE(Setup!$B$5,6,1),0)),0,MAX(0,NETWORKDAYS.INTL(MAX($C395,DATE(Setup!$B$5,6,1)),MIN($D395,EOMONTH(DATE(Setup!$B$5,6,1),0)),Setup!$C$6,Setup!$F$12:$F$61)-IF(AND($E395="Half day",YEAR($D395)=Setup!$B$5,MONTH($D395)=6),1-Setup!$B$7,0)))),0)</f>
        <v/>
      </c>
      <c r="P395" s="34">
        <f>IF(AND(ISNUMBER($C395),ISNUMBER($D395)),IF($D395&lt;$C395,0,IF(MAX($C395,DATE(Setup!$B$5,7,1))&gt;MIN($D395,EOMONTH(DATE(Setup!$B$5,7,1),0)),0,MAX(0,NETWORKDAYS.INTL(MAX($C395,DATE(Setup!$B$5,7,1)),MIN($D395,EOMONTH(DATE(Setup!$B$5,7,1),0)),Setup!$C$6,Setup!$F$12:$F$61)-IF(AND($E395="Half day",YEAR($D395)=Setup!$B$5,MONTH($D395)=7),1-Setup!$B$7,0)))),0)</f>
        <v/>
      </c>
      <c r="Q395" s="34">
        <f>IF(AND(ISNUMBER($C395),ISNUMBER($D395)),IF($D395&lt;$C395,0,IF(MAX($C395,DATE(Setup!$B$5,8,1))&gt;MIN($D395,EOMONTH(DATE(Setup!$B$5,8,1),0)),0,MAX(0,NETWORKDAYS.INTL(MAX($C395,DATE(Setup!$B$5,8,1)),MIN($D395,EOMONTH(DATE(Setup!$B$5,8,1),0)),Setup!$C$6,Setup!$F$12:$F$61)-IF(AND($E395="Half day",YEAR($D395)=Setup!$B$5,MONTH($D395)=8),1-Setup!$B$7,0)))),0)</f>
        <v/>
      </c>
      <c r="R395" s="34">
        <f>IF(AND(ISNUMBER($C395),ISNUMBER($D395)),IF($D395&lt;$C395,0,IF(MAX($C395,DATE(Setup!$B$5,9,1))&gt;MIN($D395,EOMONTH(DATE(Setup!$B$5,9,1),0)),0,MAX(0,NETWORKDAYS.INTL(MAX($C395,DATE(Setup!$B$5,9,1)),MIN($D395,EOMONTH(DATE(Setup!$B$5,9,1),0)),Setup!$C$6,Setup!$F$12:$F$61)-IF(AND($E395="Half day",YEAR($D395)=Setup!$B$5,MONTH($D395)=9),1-Setup!$B$7,0)))),0)</f>
        <v/>
      </c>
      <c r="S395" s="34">
        <f>IF(AND(ISNUMBER($C395),ISNUMBER($D395)),IF($D395&lt;$C395,0,IF(MAX($C395,DATE(Setup!$B$5,10,1))&gt;MIN($D395,EOMONTH(DATE(Setup!$B$5,10,1),0)),0,MAX(0,NETWORKDAYS.INTL(MAX($C395,DATE(Setup!$B$5,10,1)),MIN($D395,EOMONTH(DATE(Setup!$B$5,10,1),0)),Setup!$C$6,Setup!$F$12:$F$61)-IF(AND($E395="Half day",YEAR($D395)=Setup!$B$5,MONTH($D395)=10),1-Setup!$B$7,0)))),0)</f>
        <v/>
      </c>
      <c r="T395" s="34">
        <f>IF(AND(ISNUMBER($C395),ISNUMBER($D395)),IF($D395&lt;$C395,0,IF(MAX($C395,DATE(Setup!$B$5,11,1))&gt;MIN($D395,EOMONTH(DATE(Setup!$B$5,11,1),0)),0,MAX(0,NETWORKDAYS.INTL(MAX($C395,DATE(Setup!$B$5,11,1)),MIN($D395,EOMONTH(DATE(Setup!$B$5,11,1),0)),Setup!$C$6,Setup!$F$12:$F$61)-IF(AND($E395="Half day",YEAR($D395)=Setup!$B$5,MONTH($D395)=11),1-Setup!$B$7,0)))),0)</f>
        <v/>
      </c>
      <c r="U395" s="34">
        <f>IF(AND(ISNUMBER($C395),ISNUMBER($D395)),IF($D395&lt;$C395,0,IF(MAX($C395,DATE(Setup!$B$5,12,1))&gt;MIN($D395,EOMONTH(DATE(Setup!$B$5,12,1),0)),0,MAX(0,NETWORKDAYS.INTL(MAX($C395,DATE(Setup!$B$5,12,1)),MIN($D395,EOMONTH(DATE(Setup!$B$5,12,1),0)),Setup!$C$6,Setup!$F$12:$F$61)-IF(AND($E395="Half day",YEAR($D395)=Setup!$B$5,MONTH($D395)=12),1-Setup!$B$7,0)))),0)</f>
        <v/>
      </c>
    </row>
    <row r="396">
      <c r="A396" s="7" t="n"/>
      <c r="B396" s="7" t="n"/>
      <c r="C396" s="28" t="n"/>
      <c r="D396" s="28" t="n"/>
      <c r="E396" s="23" t="n"/>
      <c r="F396" s="32">
        <f>IF(OR($C396="",$D396=""),"",IF(NOT(AND(ISNUMBER($C396),ISNUMBER($D396))),"Check dates",IF($D396&lt;$C396,"Check dates",SUM($J396:$U396))))</f>
        <v/>
      </c>
      <c r="G396" s="7" t="n"/>
      <c r="H396" s="33">
        <f>IF(AND($A396="",$B396="",$C396="",$D396=""),"",IF(COUNTIF(Employees!$A$5:$A$34,$A396)=0,"Pick the employee from the list",IF(COUNTIF(Setup!$A$12:$A$17,$B396)=0,"Pick the leave type",IF($F396="Check dates","Check the dates","OK"))))</f>
        <v/>
      </c>
      <c r="J396" s="34">
        <f>IF(AND(ISNUMBER($C396),ISNUMBER($D396)),IF($D396&lt;$C396,0,IF(MAX($C396,DATE(Setup!$B$5,1,1))&gt;MIN($D396,EOMONTH(DATE(Setup!$B$5,1,1),0)),0,MAX(0,NETWORKDAYS.INTL(MAX($C396,DATE(Setup!$B$5,1,1)),MIN($D396,EOMONTH(DATE(Setup!$B$5,1,1),0)),Setup!$C$6,Setup!$F$12:$F$61)-IF(AND($E396="Half day",YEAR($D396)=Setup!$B$5,MONTH($D396)=1),1-Setup!$B$7,0)))),0)</f>
        <v/>
      </c>
      <c r="K396" s="34">
        <f>IF(AND(ISNUMBER($C396),ISNUMBER($D396)),IF($D396&lt;$C396,0,IF(MAX($C396,DATE(Setup!$B$5,2,1))&gt;MIN($D396,EOMONTH(DATE(Setup!$B$5,2,1),0)),0,MAX(0,NETWORKDAYS.INTL(MAX($C396,DATE(Setup!$B$5,2,1)),MIN($D396,EOMONTH(DATE(Setup!$B$5,2,1),0)),Setup!$C$6,Setup!$F$12:$F$61)-IF(AND($E396="Half day",YEAR($D396)=Setup!$B$5,MONTH($D396)=2),1-Setup!$B$7,0)))),0)</f>
        <v/>
      </c>
      <c r="L396" s="34">
        <f>IF(AND(ISNUMBER($C396),ISNUMBER($D396)),IF($D396&lt;$C396,0,IF(MAX($C396,DATE(Setup!$B$5,3,1))&gt;MIN($D396,EOMONTH(DATE(Setup!$B$5,3,1),0)),0,MAX(0,NETWORKDAYS.INTL(MAX($C396,DATE(Setup!$B$5,3,1)),MIN($D396,EOMONTH(DATE(Setup!$B$5,3,1),0)),Setup!$C$6,Setup!$F$12:$F$61)-IF(AND($E396="Half day",YEAR($D396)=Setup!$B$5,MONTH($D396)=3),1-Setup!$B$7,0)))),0)</f>
        <v/>
      </c>
      <c r="M396" s="34">
        <f>IF(AND(ISNUMBER($C396),ISNUMBER($D396)),IF($D396&lt;$C396,0,IF(MAX($C396,DATE(Setup!$B$5,4,1))&gt;MIN($D396,EOMONTH(DATE(Setup!$B$5,4,1),0)),0,MAX(0,NETWORKDAYS.INTL(MAX($C396,DATE(Setup!$B$5,4,1)),MIN($D396,EOMONTH(DATE(Setup!$B$5,4,1),0)),Setup!$C$6,Setup!$F$12:$F$61)-IF(AND($E396="Half day",YEAR($D396)=Setup!$B$5,MONTH($D396)=4),1-Setup!$B$7,0)))),0)</f>
        <v/>
      </c>
      <c r="N396" s="34">
        <f>IF(AND(ISNUMBER($C396),ISNUMBER($D396)),IF($D396&lt;$C396,0,IF(MAX($C396,DATE(Setup!$B$5,5,1))&gt;MIN($D396,EOMONTH(DATE(Setup!$B$5,5,1),0)),0,MAX(0,NETWORKDAYS.INTL(MAX($C396,DATE(Setup!$B$5,5,1)),MIN($D396,EOMONTH(DATE(Setup!$B$5,5,1),0)),Setup!$C$6,Setup!$F$12:$F$61)-IF(AND($E396="Half day",YEAR($D396)=Setup!$B$5,MONTH($D396)=5),1-Setup!$B$7,0)))),0)</f>
        <v/>
      </c>
      <c r="O396" s="34">
        <f>IF(AND(ISNUMBER($C396),ISNUMBER($D396)),IF($D396&lt;$C396,0,IF(MAX($C396,DATE(Setup!$B$5,6,1))&gt;MIN($D396,EOMONTH(DATE(Setup!$B$5,6,1),0)),0,MAX(0,NETWORKDAYS.INTL(MAX($C396,DATE(Setup!$B$5,6,1)),MIN($D396,EOMONTH(DATE(Setup!$B$5,6,1),0)),Setup!$C$6,Setup!$F$12:$F$61)-IF(AND($E396="Half day",YEAR($D396)=Setup!$B$5,MONTH($D396)=6),1-Setup!$B$7,0)))),0)</f>
        <v/>
      </c>
      <c r="P396" s="34">
        <f>IF(AND(ISNUMBER($C396),ISNUMBER($D396)),IF($D396&lt;$C396,0,IF(MAX($C396,DATE(Setup!$B$5,7,1))&gt;MIN($D396,EOMONTH(DATE(Setup!$B$5,7,1),0)),0,MAX(0,NETWORKDAYS.INTL(MAX($C396,DATE(Setup!$B$5,7,1)),MIN($D396,EOMONTH(DATE(Setup!$B$5,7,1),0)),Setup!$C$6,Setup!$F$12:$F$61)-IF(AND($E396="Half day",YEAR($D396)=Setup!$B$5,MONTH($D396)=7),1-Setup!$B$7,0)))),0)</f>
        <v/>
      </c>
      <c r="Q396" s="34">
        <f>IF(AND(ISNUMBER($C396),ISNUMBER($D396)),IF($D396&lt;$C396,0,IF(MAX($C396,DATE(Setup!$B$5,8,1))&gt;MIN($D396,EOMONTH(DATE(Setup!$B$5,8,1),0)),0,MAX(0,NETWORKDAYS.INTL(MAX($C396,DATE(Setup!$B$5,8,1)),MIN($D396,EOMONTH(DATE(Setup!$B$5,8,1),0)),Setup!$C$6,Setup!$F$12:$F$61)-IF(AND($E396="Half day",YEAR($D396)=Setup!$B$5,MONTH($D396)=8),1-Setup!$B$7,0)))),0)</f>
        <v/>
      </c>
      <c r="R396" s="34">
        <f>IF(AND(ISNUMBER($C396),ISNUMBER($D396)),IF($D396&lt;$C396,0,IF(MAX($C396,DATE(Setup!$B$5,9,1))&gt;MIN($D396,EOMONTH(DATE(Setup!$B$5,9,1),0)),0,MAX(0,NETWORKDAYS.INTL(MAX($C396,DATE(Setup!$B$5,9,1)),MIN($D396,EOMONTH(DATE(Setup!$B$5,9,1),0)),Setup!$C$6,Setup!$F$12:$F$61)-IF(AND($E396="Half day",YEAR($D396)=Setup!$B$5,MONTH($D396)=9),1-Setup!$B$7,0)))),0)</f>
        <v/>
      </c>
      <c r="S396" s="34">
        <f>IF(AND(ISNUMBER($C396),ISNUMBER($D396)),IF($D396&lt;$C396,0,IF(MAX($C396,DATE(Setup!$B$5,10,1))&gt;MIN($D396,EOMONTH(DATE(Setup!$B$5,10,1),0)),0,MAX(0,NETWORKDAYS.INTL(MAX($C396,DATE(Setup!$B$5,10,1)),MIN($D396,EOMONTH(DATE(Setup!$B$5,10,1),0)),Setup!$C$6,Setup!$F$12:$F$61)-IF(AND($E396="Half day",YEAR($D396)=Setup!$B$5,MONTH($D396)=10),1-Setup!$B$7,0)))),0)</f>
        <v/>
      </c>
      <c r="T396" s="34">
        <f>IF(AND(ISNUMBER($C396),ISNUMBER($D396)),IF($D396&lt;$C396,0,IF(MAX($C396,DATE(Setup!$B$5,11,1))&gt;MIN($D396,EOMONTH(DATE(Setup!$B$5,11,1),0)),0,MAX(0,NETWORKDAYS.INTL(MAX($C396,DATE(Setup!$B$5,11,1)),MIN($D396,EOMONTH(DATE(Setup!$B$5,11,1),0)),Setup!$C$6,Setup!$F$12:$F$61)-IF(AND($E396="Half day",YEAR($D396)=Setup!$B$5,MONTH($D396)=11),1-Setup!$B$7,0)))),0)</f>
        <v/>
      </c>
      <c r="U396" s="34">
        <f>IF(AND(ISNUMBER($C396),ISNUMBER($D396)),IF($D396&lt;$C396,0,IF(MAX($C396,DATE(Setup!$B$5,12,1))&gt;MIN($D396,EOMONTH(DATE(Setup!$B$5,12,1),0)),0,MAX(0,NETWORKDAYS.INTL(MAX($C396,DATE(Setup!$B$5,12,1)),MIN($D396,EOMONTH(DATE(Setup!$B$5,12,1),0)),Setup!$C$6,Setup!$F$12:$F$61)-IF(AND($E396="Half day",YEAR($D396)=Setup!$B$5,MONTH($D396)=12),1-Setup!$B$7,0)))),0)</f>
        <v/>
      </c>
    </row>
    <row r="397">
      <c r="A397" s="7" t="n"/>
      <c r="B397" s="7" t="n"/>
      <c r="C397" s="28" t="n"/>
      <c r="D397" s="28" t="n"/>
      <c r="E397" s="23" t="n"/>
      <c r="F397" s="32">
        <f>IF(OR($C397="",$D397=""),"",IF(NOT(AND(ISNUMBER($C397),ISNUMBER($D397))),"Check dates",IF($D397&lt;$C397,"Check dates",SUM($J397:$U397))))</f>
        <v/>
      </c>
      <c r="G397" s="7" t="n"/>
      <c r="H397" s="33">
        <f>IF(AND($A397="",$B397="",$C397="",$D397=""),"",IF(COUNTIF(Employees!$A$5:$A$34,$A397)=0,"Pick the employee from the list",IF(COUNTIF(Setup!$A$12:$A$17,$B397)=0,"Pick the leave type",IF($F397="Check dates","Check the dates","OK"))))</f>
        <v/>
      </c>
      <c r="J397" s="34">
        <f>IF(AND(ISNUMBER($C397),ISNUMBER($D397)),IF($D397&lt;$C397,0,IF(MAX($C397,DATE(Setup!$B$5,1,1))&gt;MIN($D397,EOMONTH(DATE(Setup!$B$5,1,1),0)),0,MAX(0,NETWORKDAYS.INTL(MAX($C397,DATE(Setup!$B$5,1,1)),MIN($D397,EOMONTH(DATE(Setup!$B$5,1,1),0)),Setup!$C$6,Setup!$F$12:$F$61)-IF(AND($E397="Half day",YEAR($D397)=Setup!$B$5,MONTH($D397)=1),1-Setup!$B$7,0)))),0)</f>
        <v/>
      </c>
      <c r="K397" s="34">
        <f>IF(AND(ISNUMBER($C397),ISNUMBER($D397)),IF($D397&lt;$C397,0,IF(MAX($C397,DATE(Setup!$B$5,2,1))&gt;MIN($D397,EOMONTH(DATE(Setup!$B$5,2,1),0)),0,MAX(0,NETWORKDAYS.INTL(MAX($C397,DATE(Setup!$B$5,2,1)),MIN($D397,EOMONTH(DATE(Setup!$B$5,2,1),0)),Setup!$C$6,Setup!$F$12:$F$61)-IF(AND($E397="Half day",YEAR($D397)=Setup!$B$5,MONTH($D397)=2),1-Setup!$B$7,0)))),0)</f>
        <v/>
      </c>
      <c r="L397" s="34">
        <f>IF(AND(ISNUMBER($C397),ISNUMBER($D397)),IF($D397&lt;$C397,0,IF(MAX($C397,DATE(Setup!$B$5,3,1))&gt;MIN($D397,EOMONTH(DATE(Setup!$B$5,3,1),0)),0,MAX(0,NETWORKDAYS.INTL(MAX($C397,DATE(Setup!$B$5,3,1)),MIN($D397,EOMONTH(DATE(Setup!$B$5,3,1),0)),Setup!$C$6,Setup!$F$12:$F$61)-IF(AND($E397="Half day",YEAR($D397)=Setup!$B$5,MONTH($D397)=3),1-Setup!$B$7,0)))),0)</f>
        <v/>
      </c>
      <c r="M397" s="34">
        <f>IF(AND(ISNUMBER($C397),ISNUMBER($D397)),IF($D397&lt;$C397,0,IF(MAX($C397,DATE(Setup!$B$5,4,1))&gt;MIN($D397,EOMONTH(DATE(Setup!$B$5,4,1),0)),0,MAX(0,NETWORKDAYS.INTL(MAX($C397,DATE(Setup!$B$5,4,1)),MIN($D397,EOMONTH(DATE(Setup!$B$5,4,1),0)),Setup!$C$6,Setup!$F$12:$F$61)-IF(AND($E397="Half day",YEAR($D397)=Setup!$B$5,MONTH($D397)=4),1-Setup!$B$7,0)))),0)</f>
        <v/>
      </c>
      <c r="N397" s="34">
        <f>IF(AND(ISNUMBER($C397),ISNUMBER($D397)),IF($D397&lt;$C397,0,IF(MAX($C397,DATE(Setup!$B$5,5,1))&gt;MIN($D397,EOMONTH(DATE(Setup!$B$5,5,1),0)),0,MAX(0,NETWORKDAYS.INTL(MAX($C397,DATE(Setup!$B$5,5,1)),MIN($D397,EOMONTH(DATE(Setup!$B$5,5,1),0)),Setup!$C$6,Setup!$F$12:$F$61)-IF(AND($E397="Half day",YEAR($D397)=Setup!$B$5,MONTH($D397)=5),1-Setup!$B$7,0)))),0)</f>
        <v/>
      </c>
      <c r="O397" s="34">
        <f>IF(AND(ISNUMBER($C397),ISNUMBER($D397)),IF($D397&lt;$C397,0,IF(MAX($C397,DATE(Setup!$B$5,6,1))&gt;MIN($D397,EOMONTH(DATE(Setup!$B$5,6,1),0)),0,MAX(0,NETWORKDAYS.INTL(MAX($C397,DATE(Setup!$B$5,6,1)),MIN($D397,EOMONTH(DATE(Setup!$B$5,6,1),0)),Setup!$C$6,Setup!$F$12:$F$61)-IF(AND($E397="Half day",YEAR($D397)=Setup!$B$5,MONTH($D397)=6),1-Setup!$B$7,0)))),0)</f>
        <v/>
      </c>
      <c r="P397" s="34">
        <f>IF(AND(ISNUMBER($C397),ISNUMBER($D397)),IF($D397&lt;$C397,0,IF(MAX($C397,DATE(Setup!$B$5,7,1))&gt;MIN($D397,EOMONTH(DATE(Setup!$B$5,7,1),0)),0,MAX(0,NETWORKDAYS.INTL(MAX($C397,DATE(Setup!$B$5,7,1)),MIN($D397,EOMONTH(DATE(Setup!$B$5,7,1),0)),Setup!$C$6,Setup!$F$12:$F$61)-IF(AND($E397="Half day",YEAR($D397)=Setup!$B$5,MONTH($D397)=7),1-Setup!$B$7,0)))),0)</f>
        <v/>
      </c>
      <c r="Q397" s="34">
        <f>IF(AND(ISNUMBER($C397),ISNUMBER($D397)),IF($D397&lt;$C397,0,IF(MAX($C397,DATE(Setup!$B$5,8,1))&gt;MIN($D397,EOMONTH(DATE(Setup!$B$5,8,1),0)),0,MAX(0,NETWORKDAYS.INTL(MAX($C397,DATE(Setup!$B$5,8,1)),MIN($D397,EOMONTH(DATE(Setup!$B$5,8,1),0)),Setup!$C$6,Setup!$F$12:$F$61)-IF(AND($E397="Half day",YEAR($D397)=Setup!$B$5,MONTH($D397)=8),1-Setup!$B$7,0)))),0)</f>
        <v/>
      </c>
      <c r="R397" s="34">
        <f>IF(AND(ISNUMBER($C397),ISNUMBER($D397)),IF($D397&lt;$C397,0,IF(MAX($C397,DATE(Setup!$B$5,9,1))&gt;MIN($D397,EOMONTH(DATE(Setup!$B$5,9,1),0)),0,MAX(0,NETWORKDAYS.INTL(MAX($C397,DATE(Setup!$B$5,9,1)),MIN($D397,EOMONTH(DATE(Setup!$B$5,9,1),0)),Setup!$C$6,Setup!$F$12:$F$61)-IF(AND($E397="Half day",YEAR($D397)=Setup!$B$5,MONTH($D397)=9),1-Setup!$B$7,0)))),0)</f>
        <v/>
      </c>
      <c r="S397" s="34">
        <f>IF(AND(ISNUMBER($C397),ISNUMBER($D397)),IF($D397&lt;$C397,0,IF(MAX($C397,DATE(Setup!$B$5,10,1))&gt;MIN($D397,EOMONTH(DATE(Setup!$B$5,10,1),0)),0,MAX(0,NETWORKDAYS.INTL(MAX($C397,DATE(Setup!$B$5,10,1)),MIN($D397,EOMONTH(DATE(Setup!$B$5,10,1),0)),Setup!$C$6,Setup!$F$12:$F$61)-IF(AND($E397="Half day",YEAR($D397)=Setup!$B$5,MONTH($D397)=10),1-Setup!$B$7,0)))),0)</f>
        <v/>
      </c>
      <c r="T397" s="34">
        <f>IF(AND(ISNUMBER($C397),ISNUMBER($D397)),IF($D397&lt;$C397,0,IF(MAX($C397,DATE(Setup!$B$5,11,1))&gt;MIN($D397,EOMONTH(DATE(Setup!$B$5,11,1),0)),0,MAX(0,NETWORKDAYS.INTL(MAX($C397,DATE(Setup!$B$5,11,1)),MIN($D397,EOMONTH(DATE(Setup!$B$5,11,1),0)),Setup!$C$6,Setup!$F$12:$F$61)-IF(AND($E397="Half day",YEAR($D397)=Setup!$B$5,MONTH($D397)=11),1-Setup!$B$7,0)))),0)</f>
        <v/>
      </c>
      <c r="U397" s="34">
        <f>IF(AND(ISNUMBER($C397),ISNUMBER($D397)),IF($D397&lt;$C397,0,IF(MAX($C397,DATE(Setup!$B$5,12,1))&gt;MIN($D397,EOMONTH(DATE(Setup!$B$5,12,1),0)),0,MAX(0,NETWORKDAYS.INTL(MAX($C397,DATE(Setup!$B$5,12,1)),MIN($D397,EOMONTH(DATE(Setup!$B$5,12,1),0)),Setup!$C$6,Setup!$F$12:$F$61)-IF(AND($E397="Half day",YEAR($D397)=Setup!$B$5,MONTH($D397)=12),1-Setup!$B$7,0)))),0)</f>
        <v/>
      </c>
    </row>
    <row r="398">
      <c r="A398" s="7" t="n"/>
      <c r="B398" s="7" t="n"/>
      <c r="C398" s="28" t="n"/>
      <c r="D398" s="28" t="n"/>
      <c r="E398" s="23" t="n"/>
      <c r="F398" s="32">
        <f>IF(OR($C398="",$D398=""),"",IF(NOT(AND(ISNUMBER($C398),ISNUMBER($D398))),"Check dates",IF($D398&lt;$C398,"Check dates",SUM($J398:$U398))))</f>
        <v/>
      </c>
      <c r="G398" s="7" t="n"/>
      <c r="H398" s="33">
        <f>IF(AND($A398="",$B398="",$C398="",$D398=""),"",IF(COUNTIF(Employees!$A$5:$A$34,$A398)=0,"Pick the employee from the list",IF(COUNTIF(Setup!$A$12:$A$17,$B398)=0,"Pick the leave type",IF($F398="Check dates","Check the dates","OK"))))</f>
        <v/>
      </c>
      <c r="J398" s="34">
        <f>IF(AND(ISNUMBER($C398),ISNUMBER($D398)),IF($D398&lt;$C398,0,IF(MAX($C398,DATE(Setup!$B$5,1,1))&gt;MIN($D398,EOMONTH(DATE(Setup!$B$5,1,1),0)),0,MAX(0,NETWORKDAYS.INTL(MAX($C398,DATE(Setup!$B$5,1,1)),MIN($D398,EOMONTH(DATE(Setup!$B$5,1,1),0)),Setup!$C$6,Setup!$F$12:$F$61)-IF(AND($E398="Half day",YEAR($D398)=Setup!$B$5,MONTH($D398)=1),1-Setup!$B$7,0)))),0)</f>
        <v/>
      </c>
      <c r="K398" s="34">
        <f>IF(AND(ISNUMBER($C398),ISNUMBER($D398)),IF($D398&lt;$C398,0,IF(MAX($C398,DATE(Setup!$B$5,2,1))&gt;MIN($D398,EOMONTH(DATE(Setup!$B$5,2,1),0)),0,MAX(0,NETWORKDAYS.INTL(MAX($C398,DATE(Setup!$B$5,2,1)),MIN($D398,EOMONTH(DATE(Setup!$B$5,2,1),0)),Setup!$C$6,Setup!$F$12:$F$61)-IF(AND($E398="Half day",YEAR($D398)=Setup!$B$5,MONTH($D398)=2),1-Setup!$B$7,0)))),0)</f>
        <v/>
      </c>
      <c r="L398" s="34">
        <f>IF(AND(ISNUMBER($C398),ISNUMBER($D398)),IF($D398&lt;$C398,0,IF(MAX($C398,DATE(Setup!$B$5,3,1))&gt;MIN($D398,EOMONTH(DATE(Setup!$B$5,3,1),0)),0,MAX(0,NETWORKDAYS.INTL(MAX($C398,DATE(Setup!$B$5,3,1)),MIN($D398,EOMONTH(DATE(Setup!$B$5,3,1),0)),Setup!$C$6,Setup!$F$12:$F$61)-IF(AND($E398="Half day",YEAR($D398)=Setup!$B$5,MONTH($D398)=3),1-Setup!$B$7,0)))),0)</f>
        <v/>
      </c>
      <c r="M398" s="34">
        <f>IF(AND(ISNUMBER($C398),ISNUMBER($D398)),IF($D398&lt;$C398,0,IF(MAX($C398,DATE(Setup!$B$5,4,1))&gt;MIN($D398,EOMONTH(DATE(Setup!$B$5,4,1),0)),0,MAX(0,NETWORKDAYS.INTL(MAX($C398,DATE(Setup!$B$5,4,1)),MIN($D398,EOMONTH(DATE(Setup!$B$5,4,1),0)),Setup!$C$6,Setup!$F$12:$F$61)-IF(AND($E398="Half day",YEAR($D398)=Setup!$B$5,MONTH($D398)=4),1-Setup!$B$7,0)))),0)</f>
        <v/>
      </c>
      <c r="N398" s="34">
        <f>IF(AND(ISNUMBER($C398),ISNUMBER($D398)),IF($D398&lt;$C398,0,IF(MAX($C398,DATE(Setup!$B$5,5,1))&gt;MIN($D398,EOMONTH(DATE(Setup!$B$5,5,1),0)),0,MAX(0,NETWORKDAYS.INTL(MAX($C398,DATE(Setup!$B$5,5,1)),MIN($D398,EOMONTH(DATE(Setup!$B$5,5,1),0)),Setup!$C$6,Setup!$F$12:$F$61)-IF(AND($E398="Half day",YEAR($D398)=Setup!$B$5,MONTH($D398)=5),1-Setup!$B$7,0)))),0)</f>
        <v/>
      </c>
      <c r="O398" s="34">
        <f>IF(AND(ISNUMBER($C398),ISNUMBER($D398)),IF($D398&lt;$C398,0,IF(MAX($C398,DATE(Setup!$B$5,6,1))&gt;MIN($D398,EOMONTH(DATE(Setup!$B$5,6,1),0)),0,MAX(0,NETWORKDAYS.INTL(MAX($C398,DATE(Setup!$B$5,6,1)),MIN($D398,EOMONTH(DATE(Setup!$B$5,6,1),0)),Setup!$C$6,Setup!$F$12:$F$61)-IF(AND($E398="Half day",YEAR($D398)=Setup!$B$5,MONTH($D398)=6),1-Setup!$B$7,0)))),0)</f>
        <v/>
      </c>
      <c r="P398" s="34">
        <f>IF(AND(ISNUMBER($C398),ISNUMBER($D398)),IF($D398&lt;$C398,0,IF(MAX($C398,DATE(Setup!$B$5,7,1))&gt;MIN($D398,EOMONTH(DATE(Setup!$B$5,7,1),0)),0,MAX(0,NETWORKDAYS.INTL(MAX($C398,DATE(Setup!$B$5,7,1)),MIN($D398,EOMONTH(DATE(Setup!$B$5,7,1),0)),Setup!$C$6,Setup!$F$12:$F$61)-IF(AND($E398="Half day",YEAR($D398)=Setup!$B$5,MONTH($D398)=7),1-Setup!$B$7,0)))),0)</f>
        <v/>
      </c>
      <c r="Q398" s="34">
        <f>IF(AND(ISNUMBER($C398),ISNUMBER($D398)),IF($D398&lt;$C398,0,IF(MAX($C398,DATE(Setup!$B$5,8,1))&gt;MIN($D398,EOMONTH(DATE(Setup!$B$5,8,1),0)),0,MAX(0,NETWORKDAYS.INTL(MAX($C398,DATE(Setup!$B$5,8,1)),MIN($D398,EOMONTH(DATE(Setup!$B$5,8,1),0)),Setup!$C$6,Setup!$F$12:$F$61)-IF(AND($E398="Half day",YEAR($D398)=Setup!$B$5,MONTH($D398)=8),1-Setup!$B$7,0)))),0)</f>
        <v/>
      </c>
      <c r="R398" s="34">
        <f>IF(AND(ISNUMBER($C398),ISNUMBER($D398)),IF($D398&lt;$C398,0,IF(MAX($C398,DATE(Setup!$B$5,9,1))&gt;MIN($D398,EOMONTH(DATE(Setup!$B$5,9,1),0)),0,MAX(0,NETWORKDAYS.INTL(MAX($C398,DATE(Setup!$B$5,9,1)),MIN($D398,EOMONTH(DATE(Setup!$B$5,9,1),0)),Setup!$C$6,Setup!$F$12:$F$61)-IF(AND($E398="Half day",YEAR($D398)=Setup!$B$5,MONTH($D398)=9),1-Setup!$B$7,0)))),0)</f>
        <v/>
      </c>
      <c r="S398" s="34">
        <f>IF(AND(ISNUMBER($C398),ISNUMBER($D398)),IF($D398&lt;$C398,0,IF(MAX($C398,DATE(Setup!$B$5,10,1))&gt;MIN($D398,EOMONTH(DATE(Setup!$B$5,10,1),0)),0,MAX(0,NETWORKDAYS.INTL(MAX($C398,DATE(Setup!$B$5,10,1)),MIN($D398,EOMONTH(DATE(Setup!$B$5,10,1),0)),Setup!$C$6,Setup!$F$12:$F$61)-IF(AND($E398="Half day",YEAR($D398)=Setup!$B$5,MONTH($D398)=10),1-Setup!$B$7,0)))),0)</f>
        <v/>
      </c>
      <c r="T398" s="34">
        <f>IF(AND(ISNUMBER($C398),ISNUMBER($D398)),IF($D398&lt;$C398,0,IF(MAX($C398,DATE(Setup!$B$5,11,1))&gt;MIN($D398,EOMONTH(DATE(Setup!$B$5,11,1),0)),0,MAX(0,NETWORKDAYS.INTL(MAX($C398,DATE(Setup!$B$5,11,1)),MIN($D398,EOMONTH(DATE(Setup!$B$5,11,1),0)),Setup!$C$6,Setup!$F$12:$F$61)-IF(AND($E398="Half day",YEAR($D398)=Setup!$B$5,MONTH($D398)=11),1-Setup!$B$7,0)))),0)</f>
        <v/>
      </c>
      <c r="U398" s="34">
        <f>IF(AND(ISNUMBER($C398),ISNUMBER($D398)),IF($D398&lt;$C398,0,IF(MAX($C398,DATE(Setup!$B$5,12,1))&gt;MIN($D398,EOMONTH(DATE(Setup!$B$5,12,1),0)),0,MAX(0,NETWORKDAYS.INTL(MAX($C398,DATE(Setup!$B$5,12,1)),MIN($D398,EOMONTH(DATE(Setup!$B$5,12,1),0)),Setup!$C$6,Setup!$F$12:$F$61)-IF(AND($E398="Half day",YEAR($D398)=Setup!$B$5,MONTH($D398)=12),1-Setup!$B$7,0)))),0)</f>
        <v/>
      </c>
    </row>
    <row r="399">
      <c r="A399" s="7" t="n"/>
      <c r="B399" s="7" t="n"/>
      <c r="C399" s="28" t="n"/>
      <c r="D399" s="28" t="n"/>
      <c r="E399" s="23" t="n"/>
      <c r="F399" s="32">
        <f>IF(OR($C399="",$D399=""),"",IF(NOT(AND(ISNUMBER($C399),ISNUMBER($D399))),"Check dates",IF($D399&lt;$C399,"Check dates",SUM($J399:$U399))))</f>
        <v/>
      </c>
      <c r="G399" s="7" t="n"/>
      <c r="H399" s="33">
        <f>IF(AND($A399="",$B399="",$C399="",$D399=""),"",IF(COUNTIF(Employees!$A$5:$A$34,$A399)=0,"Pick the employee from the list",IF(COUNTIF(Setup!$A$12:$A$17,$B399)=0,"Pick the leave type",IF($F399="Check dates","Check the dates","OK"))))</f>
        <v/>
      </c>
      <c r="J399" s="34">
        <f>IF(AND(ISNUMBER($C399),ISNUMBER($D399)),IF($D399&lt;$C399,0,IF(MAX($C399,DATE(Setup!$B$5,1,1))&gt;MIN($D399,EOMONTH(DATE(Setup!$B$5,1,1),0)),0,MAX(0,NETWORKDAYS.INTL(MAX($C399,DATE(Setup!$B$5,1,1)),MIN($D399,EOMONTH(DATE(Setup!$B$5,1,1),0)),Setup!$C$6,Setup!$F$12:$F$61)-IF(AND($E399="Half day",YEAR($D399)=Setup!$B$5,MONTH($D399)=1),1-Setup!$B$7,0)))),0)</f>
        <v/>
      </c>
      <c r="K399" s="34">
        <f>IF(AND(ISNUMBER($C399),ISNUMBER($D399)),IF($D399&lt;$C399,0,IF(MAX($C399,DATE(Setup!$B$5,2,1))&gt;MIN($D399,EOMONTH(DATE(Setup!$B$5,2,1),0)),0,MAX(0,NETWORKDAYS.INTL(MAX($C399,DATE(Setup!$B$5,2,1)),MIN($D399,EOMONTH(DATE(Setup!$B$5,2,1),0)),Setup!$C$6,Setup!$F$12:$F$61)-IF(AND($E399="Half day",YEAR($D399)=Setup!$B$5,MONTH($D399)=2),1-Setup!$B$7,0)))),0)</f>
        <v/>
      </c>
      <c r="L399" s="34">
        <f>IF(AND(ISNUMBER($C399),ISNUMBER($D399)),IF($D399&lt;$C399,0,IF(MAX($C399,DATE(Setup!$B$5,3,1))&gt;MIN($D399,EOMONTH(DATE(Setup!$B$5,3,1),0)),0,MAX(0,NETWORKDAYS.INTL(MAX($C399,DATE(Setup!$B$5,3,1)),MIN($D399,EOMONTH(DATE(Setup!$B$5,3,1),0)),Setup!$C$6,Setup!$F$12:$F$61)-IF(AND($E399="Half day",YEAR($D399)=Setup!$B$5,MONTH($D399)=3),1-Setup!$B$7,0)))),0)</f>
        <v/>
      </c>
      <c r="M399" s="34">
        <f>IF(AND(ISNUMBER($C399),ISNUMBER($D399)),IF($D399&lt;$C399,0,IF(MAX($C399,DATE(Setup!$B$5,4,1))&gt;MIN($D399,EOMONTH(DATE(Setup!$B$5,4,1),0)),0,MAX(0,NETWORKDAYS.INTL(MAX($C399,DATE(Setup!$B$5,4,1)),MIN($D399,EOMONTH(DATE(Setup!$B$5,4,1),0)),Setup!$C$6,Setup!$F$12:$F$61)-IF(AND($E399="Half day",YEAR($D399)=Setup!$B$5,MONTH($D399)=4),1-Setup!$B$7,0)))),0)</f>
        <v/>
      </c>
      <c r="N399" s="34">
        <f>IF(AND(ISNUMBER($C399),ISNUMBER($D399)),IF($D399&lt;$C399,0,IF(MAX($C399,DATE(Setup!$B$5,5,1))&gt;MIN($D399,EOMONTH(DATE(Setup!$B$5,5,1),0)),0,MAX(0,NETWORKDAYS.INTL(MAX($C399,DATE(Setup!$B$5,5,1)),MIN($D399,EOMONTH(DATE(Setup!$B$5,5,1),0)),Setup!$C$6,Setup!$F$12:$F$61)-IF(AND($E399="Half day",YEAR($D399)=Setup!$B$5,MONTH($D399)=5),1-Setup!$B$7,0)))),0)</f>
        <v/>
      </c>
      <c r="O399" s="34">
        <f>IF(AND(ISNUMBER($C399),ISNUMBER($D399)),IF($D399&lt;$C399,0,IF(MAX($C399,DATE(Setup!$B$5,6,1))&gt;MIN($D399,EOMONTH(DATE(Setup!$B$5,6,1),0)),0,MAX(0,NETWORKDAYS.INTL(MAX($C399,DATE(Setup!$B$5,6,1)),MIN($D399,EOMONTH(DATE(Setup!$B$5,6,1),0)),Setup!$C$6,Setup!$F$12:$F$61)-IF(AND($E399="Half day",YEAR($D399)=Setup!$B$5,MONTH($D399)=6),1-Setup!$B$7,0)))),0)</f>
        <v/>
      </c>
      <c r="P399" s="34">
        <f>IF(AND(ISNUMBER($C399),ISNUMBER($D399)),IF($D399&lt;$C399,0,IF(MAX($C399,DATE(Setup!$B$5,7,1))&gt;MIN($D399,EOMONTH(DATE(Setup!$B$5,7,1),0)),0,MAX(0,NETWORKDAYS.INTL(MAX($C399,DATE(Setup!$B$5,7,1)),MIN($D399,EOMONTH(DATE(Setup!$B$5,7,1),0)),Setup!$C$6,Setup!$F$12:$F$61)-IF(AND($E399="Half day",YEAR($D399)=Setup!$B$5,MONTH($D399)=7),1-Setup!$B$7,0)))),0)</f>
        <v/>
      </c>
      <c r="Q399" s="34">
        <f>IF(AND(ISNUMBER($C399),ISNUMBER($D399)),IF($D399&lt;$C399,0,IF(MAX($C399,DATE(Setup!$B$5,8,1))&gt;MIN($D399,EOMONTH(DATE(Setup!$B$5,8,1),0)),0,MAX(0,NETWORKDAYS.INTL(MAX($C399,DATE(Setup!$B$5,8,1)),MIN($D399,EOMONTH(DATE(Setup!$B$5,8,1),0)),Setup!$C$6,Setup!$F$12:$F$61)-IF(AND($E399="Half day",YEAR($D399)=Setup!$B$5,MONTH($D399)=8),1-Setup!$B$7,0)))),0)</f>
        <v/>
      </c>
      <c r="R399" s="34">
        <f>IF(AND(ISNUMBER($C399),ISNUMBER($D399)),IF($D399&lt;$C399,0,IF(MAX($C399,DATE(Setup!$B$5,9,1))&gt;MIN($D399,EOMONTH(DATE(Setup!$B$5,9,1),0)),0,MAX(0,NETWORKDAYS.INTL(MAX($C399,DATE(Setup!$B$5,9,1)),MIN($D399,EOMONTH(DATE(Setup!$B$5,9,1),0)),Setup!$C$6,Setup!$F$12:$F$61)-IF(AND($E399="Half day",YEAR($D399)=Setup!$B$5,MONTH($D399)=9),1-Setup!$B$7,0)))),0)</f>
        <v/>
      </c>
      <c r="S399" s="34">
        <f>IF(AND(ISNUMBER($C399),ISNUMBER($D399)),IF($D399&lt;$C399,0,IF(MAX($C399,DATE(Setup!$B$5,10,1))&gt;MIN($D399,EOMONTH(DATE(Setup!$B$5,10,1),0)),0,MAX(0,NETWORKDAYS.INTL(MAX($C399,DATE(Setup!$B$5,10,1)),MIN($D399,EOMONTH(DATE(Setup!$B$5,10,1),0)),Setup!$C$6,Setup!$F$12:$F$61)-IF(AND($E399="Half day",YEAR($D399)=Setup!$B$5,MONTH($D399)=10),1-Setup!$B$7,0)))),0)</f>
        <v/>
      </c>
      <c r="T399" s="34">
        <f>IF(AND(ISNUMBER($C399),ISNUMBER($D399)),IF($D399&lt;$C399,0,IF(MAX($C399,DATE(Setup!$B$5,11,1))&gt;MIN($D399,EOMONTH(DATE(Setup!$B$5,11,1),0)),0,MAX(0,NETWORKDAYS.INTL(MAX($C399,DATE(Setup!$B$5,11,1)),MIN($D399,EOMONTH(DATE(Setup!$B$5,11,1),0)),Setup!$C$6,Setup!$F$12:$F$61)-IF(AND($E399="Half day",YEAR($D399)=Setup!$B$5,MONTH($D399)=11),1-Setup!$B$7,0)))),0)</f>
        <v/>
      </c>
      <c r="U399" s="34">
        <f>IF(AND(ISNUMBER($C399),ISNUMBER($D399)),IF($D399&lt;$C399,0,IF(MAX($C399,DATE(Setup!$B$5,12,1))&gt;MIN($D399,EOMONTH(DATE(Setup!$B$5,12,1),0)),0,MAX(0,NETWORKDAYS.INTL(MAX($C399,DATE(Setup!$B$5,12,1)),MIN($D399,EOMONTH(DATE(Setup!$B$5,12,1),0)),Setup!$C$6,Setup!$F$12:$F$61)-IF(AND($E399="Half day",YEAR($D399)=Setup!$B$5,MONTH($D399)=12),1-Setup!$B$7,0)))),0)</f>
        <v/>
      </c>
    </row>
    <row r="400">
      <c r="A400" s="7" t="n"/>
      <c r="B400" s="7" t="n"/>
      <c r="C400" s="28" t="n"/>
      <c r="D400" s="28" t="n"/>
      <c r="E400" s="23" t="n"/>
      <c r="F400" s="32">
        <f>IF(OR($C400="",$D400=""),"",IF(NOT(AND(ISNUMBER($C400),ISNUMBER($D400))),"Check dates",IF($D400&lt;$C400,"Check dates",SUM($J400:$U400))))</f>
        <v/>
      </c>
      <c r="G400" s="7" t="n"/>
      <c r="H400" s="33">
        <f>IF(AND($A400="",$B400="",$C400="",$D400=""),"",IF(COUNTIF(Employees!$A$5:$A$34,$A400)=0,"Pick the employee from the list",IF(COUNTIF(Setup!$A$12:$A$17,$B400)=0,"Pick the leave type",IF($F400="Check dates","Check the dates","OK"))))</f>
        <v/>
      </c>
      <c r="J400" s="34">
        <f>IF(AND(ISNUMBER($C400),ISNUMBER($D400)),IF($D400&lt;$C400,0,IF(MAX($C400,DATE(Setup!$B$5,1,1))&gt;MIN($D400,EOMONTH(DATE(Setup!$B$5,1,1),0)),0,MAX(0,NETWORKDAYS.INTL(MAX($C400,DATE(Setup!$B$5,1,1)),MIN($D400,EOMONTH(DATE(Setup!$B$5,1,1),0)),Setup!$C$6,Setup!$F$12:$F$61)-IF(AND($E400="Half day",YEAR($D400)=Setup!$B$5,MONTH($D400)=1),1-Setup!$B$7,0)))),0)</f>
        <v/>
      </c>
      <c r="K400" s="34">
        <f>IF(AND(ISNUMBER($C400),ISNUMBER($D400)),IF($D400&lt;$C400,0,IF(MAX($C400,DATE(Setup!$B$5,2,1))&gt;MIN($D400,EOMONTH(DATE(Setup!$B$5,2,1),0)),0,MAX(0,NETWORKDAYS.INTL(MAX($C400,DATE(Setup!$B$5,2,1)),MIN($D400,EOMONTH(DATE(Setup!$B$5,2,1),0)),Setup!$C$6,Setup!$F$12:$F$61)-IF(AND($E400="Half day",YEAR($D400)=Setup!$B$5,MONTH($D400)=2),1-Setup!$B$7,0)))),0)</f>
        <v/>
      </c>
      <c r="L400" s="34">
        <f>IF(AND(ISNUMBER($C400),ISNUMBER($D400)),IF($D400&lt;$C400,0,IF(MAX($C400,DATE(Setup!$B$5,3,1))&gt;MIN($D400,EOMONTH(DATE(Setup!$B$5,3,1),0)),0,MAX(0,NETWORKDAYS.INTL(MAX($C400,DATE(Setup!$B$5,3,1)),MIN($D400,EOMONTH(DATE(Setup!$B$5,3,1),0)),Setup!$C$6,Setup!$F$12:$F$61)-IF(AND($E400="Half day",YEAR($D400)=Setup!$B$5,MONTH($D400)=3),1-Setup!$B$7,0)))),0)</f>
        <v/>
      </c>
      <c r="M400" s="34">
        <f>IF(AND(ISNUMBER($C400),ISNUMBER($D400)),IF($D400&lt;$C400,0,IF(MAX($C400,DATE(Setup!$B$5,4,1))&gt;MIN($D400,EOMONTH(DATE(Setup!$B$5,4,1),0)),0,MAX(0,NETWORKDAYS.INTL(MAX($C400,DATE(Setup!$B$5,4,1)),MIN($D400,EOMONTH(DATE(Setup!$B$5,4,1),0)),Setup!$C$6,Setup!$F$12:$F$61)-IF(AND($E400="Half day",YEAR($D400)=Setup!$B$5,MONTH($D400)=4),1-Setup!$B$7,0)))),0)</f>
        <v/>
      </c>
      <c r="N400" s="34">
        <f>IF(AND(ISNUMBER($C400),ISNUMBER($D400)),IF($D400&lt;$C400,0,IF(MAX($C400,DATE(Setup!$B$5,5,1))&gt;MIN($D400,EOMONTH(DATE(Setup!$B$5,5,1),0)),0,MAX(0,NETWORKDAYS.INTL(MAX($C400,DATE(Setup!$B$5,5,1)),MIN($D400,EOMONTH(DATE(Setup!$B$5,5,1),0)),Setup!$C$6,Setup!$F$12:$F$61)-IF(AND($E400="Half day",YEAR($D400)=Setup!$B$5,MONTH($D400)=5),1-Setup!$B$7,0)))),0)</f>
        <v/>
      </c>
      <c r="O400" s="34">
        <f>IF(AND(ISNUMBER($C400),ISNUMBER($D400)),IF($D400&lt;$C400,0,IF(MAX($C400,DATE(Setup!$B$5,6,1))&gt;MIN($D400,EOMONTH(DATE(Setup!$B$5,6,1),0)),0,MAX(0,NETWORKDAYS.INTL(MAX($C400,DATE(Setup!$B$5,6,1)),MIN($D400,EOMONTH(DATE(Setup!$B$5,6,1),0)),Setup!$C$6,Setup!$F$12:$F$61)-IF(AND($E400="Half day",YEAR($D400)=Setup!$B$5,MONTH($D400)=6),1-Setup!$B$7,0)))),0)</f>
        <v/>
      </c>
      <c r="P400" s="34">
        <f>IF(AND(ISNUMBER($C400),ISNUMBER($D400)),IF($D400&lt;$C400,0,IF(MAX($C400,DATE(Setup!$B$5,7,1))&gt;MIN($D400,EOMONTH(DATE(Setup!$B$5,7,1),0)),0,MAX(0,NETWORKDAYS.INTL(MAX($C400,DATE(Setup!$B$5,7,1)),MIN($D400,EOMONTH(DATE(Setup!$B$5,7,1),0)),Setup!$C$6,Setup!$F$12:$F$61)-IF(AND($E400="Half day",YEAR($D400)=Setup!$B$5,MONTH($D400)=7),1-Setup!$B$7,0)))),0)</f>
        <v/>
      </c>
      <c r="Q400" s="34">
        <f>IF(AND(ISNUMBER($C400),ISNUMBER($D400)),IF($D400&lt;$C400,0,IF(MAX($C400,DATE(Setup!$B$5,8,1))&gt;MIN($D400,EOMONTH(DATE(Setup!$B$5,8,1),0)),0,MAX(0,NETWORKDAYS.INTL(MAX($C400,DATE(Setup!$B$5,8,1)),MIN($D400,EOMONTH(DATE(Setup!$B$5,8,1),0)),Setup!$C$6,Setup!$F$12:$F$61)-IF(AND($E400="Half day",YEAR($D400)=Setup!$B$5,MONTH($D400)=8),1-Setup!$B$7,0)))),0)</f>
        <v/>
      </c>
      <c r="R400" s="34">
        <f>IF(AND(ISNUMBER($C400),ISNUMBER($D400)),IF($D400&lt;$C400,0,IF(MAX($C400,DATE(Setup!$B$5,9,1))&gt;MIN($D400,EOMONTH(DATE(Setup!$B$5,9,1),0)),0,MAX(0,NETWORKDAYS.INTL(MAX($C400,DATE(Setup!$B$5,9,1)),MIN($D400,EOMONTH(DATE(Setup!$B$5,9,1),0)),Setup!$C$6,Setup!$F$12:$F$61)-IF(AND($E400="Half day",YEAR($D400)=Setup!$B$5,MONTH($D400)=9),1-Setup!$B$7,0)))),0)</f>
        <v/>
      </c>
      <c r="S400" s="34">
        <f>IF(AND(ISNUMBER($C400),ISNUMBER($D400)),IF($D400&lt;$C400,0,IF(MAX($C400,DATE(Setup!$B$5,10,1))&gt;MIN($D400,EOMONTH(DATE(Setup!$B$5,10,1),0)),0,MAX(0,NETWORKDAYS.INTL(MAX($C400,DATE(Setup!$B$5,10,1)),MIN($D400,EOMONTH(DATE(Setup!$B$5,10,1),0)),Setup!$C$6,Setup!$F$12:$F$61)-IF(AND($E400="Half day",YEAR($D400)=Setup!$B$5,MONTH($D400)=10),1-Setup!$B$7,0)))),0)</f>
        <v/>
      </c>
      <c r="T400" s="34">
        <f>IF(AND(ISNUMBER($C400),ISNUMBER($D400)),IF($D400&lt;$C400,0,IF(MAX($C400,DATE(Setup!$B$5,11,1))&gt;MIN($D400,EOMONTH(DATE(Setup!$B$5,11,1),0)),0,MAX(0,NETWORKDAYS.INTL(MAX($C400,DATE(Setup!$B$5,11,1)),MIN($D400,EOMONTH(DATE(Setup!$B$5,11,1),0)),Setup!$C$6,Setup!$F$12:$F$61)-IF(AND($E400="Half day",YEAR($D400)=Setup!$B$5,MONTH($D400)=11),1-Setup!$B$7,0)))),0)</f>
        <v/>
      </c>
      <c r="U400" s="34">
        <f>IF(AND(ISNUMBER($C400),ISNUMBER($D400)),IF($D400&lt;$C400,0,IF(MAX($C400,DATE(Setup!$B$5,12,1))&gt;MIN($D400,EOMONTH(DATE(Setup!$B$5,12,1),0)),0,MAX(0,NETWORKDAYS.INTL(MAX($C400,DATE(Setup!$B$5,12,1)),MIN($D400,EOMONTH(DATE(Setup!$B$5,12,1),0)),Setup!$C$6,Setup!$F$12:$F$61)-IF(AND($E400="Half day",YEAR($D400)=Setup!$B$5,MONTH($D400)=12),1-Setup!$B$7,0)))),0)</f>
        <v/>
      </c>
    </row>
    <row r="401">
      <c r="A401" s="7" t="n"/>
      <c r="B401" s="7" t="n"/>
      <c r="C401" s="28" t="n"/>
      <c r="D401" s="28" t="n"/>
      <c r="E401" s="23" t="n"/>
      <c r="F401" s="32">
        <f>IF(OR($C401="",$D401=""),"",IF(NOT(AND(ISNUMBER($C401),ISNUMBER($D401))),"Check dates",IF($D401&lt;$C401,"Check dates",SUM($J401:$U401))))</f>
        <v/>
      </c>
      <c r="G401" s="7" t="n"/>
      <c r="H401" s="33">
        <f>IF(AND($A401="",$B401="",$C401="",$D401=""),"",IF(COUNTIF(Employees!$A$5:$A$34,$A401)=0,"Pick the employee from the list",IF(COUNTIF(Setup!$A$12:$A$17,$B401)=0,"Pick the leave type",IF($F401="Check dates","Check the dates","OK"))))</f>
        <v/>
      </c>
      <c r="J401" s="34">
        <f>IF(AND(ISNUMBER($C401),ISNUMBER($D401)),IF($D401&lt;$C401,0,IF(MAX($C401,DATE(Setup!$B$5,1,1))&gt;MIN($D401,EOMONTH(DATE(Setup!$B$5,1,1),0)),0,MAX(0,NETWORKDAYS.INTL(MAX($C401,DATE(Setup!$B$5,1,1)),MIN($D401,EOMONTH(DATE(Setup!$B$5,1,1),0)),Setup!$C$6,Setup!$F$12:$F$61)-IF(AND($E401="Half day",YEAR($D401)=Setup!$B$5,MONTH($D401)=1),1-Setup!$B$7,0)))),0)</f>
        <v/>
      </c>
      <c r="K401" s="34">
        <f>IF(AND(ISNUMBER($C401),ISNUMBER($D401)),IF($D401&lt;$C401,0,IF(MAX($C401,DATE(Setup!$B$5,2,1))&gt;MIN($D401,EOMONTH(DATE(Setup!$B$5,2,1),0)),0,MAX(0,NETWORKDAYS.INTL(MAX($C401,DATE(Setup!$B$5,2,1)),MIN($D401,EOMONTH(DATE(Setup!$B$5,2,1),0)),Setup!$C$6,Setup!$F$12:$F$61)-IF(AND($E401="Half day",YEAR($D401)=Setup!$B$5,MONTH($D401)=2),1-Setup!$B$7,0)))),0)</f>
        <v/>
      </c>
      <c r="L401" s="34">
        <f>IF(AND(ISNUMBER($C401),ISNUMBER($D401)),IF($D401&lt;$C401,0,IF(MAX($C401,DATE(Setup!$B$5,3,1))&gt;MIN($D401,EOMONTH(DATE(Setup!$B$5,3,1),0)),0,MAX(0,NETWORKDAYS.INTL(MAX($C401,DATE(Setup!$B$5,3,1)),MIN($D401,EOMONTH(DATE(Setup!$B$5,3,1),0)),Setup!$C$6,Setup!$F$12:$F$61)-IF(AND($E401="Half day",YEAR($D401)=Setup!$B$5,MONTH($D401)=3),1-Setup!$B$7,0)))),0)</f>
        <v/>
      </c>
      <c r="M401" s="34">
        <f>IF(AND(ISNUMBER($C401),ISNUMBER($D401)),IF($D401&lt;$C401,0,IF(MAX($C401,DATE(Setup!$B$5,4,1))&gt;MIN($D401,EOMONTH(DATE(Setup!$B$5,4,1),0)),0,MAX(0,NETWORKDAYS.INTL(MAX($C401,DATE(Setup!$B$5,4,1)),MIN($D401,EOMONTH(DATE(Setup!$B$5,4,1),0)),Setup!$C$6,Setup!$F$12:$F$61)-IF(AND($E401="Half day",YEAR($D401)=Setup!$B$5,MONTH($D401)=4),1-Setup!$B$7,0)))),0)</f>
        <v/>
      </c>
      <c r="N401" s="34">
        <f>IF(AND(ISNUMBER($C401),ISNUMBER($D401)),IF($D401&lt;$C401,0,IF(MAX($C401,DATE(Setup!$B$5,5,1))&gt;MIN($D401,EOMONTH(DATE(Setup!$B$5,5,1),0)),0,MAX(0,NETWORKDAYS.INTL(MAX($C401,DATE(Setup!$B$5,5,1)),MIN($D401,EOMONTH(DATE(Setup!$B$5,5,1),0)),Setup!$C$6,Setup!$F$12:$F$61)-IF(AND($E401="Half day",YEAR($D401)=Setup!$B$5,MONTH($D401)=5),1-Setup!$B$7,0)))),0)</f>
        <v/>
      </c>
      <c r="O401" s="34">
        <f>IF(AND(ISNUMBER($C401),ISNUMBER($D401)),IF($D401&lt;$C401,0,IF(MAX($C401,DATE(Setup!$B$5,6,1))&gt;MIN($D401,EOMONTH(DATE(Setup!$B$5,6,1),0)),0,MAX(0,NETWORKDAYS.INTL(MAX($C401,DATE(Setup!$B$5,6,1)),MIN($D401,EOMONTH(DATE(Setup!$B$5,6,1),0)),Setup!$C$6,Setup!$F$12:$F$61)-IF(AND($E401="Half day",YEAR($D401)=Setup!$B$5,MONTH($D401)=6),1-Setup!$B$7,0)))),0)</f>
        <v/>
      </c>
      <c r="P401" s="34">
        <f>IF(AND(ISNUMBER($C401),ISNUMBER($D401)),IF($D401&lt;$C401,0,IF(MAX($C401,DATE(Setup!$B$5,7,1))&gt;MIN($D401,EOMONTH(DATE(Setup!$B$5,7,1),0)),0,MAX(0,NETWORKDAYS.INTL(MAX($C401,DATE(Setup!$B$5,7,1)),MIN($D401,EOMONTH(DATE(Setup!$B$5,7,1),0)),Setup!$C$6,Setup!$F$12:$F$61)-IF(AND($E401="Half day",YEAR($D401)=Setup!$B$5,MONTH($D401)=7),1-Setup!$B$7,0)))),0)</f>
        <v/>
      </c>
      <c r="Q401" s="34">
        <f>IF(AND(ISNUMBER($C401),ISNUMBER($D401)),IF($D401&lt;$C401,0,IF(MAX($C401,DATE(Setup!$B$5,8,1))&gt;MIN($D401,EOMONTH(DATE(Setup!$B$5,8,1),0)),0,MAX(0,NETWORKDAYS.INTL(MAX($C401,DATE(Setup!$B$5,8,1)),MIN($D401,EOMONTH(DATE(Setup!$B$5,8,1),0)),Setup!$C$6,Setup!$F$12:$F$61)-IF(AND($E401="Half day",YEAR($D401)=Setup!$B$5,MONTH($D401)=8),1-Setup!$B$7,0)))),0)</f>
        <v/>
      </c>
      <c r="R401" s="34">
        <f>IF(AND(ISNUMBER($C401),ISNUMBER($D401)),IF($D401&lt;$C401,0,IF(MAX($C401,DATE(Setup!$B$5,9,1))&gt;MIN($D401,EOMONTH(DATE(Setup!$B$5,9,1),0)),0,MAX(0,NETWORKDAYS.INTL(MAX($C401,DATE(Setup!$B$5,9,1)),MIN($D401,EOMONTH(DATE(Setup!$B$5,9,1),0)),Setup!$C$6,Setup!$F$12:$F$61)-IF(AND($E401="Half day",YEAR($D401)=Setup!$B$5,MONTH($D401)=9),1-Setup!$B$7,0)))),0)</f>
        <v/>
      </c>
      <c r="S401" s="34">
        <f>IF(AND(ISNUMBER($C401),ISNUMBER($D401)),IF($D401&lt;$C401,0,IF(MAX($C401,DATE(Setup!$B$5,10,1))&gt;MIN($D401,EOMONTH(DATE(Setup!$B$5,10,1),0)),0,MAX(0,NETWORKDAYS.INTL(MAX($C401,DATE(Setup!$B$5,10,1)),MIN($D401,EOMONTH(DATE(Setup!$B$5,10,1),0)),Setup!$C$6,Setup!$F$12:$F$61)-IF(AND($E401="Half day",YEAR($D401)=Setup!$B$5,MONTH($D401)=10),1-Setup!$B$7,0)))),0)</f>
        <v/>
      </c>
      <c r="T401" s="34">
        <f>IF(AND(ISNUMBER($C401),ISNUMBER($D401)),IF($D401&lt;$C401,0,IF(MAX($C401,DATE(Setup!$B$5,11,1))&gt;MIN($D401,EOMONTH(DATE(Setup!$B$5,11,1),0)),0,MAX(0,NETWORKDAYS.INTL(MAX($C401,DATE(Setup!$B$5,11,1)),MIN($D401,EOMONTH(DATE(Setup!$B$5,11,1),0)),Setup!$C$6,Setup!$F$12:$F$61)-IF(AND($E401="Half day",YEAR($D401)=Setup!$B$5,MONTH($D401)=11),1-Setup!$B$7,0)))),0)</f>
        <v/>
      </c>
      <c r="U401" s="34">
        <f>IF(AND(ISNUMBER($C401),ISNUMBER($D401)),IF($D401&lt;$C401,0,IF(MAX($C401,DATE(Setup!$B$5,12,1))&gt;MIN($D401,EOMONTH(DATE(Setup!$B$5,12,1),0)),0,MAX(0,NETWORKDAYS.INTL(MAX($C401,DATE(Setup!$B$5,12,1)),MIN($D401,EOMONTH(DATE(Setup!$B$5,12,1),0)),Setup!$C$6,Setup!$F$12:$F$61)-IF(AND($E401="Half day",YEAR($D401)=Setup!$B$5,MONTH($D401)=12),1-Setup!$B$7,0)))),0)</f>
        <v/>
      </c>
    </row>
    <row r="402">
      <c r="A402" s="7" t="n"/>
      <c r="B402" s="7" t="n"/>
      <c r="C402" s="28" t="n"/>
      <c r="D402" s="28" t="n"/>
      <c r="E402" s="23" t="n"/>
      <c r="F402" s="32">
        <f>IF(OR($C402="",$D402=""),"",IF(NOT(AND(ISNUMBER($C402),ISNUMBER($D402))),"Check dates",IF($D402&lt;$C402,"Check dates",SUM($J402:$U402))))</f>
        <v/>
      </c>
      <c r="G402" s="7" t="n"/>
      <c r="H402" s="33">
        <f>IF(AND($A402="",$B402="",$C402="",$D402=""),"",IF(COUNTIF(Employees!$A$5:$A$34,$A402)=0,"Pick the employee from the list",IF(COUNTIF(Setup!$A$12:$A$17,$B402)=0,"Pick the leave type",IF($F402="Check dates","Check the dates","OK"))))</f>
        <v/>
      </c>
      <c r="J402" s="34">
        <f>IF(AND(ISNUMBER($C402),ISNUMBER($D402)),IF($D402&lt;$C402,0,IF(MAX($C402,DATE(Setup!$B$5,1,1))&gt;MIN($D402,EOMONTH(DATE(Setup!$B$5,1,1),0)),0,MAX(0,NETWORKDAYS.INTL(MAX($C402,DATE(Setup!$B$5,1,1)),MIN($D402,EOMONTH(DATE(Setup!$B$5,1,1),0)),Setup!$C$6,Setup!$F$12:$F$61)-IF(AND($E402="Half day",YEAR($D402)=Setup!$B$5,MONTH($D402)=1),1-Setup!$B$7,0)))),0)</f>
        <v/>
      </c>
      <c r="K402" s="34">
        <f>IF(AND(ISNUMBER($C402),ISNUMBER($D402)),IF($D402&lt;$C402,0,IF(MAX($C402,DATE(Setup!$B$5,2,1))&gt;MIN($D402,EOMONTH(DATE(Setup!$B$5,2,1),0)),0,MAX(0,NETWORKDAYS.INTL(MAX($C402,DATE(Setup!$B$5,2,1)),MIN($D402,EOMONTH(DATE(Setup!$B$5,2,1),0)),Setup!$C$6,Setup!$F$12:$F$61)-IF(AND($E402="Half day",YEAR($D402)=Setup!$B$5,MONTH($D402)=2),1-Setup!$B$7,0)))),0)</f>
        <v/>
      </c>
      <c r="L402" s="34">
        <f>IF(AND(ISNUMBER($C402),ISNUMBER($D402)),IF($D402&lt;$C402,0,IF(MAX($C402,DATE(Setup!$B$5,3,1))&gt;MIN($D402,EOMONTH(DATE(Setup!$B$5,3,1),0)),0,MAX(0,NETWORKDAYS.INTL(MAX($C402,DATE(Setup!$B$5,3,1)),MIN($D402,EOMONTH(DATE(Setup!$B$5,3,1),0)),Setup!$C$6,Setup!$F$12:$F$61)-IF(AND($E402="Half day",YEAR($D402)=Setup!$B$5,MONTH($D402)=3),1-Setup!$B$7,0)))),0)</f>
        <v/>
      </c>
      <c r="M402" s="34">
        <f>IF(AND(ISNUMBER($C402),ISNUMBER($D402)),IF($D402&lt;$C402,0,IF(MAX($C402,DATE(Setup!$B$5,4,1))&gt;MIN($D402,EOMONTH(DATE(Setup!$B$5,4,1),0)),0,MAX(0,NETWORKDAYS.INTL(MAX($C402,DATE(Setup!$B$5,4,1)),MIN($D402,EOMONTH(DATE(Setup!$B$5,4,1),0)),Setup!$C$6,Setup!$F$12:$F$61)-IF(AND($E402="Half day",YEAR($D402)=Setup!$B$5,MONTH($D402)=4),1-Setup!$B$7,0)))),0)</f>
        <v/>
      </c>
      <c r="N402" s="34">
        <f>IF(AND(ISNUMBER($C402),ISNUMBER($D402)),IF($D402&lt;$C402,0,IF(MAX($C402,DATE(Setup!$B$5,5,1))&gt;MIN($D402,EOMONTH(DATE(Setup!$B$5,5,1),0)),0,MAX(0,NETWORKDAYS.INTL(MAX($C402,DATE(Setup!$B$5,5,1)),MIN($D402,EOMONTH(DATE(Setup!$B$5,5,1),0)),Setup!$C$6,Setup!$F$12:$F$61)-IF(AND($E402="Half day",YEAR($D402)=Setup!$B$5,MONTH($D402)=5),1-Setup!$B$7,0)))),0)</f>
        <v/>
      </c>
      <c r="O402" s="34">
        <f>IF(AND(ISNUMBER($C402),ISNUMBER($D402)),IF($D402&lt;$C402,0,IF(MAX($C402,DATE(Setup!$B$5,6,1))&gt;MIN($D402,EOMONTH(DATE(Setup!$B$5,6,1),0)),0,MAX(0,NETWORKDAYS.INTL(MAX($C402,DATE(Setup!$B$5,6,1)),MIN($D402,EOMONTH(DATE(Setup!$B$5,6,1),0)),Setup!$C$6,Setup!$F$12:$F$61)-IF(AND($E402="Half day",YEAR($D402)=Setup!$B$5,MONTH($D402)=6),1-Setup!$B$7,0)))),0)</f>
        <v/>
      </c>
      <c r="P402" s="34">
        <f>IF(AND(ISNUMBER($C402),ISNUMBER($D402)),IF($D402&lt;$C402,0,IF(MAX($C402,DATE(Setup!$B$5,7,1))&gt;MIN($D402,EOMONTH(DATE(Setup!$B$5,7,1),0)),0,MAX(0,NETWORKDAYS.INTL(MAX($C402,DATE(Setup!$B$5,7,1)),MIN($D402,EOMONTH(DATE(Setup!$B$5,7,1),0)),Setup!$C$6,Setup!$F$12:$F$61)-IF(AND($E402="Half day",YEAR($D402)=Setup!$B$5,MONTH($D402)=7),1-Setup!$B$7,0)))),0)</f>
        <v/>
      </c>
      <c r="Q402" s="34">
        <f>IF(AND(ISNUMBER($C402),ISNUMBER($D402)),IF($D402&lt;$C402,0,IF(MAX($C402,DATE(Setup!$B$5,8,1))&gt;MIN($D402,EOMONTH(DATE(Setup!$B$5,8,1),0)),0,MAX(0,NETWORKDAYS.INTL(MAX($C402,DATE(Setup!$B$5,8,1)),MIN($D402,EOMONTH(DATE(Setup!$B$5,8,1),0)),Setup!$C$6,Setup!$F$12:$F$61)-IF(AND($E402="Half day",YEAR($D402)=Setup!$B$5,MONTH($D402)=8),1-Setup!$B$7,0)))),0)</f>
        <v/>
      </c>
      <c r="R402" s="34">
        <f>IF(AND(ISNUMBER($C402),ISNUMBER($D402)),IF($D402&lt;$C402,0,IF(MAX($C402,DATE(Setup!$B$5,9,1))&gt;MIN($D402,EOMONTH(DATE(Setup!$B$5,9,1),0)),0,MAX(0,NETWORKDAYS.INTL(MAX($C402,DATE(Setup!$B$5,9,1)),MIN($D402,EOMONTH(DATE(Setup!$B$5,9,1),0)),Setup!$C$6,Setup!$F$12:$F$61)-IF(AND($E402="Half day",YEAR($D402)=Setup!$B$5,MONTH($D402)=9),1-Setup!$B$7,0)))),0)</f>
        <v/>
      </c>
      <c r="S402" s="34">
        <f>IF(AND(ISNUMBER($C402),ISNUMBER($D402)),IF($D402&lt;$C402,0,IF(MAX($C402,DATE(Setup!$B$5,10,1))&gt;MIN($D402,EOMONTH(DATE(Setup!$B$5,10,1),0)),0,MAX(0,NETWORKDAYS.INTL(MAX($C402,DATE(Setup!$B$5,10,1)),MIN($D402,EOMONTH(DATE(Setup!$B$5,10,1),0)),Setup!$C$6,Setup!$F$12:$F$61)-IF(AND($E402="Half day",YEAR($D402)=Setup!$B$5,MONTH($D402)=10),1-Setup!$B$7,0)))),0)</f>
        <v/>
      </c>
      <c r="T402" s="34">
        <f>IF(AND(ISNUMBER($C402),ISNUMBER($D402)),IF($D402&lt;$C402,0,IF(MAX($C402,DATE(Setup!$B$5,11,1))&gt;MIN($D402,EOMONTH(DATE(Setup!$B$5,11,1),0)),0,MAX(0,NETWORKDAYS.INTL(MAX($C402,DATE(Setup!$B$5,11,1)),MIN($D402,EOMONTH(DATE(Setup!$B$5,11,1),0)),Setup!$C$6,Setup!$F$12:$F$61)-IF(AND($E402="Half day",YEAR($D402)=Setup!$B$5,MONTH($D402)=11),1-Setup!$B$7,0)))),0)</f>
        <v/>
      </c>
      <c r="U402" s="34">
        <f>IF(AND(ISNUMBER($C402),ISNUMBER($D402)),IF($D402&lt;$C402,0,IF(MAX($C402,DATE(Setup!$B$5,12,1))&gt;MIN($D402,EOMONTH(DATE(Setup!$B$5,12,1),0)),0,MAX(0,NETWORKDAYS.INTL(MAX($C402,DATE(Setup!$B$5,12,1)),MIN($D402,EOMONTH(DATE(Setup!$B$5,12,1),0)),Setup!$C$6,Setup!$F$12:$F$61)-IF(AND($E402="Half day",YEAR($D402)=Setup!$B$5,MONTH($D402)=12),1-Setup!$B$7,0)))),0)</f>
        <v/>
      </c>
    </row>
    <row r="403">
      <c r="A403" s="7" t="n"/>
      <c r="B403" s="7" t="n"/>
      <c r="C403" s="28" t="n"/>
      <c r="D403" s="28" t="n"/>
      <c r="E403" s="23" t="n"/>
      <c r="F403" s="32">
        <f>IF(OR($C403="",$D403=""),"",IF(NOT(AND(ISNUMBER($C403),ISNUMBER($D403))),"Check dates",IF($D403&lt;$C403,"Check dates",SUM($J403:$U403))))</f>
        <v/>
      </c>
      <c r="G403" s="7" t="n"/>
      <c r="H403" s="33">
        <f>IF(AND($A403="",$B403="",$C403="",$D403=""),"",IF(COUNTIF(Employees!$A$5:$A$34,$A403)=0,"Pick the employee from the list",IF(COUNTIF(Setup!$A$12:$A$17,$B403)=0,"Pick the leave type",IF($F403="Check dates","Check the dates","OK"))))</f>
        <v/>
      </c>
      <c r="J403" s="34">
        <f>IF(AND(ISNUMBER($C403),ISNUMBER($D403)),IF($D403&lt;$C403,0,IF(MAX($C403,DATE(Setup!$B$5,1,1))&gt;MIN($D403,EOMONTH(DATE(Setup!$B$5,1,1),0)),0,MAX(0,NETWORKDAYS.INTL(MAX($C403,DATE(Setup!$B$5,1,1)),MIN($D403,EOMONTH(DATE(Setup!$B$5,1,1),0)),Setup!$C$6,Setup!$F$12:$F$61)-IF(AND($E403="Half day",YEAR($D403)=Setup!$B$5,MONTH($D403)=1),1-Setup!$B$7,0)))),0)</f>
        <v/>
      </c>
      <c r="K403" s="34">
        <f>IF(AND(ISNUMBER($C403),ISNUMBER($D403)),IF($D403&lt;$C403,0,IF(MAX($C403,DATE(Setup!$B$5,2,1))&gt;MIN($D403,EOMONTH(DATE(Setup!$B$5,2,1),0)),0,MAX(0,NETWORKDAYS.INTL(MAX($C403,DATE(Setup!$B$5,2,1)),MIN($D403,EOMONTH(DATE(Setup!$B$5,2,1),0)),Setup!$C$6,Setup!$F$12:$F$61)-IF(AND($E403="Half day",YEAR($D403)=Setup!$B$5,MONTH($D403)=2),1-Setup!$B$7,0)))),0)</f>
        <v/>
      </c>
      <c r="L403" s="34">
        <f>IF(AND(ISNUMBER($C403),ISNUMBER($D403)),IF($D403&lt;$C403,0,IF(MAX($C403,DATE(Setup!$B$5,3,1))&gt;MIN($D403,EOMONTH(DATE(Setup!$B$5,3,1),0)),0,MAX(0,NETWORKDAYS.INTL(MAX($C403,DATE(Setup!$B$5,3,1)),MIN($D403,EOMONTH(DATE(Setup!$B$5,3,1),0)),Setup!$C$6,Setup!$F$12:$F$61)-IF(AND($E403="Half day",YEAR($D403)=Setup!$B$5,MONTH($D403)=3),1-Setup!$B$7,0)))),0)</f>
        <v/>
      </c>
      <c r="M403" s="34">
        <f>IF(AND(ISNUMBER($C403),ISNUMBER($D403)),IF($D403&lt;$C403,0,IF(MAX($C403,DATE(Setup!$B$5,4,1))&gt;MIN($D403,EOMONTH(DATE(Setup!$B$5,4,1),0)),0,MAX(0,NETWORKDAYS.INTL(MAX($C403,DATE(Setup!$B$5,4,1)),MIN($D403,EOMONTH(DATE(Setup!$B$5,4,1),0)),Setup!$C$6,Setup!$F$12:$F$61)-IF(AND($E403="Half day",YEAR($D403)=Setup!$B$5,MONTH($D403)=4),1-Setup!$B$7,0)))),0)</f>
        <v/>
      </c>
      <c r="N403" s="34">
        <f>IF(AND(ISNUMBER($C403),ISNUMBER($D403)),IF($D403&lt;$C403,0,IF(MAX($C403,DATE(Setup!$B$5,5,1))&gt;MIN($D403,EOMONTH(DATE(Setup!$B$5,5,1),0)),0,MAX(0,NETWORKDAYS.INTL(MAX($C403,DATE(Setup!$B$5,5,1)),MIN($D403,EOMONTH(DATE(Setup!$B$5,5,1),0)),Setup!$C$6,Setup!$F$12:$F$61)-IF(AND($E403="Half day",YEAR($D403)=Setup!$B$5,MONTH($D403)=5),1-Setup!$B$7,0)))),0)</f>
        <v/>
      </c>
      <c r="O403" s="34">
        <f>IF(AND(ISNUMBER($C403),ISNUMBER($D403)),IF($D403&lt;$C403,0,IF(MAX($C403,DATE(Setup!$B$5,6,1))&gt;MIN($D403,EOMONTH(DATE(Setup!$B$5,6,1),0)),0,MAX(0,NETWORKDAYS.INTL(MAX($C403,DATE(Setup!$B$5,6,1)),MIN($D403,EOMONTH(DATE(Setup!$B$5,6,1),0)),Setup!$C$6,Setup!$F$12:$F$61)-IF(AND($E403="Half day",YEAR($D403)=Setup!$B$5,MONTH($D403)=6),1-Setup!$B$7,0)))),0)</f>
        <v/>
      </c>
      <c r="P403" s="34">
        <f>IF(AND(ISNUMBER($C403),ISNUMBER($D403)),IF($D403&lt;$C403,0,IF(MAX($C403,DATE(Setup!$B$5,7,1))&gt;MIN($D403,EOMONTH(DATE(Setup!$B$5,7,1),0)),0,MAX(0,NETWORKDAYS.INTL(MAX($C403,DATE(Setup!$B$5,7,1)),MIN($D403,EOMONTH(DATE(Setup!$B$5,7,1),0)),Setup!$C$6,Setup!$F$12:$F$61)-IF(AND($E403="Half day",YEAR($D403)=Setup!$B$5,MONTH($D403)=7),1-Setup!$B$7,0)))),0)</f>
        <v/>
      </c>
      <c r="Q403" s="34">
        <f>IF(AND(ISNUMBER($C403),ISNUMBER($D403)),IF($D403&lt;$C403,0,IF(MAX($C403,DATE(Setup!$B$5,8,1))&gt;MIN($D403,EOMONTH(DATE(Setup!$B$5,8,1),0)),0,MAX(0,NETWORKDAYS.INTL(MAX($C403,DATE(Setup!$B$5,8,1)),MIN($D403,EOMONTH(DATE(Setup!$B$5,8,1),0)),Setup!$C$6,Setup!$F$12:$F$61)-IF(AND($E403="Half day",YEAR($D403)=Setup!$B$5,MONTH($D403)=8),1-Setup!$B$7,0)))),0)</f>
        <v/>
      </c>
      <c r="R403" s="34">
        <f>IF(AND(ISNUMBER($C403),ISNUMBER($D403)),IF($D403&lt;$C403,0,IF(MAX($C403,DATE(Setup!$B$5,9,1))&gt;MIN($D403,EOMONTH(DATE(Setup!$B$5,9,1),0)),0,MAX(0,NETWORKDAYS.INTL(MAX($C403,DATE(Setup!$B$5,9,1)),MIN($D403,EOMONTH(DATE(Setup!$B$5,9,1),0)),Setup!$C$6,Setup!$F$12:$F$61)-IF(AND($E403="Half day",YEAR($D403)=Setup!$B$5,MONTH($D403)=9),1-Setup!$B$7,0)))),0)</f>
        <v/>
      </c>
      <c r="S403" s="34">
        <f>IF(AND(ISNUMBER($C403),ISNUMBER($D403)),IF($D403&lt;$C403,0,IF(MAX($C403,DATE(Setup!$B$5,10,1))&gt;MIN($D403,EOMONTH(DATE(Setup!$B$5,10,1),0)),0,MAX(0,NETWORKDAYS.INTL(MAX($C403,DATE(Setup!$B$5,10,1)),MIN($D403,EOMONTH(DATE(Setup!$B$5,10,1),0)),Setup!$C$6,Setup!$F$12:$F$61)-IF(AND($E403="Half day",YEAR($D403)=Setup!$B$5,MONTH($D403)=10),1-Setup!$B$7,0)))),0)</f>
        <v/>
      </c>
      <c r="T403" s="34">
        <f>IF(AND(ISNUMBER($C403),ISNUMBER($D403)),IF($D403&lt;$C403,0,IF(MAX($C403,DATE(Setup!$B$5,11,1))&gt;MIN($D403,EOMONTH(DATE(Setup!$B$5,11,1),0)),0,MAX(0,NETWORKDAYS.INTL(MAX($C403,DATE(Setup!$B$5,11,1)),MIN($D403,EOMONTH(DATE(Setup!$B$5,11,1),0)),Setup!$C$6,Setup!$F$12:$F$61)-IF(AND($E403="Half day",YEAR($D403)=Setup!$B$5,MONTH($D403)=11),1-Setup!$B$7,0)))),0)</f>
        <v/>
      </c>
      <c r="U403" s="34">
        <f>IF(AND(ISNUMBER($C403),ISNUMBER($D403)),IF($D403&lt;$C403,0,IF(MAX($C403,DATE(Setup!$B$5,12,1))&gt;MIN($D403,EOMONTH(DATE(Setup!$B$5,12,1),0)),0,MAX(0,NETWORKDAYS.INTL(MAX($C403,DATE(Setup!$B$5,12,1)),MIN($D403,EOMONTH(DATE(Setup!$B$5,12,1),0)),Setup!$C$6,Setup!$F$12:$F$61)-IF(AND($E403="Half day",YEAR($D403)=Setup!$B$5,MONTH($D403)=12),1-Setup!$B$7,0)))),0)</f>
        <v/>
      </c>
    </row>
    <row r="404">
      <c r="A404" s="7" t="n"/>
      <c r="B404" s="7" t="n"/>
      <c r="C404" s="28" t="n"/>
      <c r="D404" s="28" t="n"/>
      <c r="E404" s="23" t="n"/>
      <c r="F404" s="32">
        <f>IF(OR($C404="",$D404=""),"",IF(NOT(AND(ISNUMBER($C404),ISNUMBER($D404))),"Check dates",IF($D404&lt;$C404,"Check dates",SUM($J404:$U404))))</f>
        <v/>
      </c>
      <c r="G404" s="7" t="n"/>
      <c r="H404" s="33">
        <f>IF(AND($A404="",$B404="",$C404="",$D404=""),"",IF(COUNTIF(Employees!$A$5:$A$34,$A404)=0,"Pick the employee from the list",IF(COUNTIF(Setup!$A$12:$A$17,$B404)=0,"Pick the leave type",IF($F404="Check dates","Check the dates","OK"))))</f>
        <v/>
      </c>
      <c r="J404" s="34">
        <f>IF(AND(ISNUMBER($C404),ISNUMBER($D404)),IF($D404&lt;$C404,0,IF(MAX($C404,DATE(Setup!$B$5,1,1))&gt;MIN($D404,EOMONTH(DATE(Setup!$B$5,1,1),0)),0,MAX(0,NETWORKDAYS.INTL(MAX($C404,DATE(Setup!$B$5,1,1)),MIN($D404,EOMONTH(DATE(Setup!$B$5,1,1),0)),Setup!$C$6,Setup!$F$12:$F$61)-IF(AND($E404="Half day",YEAR($D404)=Setup!$B$5,MONTH($D404)=1),1-Setup!$B$7,0)))),0)</f>
        <v/>
      </c>
      <c r="K404" s="34">
        <f>IF(AND(ISNUMBER($C404),ISNUMBER($D404)),IF($D404&lt;$C404,0,IF(MAX($C404,DATE(Setup!$B$5,2,1))&gt;MIN($D404,EOMONTH(DATE(Setup!$B$5,2,1),0)),0,MAX(0,NETWORKDAYS.INTL(MAX($C404,DATE(Setup!$B$5,2,1)),MIN($D404,EOMONTH(DATE(Setup!$B$5,2,1),0)),Setup!$C$6,Setup!$F$12:$F$61)-IF(AND($E404="Half day",YEAR($D404)=Setup!$B$5,MONTH($D404)=2),1-Setup!$B$7,0)))),0)</f>
        <v/>
      </c>
      <c r="L404" s="34">
        <f>IF(AND(ISNUMBER($C404),ISNUMBER($D404)),IF($D404&lt;$C404,0,IF(MAX($C404,DATE(Setup!$B$5,3,1))&gt;MIN($D404,EOMONTH(DATE(Setup!$B$5,3,1),0)),0,MAX(0,NETWORKDAYS.INTL(MAX($C404,DATE(Setup!$B$5,3,1)),MIN($D404,EOMONTH(DATE(Setup!$B$5,3,1),0)),Setup!$C$6,Setup!$F$12:$F$61)-IF(AND($E404="Half day",YEAR($D404)=Setup!$B$5,MONTH($D404)=3),1-Setup!$B$7,0)))),0)</f>
        <v/>
      </c>
      <c r="M404" s="34">
        <f>IF(AND(ISNUMBER($C404),ISNUMBER($D404)),IF($D404&lt;$C404,0,IF(MAX($C404,DATE(Setup!$B$5,4,1))&gt;MIN($D404,EOMONTH(DATE(Setup!$B$5,4,1),0)),0,MAX(0,NETWORKDAYS.INTL(MAX($C404,DATE(Setup!$B$5,4,1)),MIN($D404,EOMONTH(DATE(Setup!$B$5,4,1),0)),Setup!$C$6,Setup!$F$12:$F$61)-IF(AND($E404="Half day",YEAR($D404)=Setup!$B$5,MONTH($D404)=4),1-Setup!$B$7,0)))),0)</f>
        <v/>
      </c>
      <c r="N404" s="34">
        <f>IF(AND(ISNUMBER($C404),ISNUMBER($D404)),IF($D404&lt;$C404,0,IF(MAX($C404,DATE(Setup!$B$5,5,1))&gt;MIN($D404,EOMONTH(DATE(Setup!$B$5,5,1),0)),0,MAX(0,NETWORKDAYS.INTL(MAX($C404,DATE(Setup!$B$5,5,1)),MIN($D404,EOMONTH(DATE(Setup!$B$5,5,1),0)),Setup!$C$6,Setup!$F$12:$F$61)-IF(AND($E404="Half day",YEAR($D404)=Setup!$B$5,MONTH($D404)=5),1-Setup!$B$7,0)))),0)</f>
        <v/>
      </c>
      <c r="O404" s="34">
        <f>IF(AND(ISNUMBER($C404),ISNUMBER($D404)),IF($D404&lt;$C404,0,IF(MAX($C404,DATE(Setup!$B$5,6,1))&gt;MIN($D404,EOMONTH(DATE(Setup!$B$5,6,1),0)),0,MAX(0,NETWORKDAYS.INTL(MAX($C404,DATE(Setup!$B$5,6,1)),MIN($D404,EOMONTH(DATE(Setup!$B$5,6,1),0)),Setup!$C$6,Setup!$F$12:$F$61)-IF(AND($E404="Half day",YEAR($D404)=Setup!$B$5,MONTH($D404)=6),1-Setup!$B$7,0)))),0)</f>
        <v/>
      </c>
      <c r="P404" s="34">
        <f>IF(AND(ISNUMBER($C404),ISNUMBER($D404)),IF($D404&lt;$C404,0,IF(MAX($C404,DATE(Setup!$B$5,7,1))&gt;MIN($D404,EOMONTH(DATE(Setup!$B$5,7,1),0)),0,MAX(0,NETWORKDAYS.INTL(MAX($C404,DATE(Setup!$B$5,7,1)),MIN($D404,EOMONTH(DATE(Setup!$B$5,7,1),0)),Setup!$C$6,Setup!$F$12:$F$61)-IF(AND($E404="Half day",YEAR($D404)=Setup!$B$5,MONTH($D404)=7),1-Setup!$B$7,0)))),0)</f>
        <v/>
      </c>
      <c r="Q404" s="34">
        <f>IF(AND(ISNUMBER($C404),ISNUMBER($D404)),IF($D404&lt;$C404,0,IF(MAX($C404,DATE(Setup!$B$5,8,1))&gt;MIN($D404,EOMONTH(DATE(Setup!$B$5,8,1),0)),0,MAX(0,NETWORKDAYS.INTL(MAX($C404,DATE(Setup!$B$5,8,1)),MIN($D404,EOMONTH(DATE(Setup!$B$5,8,1),0)),Setup!$C$6,Setup!$F$12:$F$61)-IF(AND($E404="Half day",YEAR($D404)=Setup!$B$5,MONTH($D404)=8),1-Setup!$B$7,0)))),0)</f>
        <v/>
      </c>
      <c r="R404" s="34">
        <f>IF(AND(ISNUMBER($C404),ISNUMBER($D404)),IF($D404&lt;$C404,0,IF(MAX($C404,DATE(Setup!$B$5,9,1))&gt;MIN($D404,EOMONTH(DATE(Setup!$B$5,9,1),0)),0,MAX(0,NETWORKDAYS.INTL(MAX($C404,DATE(Setup!$B$5,9,1)),MIN($D404,EOMONTH(DATE(Setup!$B$5,9,1),0)),Setup!$C$6,Setup!$F$12:$F$61)-IF(AND($E404="Half day",YEAR($D404)=Setup!$B$5,MONTH($D404)=9),1-Setup!$B$7,0)))),0)</f>
        <v/>
      </c>
      <c r="S404" s="34">
        <f>IF(AND(ISNUMBER($C404),ISNUMBER($D404)),IF($D404&lt;$C404,0,IF(MAX($C404,DATE(Setup!$B$5,10,1))&gt;MIN($D404,EOMONTH(DATE(Setup!$B$5,10,1),0)),0,MAX(0,NETWORKDAYS.INTL(MAX($C404,DATE(Setup!$B$5,10,1)),MIN($D404,EOMONTH(DATE(Setup!$B$5,10,1),0)),Setup!$C$6,Setup!$F$12:$F$61)-IF(AND($E404="Half day",YEAR($D404)=Setup!$B$5,MONTH($D404)=10),1-Setup!$B$7,0)))),0)</f>
        <v/>
      </c>
      <c r="T404" s="34">
        <f>IF(AND(ISNUMBER($C404),ISNUMBER($D404)),IF($D404&lt;$C404,0,IF(MAX($C404,DATE(Setup!$B$5,11,1))&gt;MIN($D404,EOMONTH(DATE(Setup!$B$5,11,1),0)),0,MAX(0,NETWORKDAYS.INTL(MAX($C404,DATE(Setup!$B$5,11,1)),MIN($D404,EOMONTH(DATE(Setup!$B$5,11,1),0)),Setup!$C$6,Setup!$F$12:$F$61)-IF(AND($E404="Half day",YEAR($D404)=Setup!$B$5,MONTH($D404)=11),1-Setup!$B$7,0)))),0)</f>
        <v/>
      </c>
      <c r="U404" s="34">
        <f>IF(AND(ISNUMBER($C404),ISNUMBER($D404)),IF($D404&lt;$C404,0,IF(MAX($C404,DATE(Setup!$B$5,12,1))&gt;MIN($D404,EOMONTH(DATE(Setup!$B$5,12,1),0)),0,MAX(0,NETWORKDAYS.INTL(MAX($C404,DATE(Setup!$B$5,12,1)),MIN($D404,EOMONTH(DATE(Setup!$B$5,12,1),0)),Setup!$C$6,Setup!$F$12:$F$61)-IF(AND($E404="Half day",YEAR($D404)=Setup!$B$5,MONTH($D404)=12),1-Setup!$B$7,0)))),0)</f>
        <v/>
      </c>
    </row>
  </sheetData>
  <mergeCells count="2">
    <mergeCell ref="A2:H2"/>
    <mergeCell ref="A1:H1"/>
  </mergeCells>
  <conditionalFormatting sqref="H5:H404">
    <cfRule type="expression" priority="1" dxfId="0">
      <formula>AND($H5&lt;&gt;"",$H5&lt;&gt;"OK")</formula>
    </cfRule>
  </conditionalFormatting>
  <conditionalFormatting sqref="F5:F404">
    <cfRule type="expression" priority="2" dxfId="0">
      <formula>$F5="Check dates"</formula>
    </cfRule>
  </conditionalFormatting>
  <dataValidations count="4">
    <dataValidation sqref="A5:A404" showDropDown="0" showInputMessage="1" showErrorMessage="1" allowBlank="1" errorTitle="Pick from the list" error="Choose a value from the drop-down list." promptTitle="Employee" prompt="Pick a person from the Employees sheet." type="list" errorStyle="stop">
      <formula1>=Employees!$A$5:$A$34</formula1>
    </dataValidation>
    <dataValidation sqref="B5:B404" showDropDown="0" showInputMessage="1" showErrorMessage="1" allowBlank="1" errorTitle="Pick from the list" error="Choose a value from the drop-down list." promptTitle="Leave type" prompt="Pick a leave type from the Setup sheet." type="list" errorStyle="stop">
      <formula1>=Setup!$A$12:$A$17</formula1>
    </dataValidation>
    <dataValidation sqref="E5:E404" showDropDown="0" showInputMessage="1" showErrorMessage="1" allowBlank="1" errorTitle="Pick from the list" error="Choose a value from the drop-down list." promptTitle="Half day?" prompt="Half day takes 0.5 off the total (set on Setup)." type="list" errorStyle="stop">
      <formula1>"No,Half day"</formula1>
    </dataValidation>
    <dataValidation sqref="C5:D404" showDropDown="0" showInputMessage="1" showErrorMessage="1" allowBlank="1" errorTitle="Not a date" error="Enter a real date, for example 2027-08-02 or 2 Aug 2027." promptTitle="Date" prompt="Type a date, for example 2027-08-02." type="date" operator="between">
      <formula1>36526</formula1>
      <formula2>73415</formula2>
    </dataValidation>
  </dataValidations>
  <printOptions horizontalCentered="1"/>
  <pageMargins left="0.4" right="0.4" top="0.5" bottom="0.6" header="0.5" footer="0.5"/>
  <pageSetup orientation="landscape" paperSize="9" fitToHeight="0" fitToWidth="1"/>
  <headerFooter>
    <oddHeader/>
    <oddFooter>&amp;L&amp;8 Made by LeaveCalc, leavecalc.com&amp;R&amp;8 &amp;A  page &amp;P of &amp;N</oddFooter>
    <evenHeader/>
    <evenFooter/>
    <firstHeader/>
    <firstFooter/>
  </headerFooter>
</worksheet>
</file>

<file path=xl/worksheets/sheet5.xml><?xml version="1.0" encoding="utf-8"?>
<worksheet xmlns="http://schemas.openxmlformats.org/spreadsheetml/2006/main">
  <sheetPr>
    <tabColor rgb="000E7490"/>
    <outlinePr summaryBelow="1" summaryRight="1"/>
    <pageSetUpPr fitToPage="1"/>
  </sheetPr>
  <dimension ref="A1:R40"/>
  <sheetViews>
    <sheetView showGridLines="0" workbookViewId="0">
      <pane xSplit="1" ySplit="9" topLeftCell="B10" activePane="bottomRight" state="frozen"/>
      <selection pane="topRight"/>
      <selection pane="bottomLeft"/>
      <selection pane="bottomRight" activeCell="A1" sqref="A1"/>
    </sheetView>
  </sheetViews>
  <sheetFormatPr baseColWidth="8" defaultRowHeight="15"/>
  <cols>
    <col width="28" customWidth="1" min="1" max="1"/>
    <col width="12" customWidth="1" min="2" max="2"/>
    <col width="12" customWidth="1" min="3" max="3"/>
    <col width="12" customWidth="1" min="4" max="4"/>
    <col width="12" customWidth="1" min="5" max="5"/>
    <col width="12" customWidth="1" min="6" max="6"/>
    <col width="10" customWidth="1" min="7" max="7"/>
    <col width="16"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 width="11" customWidth="1" min="17" max="17"/>
    <col width="11" customWidth="1" min="18" max="18"/>
  </cols>
  <sheetData>
    <row r="1" ht="26" customHeight="1">
      <c r="A1" s="1" t="inlineStr">
        <is>
          <t xml:space="preserve">  LeaveCalc  |  Annual Leave Tracker 2027  |  Balances</t>
        </is>
      </c>
    </row>
    <row r="2" ht="30" customHeight="1">
      <c r="A2" s="2" t="inlineStr">
        <is>
          <t>Allowance plus carried over, minus leave taken or booked in the year. Negative balances turn red. Nothing to type here.</t>
        </is>
      </c>
    </row>
    <row r="4">
      <c r="A4" s="36" t="inlineStr">
        <is>
          <t>PEOPLE TRACKED</t>
        </is>
      </c>
      <c r="B4" s="37" t="n"/>
      <c r="D4" s="38" t="inlineStr">
        <is>
          <t>ANNUAL LEAVE DAYS TAKEN OR BOOKED</t>
        </is>
      </c>
      <c r="E4" s="39" t="n"/>
      <c r="F4" s="40" t="n"/>
      <c r="H4" s="41" t="inlineStr">
        <is>
          <t>OVER ALLOWANCE</t>
        </is>
      </c>
      <c r="I4" s="42" t="n"/>
    </row>
    <row r="5">
      <c r="A5" s="43">
        <f>COUNTIF(A10:A39,"?*")</f>
        <v/>
      </c>
      <c r="B5" s="44" t="n"/>
      <c r="D5" s="45">
        <f>SUM(E10:E39)</f>
        <v/>
      </c>
      <c r="E5" s="46" t="n"/>
      <c r="F5" s="44" t="n"/>
      <c r="H5" s="47">
        <f>COUNTIF(F10:F39,"&lt;0")</f>
        <v/>
      </c>
      <c r="I5" s="44" t="n"/>
    </row>
    <row r="6">
      <c r="A6" s="48" t="n"/>
      <c r="B6" s="49" t="n"/>
      <c r="D6" s="48" t="n"/>
      <c r="E6" s="50" t="n"/>
      <c r="F6" s="49" t="n"/>
      <c r="H6" s="48" t="n"/>
      <c r="I6" s="49" t="n"/>
    </row>
    <row r="9" ht="34" customHeight="1">
      <c r="A9" s="21" t="inlineStr">
        <is>
          <t>Employee</t>
        </is>
      </c>
      <c r="B9" s="21" t="inlineStr">
        <is>
          <t>Allowance</t>
        </is>
      </c>
      <c r="C9" s="21" t="inlineStr">
        <is>
          <t>Carried over</t>
        </is>
      </c>
      <c r="D9" s="21" t="inlineStr">
        <is>
          <t>Total available</t>
        </is>
      </c>
      <c r="E9" s="21" t="inlineStr">
        <is>
          <t>Taken or booked</t>
        </is>
      </c>
      <c r="F9" s="21" t="inlineStr">
        <is>
          <t>Remaining</t>
        </is>
      </c>
      <c r="G9" s="21" t="inlineStr">
        <is>
          <t>% used</t>
        </is>
      </c>
      <c r="H9" s="21" t="inlineStr">
        <is>
          <t>Status</t>
        </is>
      </c>
      <c r="I9" s="51">
        <f>Setup!$A$13&amp;" taken"</f>
        <v/>
      </c>
      <c r="J9" s="51">
        <f>Setup!$A$13&amp;" left"</f>
        <v/>
      </c>
      <c r="K9" s="51">
        <f>Setup!$A$14&amp;" taken"</f>
        <v/>
      </c>
      <c r="L9" s="51">
        <f>Setup!$A$14&amp;" left"</f>
        <v/>
      </c>
      <c r="M9" s="51">
        <f>Setup!$A$15&amp;" taken"</f>
        <v/>
      </c>
      <c r="N9" s="51">
        <f>Setup!$A$15&amp;" left"</f>
        <v/>
      </c>
      <c r="O9" s="51">
        <f>Setup!$A$16&amp;" taken"</f>
        <v/>
      </c>
      <c r="P9" s="51">
        <f>Setup!$A$16&amp;" left"</f>
        <v/>
      </c>
      <c r="Q9" s="51">
        <f>Setup!$A$17&amp;" taken"</f>
        <v/>
      </c>
      <c r="R9" s="51">
        <f>Setup!$A$17&amp;" left"</f>
        <v/>
      </c>
    </row>
    <row r="10">
      <c r="A10" s="52">
        <f>IFERROR(IF(INDEX(Employees!$A$5:$A$34,1)="","",INDEX(Employees!$A$5:$A$34,1)),"")</f>
        <v/>
      </c>
      <c r="B10" s="53">
        <f>IF($A10="","",IF(INDEX(Employees!$C$5:$C$34,1)="",Setup!$C$12,INDEX(Employees!$C$5:$C$34,1)))</f>
        <v/>
      </c>
      <c r="C10" s="53">
        <f>IF($A10="","",N(INDEX(Employees!$D$5:$D$34,1)))</f>
        <v/>
      </c>
      <c r="D10" s="53">
        <f>IF($A10="","",B10+C10)</f>
        <v/>
      </c>
      <c r="E10" s="53">
        <f>IF($A10="","",SUMIFS('Leave log'!$F$5:$F$404,'Leave log'!$A$5:$A$404,$A10,'Leave log'!$B$5:$B$404,Setup!$A$12))</f>
        <v/>
      </c>
      <c r="F10" s="54">
        <f>IF($A10="","",D10-E10)</f>
        <v/>
      </c>
      <c r="G10" s="55">
        <f>IF($A10="","",IF(D10=0,"",E10/D10))</f>
        <v/>
      </c>
      <c r="H10" s="56">
        <f>IF($A10="","",IF(F10&lt;0,"Over allowance",IF(F10&lt;=2,"Low","OK")))</f>
        <v/>
      </c>
      <c r="I10" s="53">
        <f>IF($A10="","",SUMIFS('Leave log'!$F$5:$F$404,'Leave log'!$A$5:$A$404,$A10,'Leave log'!$B$5:$B$404,Setup!$A$13))</f>
        <v/>
      </c>
      <c r="J10" s="53">
        <f>IF(OR($A10="",Setup!$C$13=""),"",Setup!$C$13-I10)</f>
        <v/>
      </c>
      <c r="K10" s="53">
        <f>IF($A10="","",SUMIFS('Leave log'!$F$5:$F$404,'Leave log'!$A$5:$A$404,$A10,'Leave log'!$B$5:$B$404,Setup!$A$14))</f>
        <v/>
      </c>
      <c r="L10" s="53">
        <f>IF(OR($A10="",Setup!$C$14=""),"",Setup!$C$14-K10)</f>
        <v/>
      </c>
      <c r="M10" s="53">
        <f>IF($A10="","",SUMIFS('Leave log'!$F$5:$F$404,'Leave log'!$A$5:$A$404,$A10,'Leave log'!$B$5:$B$404,Setup!$A$15))</f>
        <v/>
      </c>
      <c r="N10" s="53">
        <f>IF(OR($A10="",Setup!$C$15=""),"",Setup!$C$15-M10)</f>
        <v/>
      </c>
      <c r="O10" s="53">
        <f>IF($A10="","",SUMIFS('Leave log'!$F$5:$F$404,'Leave log'!$A$5:$A$404,$A10,'Leave log'!$B$5:$B$404,Setup!$A$16))</f>
        <v/>
      </c>
      <c r="P10" s="53">
        <f>IF(OR($A10="",Setup!$C$16=""),"",Setup!$C$16-O10)</f>
        <v/>
      </c>
      <c r="Q10" s="53">
        <f>IF($A10="","",SUMIFS('Leave log'!$F$5:$F$404,'Leave log'!$A$5:$A$404,$A10,'Leave log'!$B$5:$B$404,Setup!$A$17))</f>
        <v/>
      </c>
      <c r="R10" s="53">
        <f>IF(OR($A10="",Setup!$C$17=""),"",Setup!$C$17-Q10)</f>
        <v/>
      </c>
    </row>
    <row r="11">
      <c r="A11" s="52">
        <f>IFERROR(IF(INDEX(Employees!$A$5:$A$34,2)="","",INDEX(Employees!$A$5:$A$34,2)),"")</f>
        <v/>
      </c>
      <c r="B11" s="53">
        <f>IF($A11="","",IF(INDEX(Employees!$C$5:$C$34,2)="",Setup!$C$12,INDEX(Employees!$C$5:$C$34,2)))</f>
        <v/>
      </c>
      <c r="C11" s="53">
        <f>IF($A11="","",N(INDEX(Employees!$D$5:$D$34,2)))</f>
        <v/>
      </c>
      <c r="D11" s="53">
        <f>IF($A11="","",B11+C11)</f>
        <v/>
      </c>
      <c r="E11" s="53">
        <f>IF($A11="","",SUMIFS('Leave log'!$F$5:$F$404,'Leave log'!$A$5:$A$404,$A11,'Leave log'!$B$5:$B$404,Setup!$A$12))</f>
        <v/>
      </c>
      <c r="F11" s="54">
        <f>IF($A11="","",D11-E11)</f>
        <v/>
      </c>
      <c r="G11" s="55">
        <f>IF($A11="","",IF(D11=0,"",E11/D11))</f>
        <v/>
      </c>
      <c r="H11" s="56">
        <f>IF($A11="","",IF(F11&lt;0,"Over allowance",IF(F11&lt;=2,"Low","OK")))</f>
        <v/>
      </c>
      <c r="I11" s="53">
        <f>IF($A11="","",SUMIFS('Leave log'!$F$5:$F$404,'Leave log'!$A$5:$A$404,$A11,'Leave log'!$B$5:$B$404,Setup!$A$13))</f>
        <v/>
      </c>
      <c r="J11" s="53">
        <f>IF(OR($A11="",Setup!$C$13=""),"",Setup!$C$13-I11)</f>
        <v/>
      </c>
      <c r="K11" s="53">
        <f>IF($A11="","",SUMIFS('Leave log'!$F$5:$F$404,'Leave log'!$A$5:$A$404,$A11,'Leave log'!$B$5:$B$404,Setup!$A$14))</f>
        <v/>
      </c>
      <c r="L11" s="53">
        <f>IF(OR($A11="",Setup!$C$14=""),"",Setup!$C$14-K11)</f>
        <v/>
      </c>
      <c r="M11" s="53">
        <f>IF($A11="","",SUMIFS('Leave log'!$F$5:$F$404,'Leave log'!$A$5:$A$404,$A11,'Leave log'!$B$5:$B$404,Setup!$A$15))</f>
        <v/>
      </c>
      <c r="N11" s="53">
        <f>IF(OR($A11="",Setup!$C$15=""),"",Setup!$C$15-M11)</f>
        <v/>
      </c>
      <c r="O11" s="53">
        <f>IF($A11="","",SUMIFS('Leave log'!$F$5:$F$404,'Leave log'!$A$5:$A$404,$A11,'Leave log'!$B$5:$B$404,Setup!$A$16))</f>
        <v/>
      </c>
      <c r="P11" s="53">
        <f>IF(OR($A11="",Setup!$C$16=""),"",Setup!$C$16-O11)</f>
        <v/>
      </c>
      <c r="Q11" s="53">
        <f>IF($A11="","",SUMIFS('Leave log'!$F$5:$F$404,'Leave log'!$A$5:$A$404,$A11,'Leave log'!$B$5:$B$404,Setup!$A$17))</f>
        <v/>
      </c>
      <c r="R11" s="53">
        <f>IF(OR($A11="",Setup!$C$17=""),"",Setup!$C$17-Q11)</f>
        <v/>
      </c>
    </row>
    <row r="12">
      <c r="A12" s="52">
        <f>IFERROR(IF(INDEX(Employees!$A$5:$A$34,3)="","",INDEX(Employees!$A$5:$A$34,3)),"")</f>
        <v/>
      </c>
      <c r="B12" s="53">
        <f>IF($A12="","",IF(INDEX(Employees!$C$5:$C$34,3)="",Setup!$C$12,INDEX(Employees!$C$5:$C$34,3)))</f>
        <v/>
      </c>
      <c r="C12" s="53">
        <f>IF($A12="","",N(INDEX(Employees!$D$5:$D$34,3)))</f>
        <v/>
      </c>
      <c r="D12" s="53">
        <f>IF($A12="","",B12+C12)</f>
        <v/>
      </c>
      <c r="E12" s="53">
        <f>IF($A12="","",SUMIFS('Leave log'!$F$5:$F$404,'Leave log'!$A$5:$A$404,$A12,'Leave log'!$B$5:$B$404,Setup!$A$12))</f>
        <v/>
      </c>
      <c r="F12" s="54">
        <f>IF($A12="","",D12-E12)</f>
        <v/>
      </c>
      <c r="G12" s="55">
        <f>IF($A12="","",IF(D12=0,"",E12/D12))</f>
        <v/>
      </c>
      <c r="H12" s="56">
        <f>IF($A12="","",IF(F12&lt;0,"Over allowance",IF(F12&lt;=2,"Low","OK")))</f>
        <v/>
      </c>
      <c r="I12" s="53">
        <f>IF($A12="","",SUMIFS('Leave log'!$F$5:$F$404,'Leave log'!$A$5:$A$404,$A12,'Leave log'!$B$5:$B$404,Setup!$A$13))</f>
        <v/>
      </c>
      <c r="J12" s="53">
        <f>IF(OR($A12="",Setup!$C$13=""),"",Setup!$C$13-I12)</f>
        <v/>
      </c>
      <c r="K12" s="53">
        <f>IF($A12="","",SUMIFS('Leave log'!$F$5:$F$404,'Leave log'!$A$5:$A$404,$A12,'Leave log'!$B$5:$B$404,Setup!$A$14))</f>
        <v/>
      </c>
      <c r="L12" s="53">
        <f>IF(OR($A12="",Setup!$C$14=""),"",Setup!$C$14-K12)</f>
        <v/>
      </c>
      <c r="M12" s="53">
        <f>IF($A12="","",SUMIFS('Leave log'!$F$5:$F$404,'Leave log'!$A$5:$A$404,$A12,'Leave log'!$B$5:$B$404,Setup!$A$15))</f>
        <v/>
      </c>
      <c r="N12" s="53">
        <f>IF(OR($A12="",Setup!$C$15=""),"",Setup!$C$15-M12)</f>
        <v/>
      </c>
      <c r="O12" s="53">
        <f>IF($A12="","",SUMIFS('Leave log'!$F$5:$F$404,'Leave log'!$A$5:$A$404,$A12,'Leave log'!$B$5:$B$404,Setup!$A$16))</f>
        <v/>
      </c>
      <c r="P12" s="53">
        <f>IF(OR($A12="",Setup!$C$16=""),"",Setup!$C$16-O12)</f>
        <v/>
      </c>
      <c r="Q12" s="53">
        <f>IF($A12="","",SUMIFS('Leave log'!$F$5:$F$404,'Leave log'!$A$5:$A$404,$A12,'Leave log'!$B$5:$B$404,Setup!$A$17))</f>
        <v/>
      </c>
      <c r="R12" s="53">
        <f>IF(OR($A12="",Setup!$C$17=""),"",Setup!$C$17-Q12)</f>
        <v/>
      </c>
    </row>
    <row r="13">
      <c r="A13" s="52">
        <f>IFERROR(IF(INDEX(Employees!$A$5:$A$34,4)="","",INDEX(Employees!$A$5:$A$34,4)),"")</f>
        <v/>
      </c>
      <c r="B13" s="53">
        <f>IF($A13="","",IF(INDEX(Employees!$C$5:$C$34,4)="",Setup!$C$12,INDEX(Employees!$C$5:$C$34,4)))</f>
        <v/>
      </c>
      <c r="C13" s="53">
        <f>IF($A13="","",N(INDEX(Employees!$D$5:$D$34,4)))</f>
        <v/>
      </c>
      <c r="D13" s="53">
        <f>IF($A13="","",B13+C13)</f>
        <v/>
      </c>
      <c r="E13" s="53">
        <f>IF($A13="","",SUMIFS('Leave log'!$F$5:$F$404,'Leave log'!$A$5:$A$404,$A13,'Leave log'!$B$5:$B$404,Setup!$A$12))</f>
        <v/>
      </c>
      <c r="F13" s="54">
        <f>IF($A13="","",D13-E13)</f>
        <v/>
      </c>
      <c r="G13" s="55">
        <f>IF($A13="","",IF(D13=0,"",E13/D13))</f>
        <v/>
      </c>
      <c r="H13" s="56">
        <f>IF($A13="","",IF(F13&lt;0,"Over allowance",IF(F13&lt;=2,"Low","OK")))</f>
        <v/>
      </c>
      <c r="I13" s="53">
        <f>IF($A13="","",SUMIFS('Leave log'!$F$5:$F$404,'Leave log'!$A$5:$A$404,$A13,'Leave log'!$B$5:$B$404,Setup!$A$13))</f>
        <v/>
      </c>
      <c r="J13" s="53">
        <f>IF(OR($A13="",Setup!$C$13=""),"",Setup!$C$13-I13)</f>
        <v/>
      </c>
      <c r="K13" s="53">
        <f>IF($A13="","",SUMIFS('Leave log'!$F$5:$F$404,'Leave log'!$A$5:$A$404,$A13,'Leave log'!$B$5:$B$404,Setup!$A$14))</f>
        <v/>
      </c>
      <c r="L13" s="53">
        <f>IF(OR($A13="",Setup!$C$14=""),"",Setup!$C$14-K13)</f>
        <v/>
      </c>
      <c r="M13" s="53">
        <f>IF($A13="","",SUMIFS('Leave log'!$F$5:$F$404,'Leave log'!$A$5:$A$404,$A13,'Leave log'!$B$5:$B$404,Setup!$A$15))</f>
        <v/>
      </c>
      <c r="N13" s="53">
        <f>IF(OR($A13="",Setup!$C$15=""),"",Setup!$C$15-M13)</f>
        <v/>
      </c>
      <c r="O13" s="53">
        <f>IF($A13="","",SUMIFS('Leave log'!$F$5:$F$404,'Leave log'!$A$5:$A$404,$A13,'Leave log'!$B$5:$B$404,Setup!$A$16))</f>
        <v/>
      </c>
      <c r="P13" s="53">
        <f>IF(OR($A13="",Setup!$C$16=""),"",Setup!$C$16-O13)</f>
        <v/>
      </c>
      <c r="Q13" s="53">
        <f>IF($A13="","",SUMIFS('Leave log'!$F$5:$F$404,'Leave log'!$A$5:$A$404,$A13,'Leave log'!$B$5:$B$404,Setup!$A$17))</f>
        <v/>
      </c>
      <c r="R13" s="53">
        <f>IF(OR($A13="",Setup!$C$17=""),"",Setup!$C$17-Q13)</f>
        <v/>
      </c>
    </row>
    <row r="14">
      <c r="A14" s="52">
        <f>IFERROR(IF(INDEX(Employees!$A$5:$A$34,5)="","",INDEX(Employees!$A$5:$A$34,5)),"")</f>
        <v/>
      </c>
      <c r="B14" s="53">
        <f>IF($A14="","",IF(INDEX(Employees!$C$5:$C$34,5)="",Setup!$C$12,INDEX(Employees!$C$5:$C$34,5)))</f>
        <v/>
      </c>
      <c r="C14" s="53">
        <f>IF($A14="","",N(INDEX(Employees!$D$5:$D$34,5)))</f>
        <v/>
      </c>
      <c r="D14" s="53">
        <f>IF($A14="","",B14+C14)</f>
        <v/>
      </c>
      <c r="E14" s="53">
        <f>IF($A14="","",SUMIFS('Leave log'!$F$5:$F$404,'Leave log'!$A$5:$A$404,$A14,'Leave log'!$B$5:$B$404,Setup!$A$12))</f>
        <v/>
      </c>
      <c r="F14" s="54">
        <f>IF($A14="","",D14-E14)</f>
        <v/>
      </c>
      <c r="G14" s="55">
        <f>IF($A14="","",IF(D14=0,"",E14/D14))</f>
        <v/>
      </c>
      <c r="H14" s="56">
        <f>IF($A14="","",IF(F14&lt;0,"Over allowance",IF(F14&lt;=2,"Low","OK")))</f>
        <v/>
      </c>
      <c r="I14" s="53">
        <f>IF($A14="","",SUMIFS('Leave log'!$F$5:$F$404,'Leave log'!$A$5:$A$404,$A14,'Leave log'!$B$5:$B$404,Setup!$A$13))</f>
        <v/>
      </c>
      <c r="J14" s="53">
        <f>IF(OR($A14="",Setup!$C$13=""),"",Setup!$C$13-I14)</f>
        <v/>
      </c>
      <c r="K14" s="53">
        <f>IF($A14="","",SUMIFS('Leave log'!$F$5:$F$404,'Leave log'!$A$5:$A$404,$A14,'Leave log'!$B$5:$B$404,Setup!$A$14))</f>
        <v/>
      </c>
      <c r="L14" s="53">
        <f>IF(OR($A14="",Setup!$C$14=""),"",Setup!$C$14-K14)</f>
        <v/>
      </c>
      <c r="M14" s="53">
        <f>IF($A14="","",SUMIFS('Leave log'!$F$5:$F$404,'Leave log'!$A$5:$A$404,$A14,'Leave log'!$B$5:$B$404,Setup!$A$15))</f>
        <v/>
      </c>
      <c r="N14" s="53">
        <f>IF(OR($A14="",Setup!$C$15=""),"",Setup!$C$15-M14)</f>
        <v/>
      </c>
      <c r="O14" s="53">
        <f>IF($A14="","",SUMIFS('Leave log'!$F$5:$F$404,'Leave log'!$A$5:$A$404,$A14,'Leave log'!$B$5:$B$404,Setup!$A$16))</f>
        <v/>
      </c>
      <c r="P14" s="53">
        <f>IF(OR($A14="",Setup!$C$16=""),"",Setup!$C$16-O14)</f>
        <v/>
      </c>
      <c r="Q14" s="53">
        <f>IF($A14="","",SUMIFS('Leave log'!$F$5:$F$404,'Leave log'!$A$5:$A$404,$A14,'Leave log'!$B$5:$B$404,Setup!$A$17))</f>
        <v/>
      </c>
      <c r="R14" s="53">
        <f>IF(OR($A14="",Setup!$C$17=""),"",Setup!$C$17-Q14)</f>
        <v/>
      </c>
    </row>
    <row r="15">
      <c r="A15" s="52">
        <f>IFERROR(IF(INDEX(Employees!$A$5:$A$34,6)="","",INDEX(Employees!$A$5:$A$34,6)),"")</f>
        <v/>
      </c>
      <c r="B15" s="53">
        <f>IF($A15="","",IF(INDEX(Employees!$C$5:$C$34,6)="",Setup!$C$12,INDEX(Employees!$C$5:$C$34,6)))</f>
        <v/>
      </c>
      <c r="C15" s="53">
        <f>IF($A15="","",N(INDEX(Employees!$D$5:$D$34,6)))</f>
        <v/>
      </c>
      <c r="D15" s="53">
        <f>IF($A15="","",B15+C15)</f>
        <v/>
      </c>
      <c r="E15" s="53">
        <f>IF($A15="","",SUMIFS('Leave log'!$F$5:$F$404,'Leave log'!$A$5:$A$404,$A15,'Leave log'!$B$5:$B$404,Setup!$A$12))</f>
        <v/>
      </c>
      <c r="F15" s="54">
        <f>IF($A15="","",D15-E15)</f>
        <v/>
      </c>
      <c r="G15" s="55">
        <f>IF($A15="","",IF(D15=0,"",E15/D15))</f>
        <v/>
      </c>
      <c r="H15" s="56">
        <f>IF($A15="","",IF(F15&lt;0,"Over allowance",IF(F15&lt;=2,"Low","OK")))</f>
        <v/>
      </c>
      <c r="I15" s="53">
        <f>IF($A15="","",SUMIFS('Leave log'!$F$5:$F$404,'Leave log'!$A$5:$A$404,$A15,'Leave log'!$B$5:$B$404,Setup!$A$13))</f>
        <v/>
      </c>
      <c r="J15" s="53">
        <f>IF(OR($A15="",Setup!$C$13=""),"",Setup!$C$13-I15)</f>
        <v/>
      </c>
      <c r="K15" s="53">
        <f>IF($A15="","",SUMIFS('Leave log'!$F$5:$F$404,'Leave log'!$A$5:$A$404,$A15,'Leave log'!$B$5:$B$404,Setup!$A$14))</f>
        <v/>
      </c>
      <c r="L15" s="53">
        <f>IF(OR($A15="",Setup!$C$14=""),"",Setup!$C$14-K15)</f>
        <v/>
      </c>
      <c r="M15" s="53">
        <f>IF($A15="","",SUMIFS('Leave log'!$F$5:$F$404,'Leave log'!$A$5:$A$404,$A15,'Leave log'!$B$5:$B$404,Setup!$A$15))</f>
        <v/>
      </c>
      <c r="N15" s="53">
        <f>IF(OR($A15="",Setup!$C$15=""),"",Setup!$C$15-M15)</f>
        <v/>
      </c>
      <c r="O15" s="53">
        <f>IF($A15="","",SUMIFS('Leave log'!$F$5:$F$404,'Leave log'!$A$5:$A$404,$A15,'Leave log'!$B$5:$B$404,Setup!$A$16))</f>
        <v/>
      </c>
      <c r="P15" s="53">
        <f>IF(OR($A15="",Setup!$C$16=""),"",Setup!$C$16-O15)</f>
        <v/>
      </c>
      <c r="Q15" s="53">
        <f>IF($A15="","",SUMIFS('Leave log'!$F$5:$F$404,'Leave log'!$A$5:$A$404,$A15,'Leave log'!$B$5:$B$404,Setup!$A$17))</f>
        <v/>
      </c>
      <c r="R15" s="53">
        <f>IF(OR($A15="",Setup!$C$17=""),"",Setup!$C$17-Q15)</f>
        <v/>
      </c>
    </row>
    <row r="16">
      <c r="A16" s="52">
        <f>IFERROR(IF(INDEX(Employees!$A$5:$A$34,7)="","",INDEX(Employees!$A$5:$A$34,7)),"")</f>
        <v/>
      </c>
      <c r="B16" s="53">
        <f>IF($A16="","",IF(INDEX(Employees!$C$5:$C$34,7)="",Setup!$C$12,INDEX(Employees!$C$5:$C$34,7)))</f>
        <v/>
      </c>
      <c r="C16" s="53">
        <f>IF($A16="","",N(INDEX(Employees!$D$5:$D$34,7)))</f>
        <v/>
      </c>
      <c r="D16" s="53">
        <f>IF($A16="","",B16+C16)</f>
        <v/>
      </c>
      <c r="E16" s="53">
        <f>IF($A16="","",SUMIFS('Leave log'!$F$5:$F$404,'Leave log'!$A$5:$A$404,$A16,'Leave log'!$B$5:$B$404,Setup!$A$12))</f>
        <v/>
      </c>
      <c r="F16" s="54">
        <f>IF($A16="","",D16-E16)</f>
        <v/>
      </c>
      <c r="G16" s="55">
        <f>IF($A16="","",IF(D16=0,"",E16/D16))</f>
        <v/>
      </c>
      <c r="H16" s="56">
        <f>IF($A16="","",IF(F16&lt;0,"Over allowance",IF(F16&lt;=2,"Low","OK")))</f>
        <v/>
      </c>
      <c r="I16" s="53">
        <f>IF($A16="","",SUMIFS('Leave log'!$F$5:$F$404,'Leave log'!$A$5:$A$404,$A16,'Leave log'!$B$5:$B$404,Setup!$A$13))</f>
        <v/>
      </c>
      <c r="J16" s="53">
        <f>IF(OR($A16="",Setup!$C$13=""),"",Setup!$C$13-I16)</f>
        <v/>
      </c>
      <c r="K16" s="53">
        <f>IF($A16="","",SUMIFS('Leave log'!$F$5:$F$404,'Leave log'!$A$5:$A$404,$A16,'Leave log'!$B$5:$B$404,Setup!$A$14))</f>
        <v/>
      </c>
      <c r="L16" s="53">
        <f>IF(OR($A16="",Setup!$C$14=""),"",Setup!$C$14-K16)</f>
        <v/>
      </c>
      <c r="M16" s="53">
        <f>IF($A16="","",SUMIFS('Leave log'!$F$5:$F$404,'Leave log'!$A$5:$A$404,$A16,'Leave log'!$B$5:$B$404,Setup!$A$15))</f>
        <v/>
      </c>
      <c r="N16" s="53">
        <f>IF(OR($A16="",Setup!$C$15=""),"",Setup!$C$15-M16)</f>
        <v/>
      </c>
      <c r="O16" s="53">
        <f>IF($A16="","",SUMIFS('Leave log'!$F$5:$F$404,'Leave log'!$A$5:$A$404,$A16,'Leave log'!$B$5:$B$404,Setup!$A$16))</f>
        <v/>
      </c>
      <c r="P16" s="53">
        <f>IF(OR($A16="",Setup!$C$16=""),"",Setup!$C$16-O16)</f>
        <v/>
      </c>
      <c r="Q16" s="53">
        <f>IF($A16="","",SUMIFS('Leave log'!$F$5:$F$404,'Leave log'!$A$5:$A$404,$A16,'Leave log'!$B$5:$B$404,Setup!$A$17))</f>
        <v/>
      </c>
      <c r="R16" s="53">
        <f>IF(OR($A16="",Setup!$C$17=""),"",Setup!$C$17-Q16)</f>
        <v/>
      </c>
    </row>
    <row r="17">
      <c r="A17" s="52">
        <f>IFERROR(IF(INDEX(Employees!$A$5:$A$34,8)="","",INDEX(Employees!$A$5:$A$34,8)),"")</f>
        <v/>
      </c>
      <c r="B17" s="53">
        <f>IF($A17="","",IF(INDEX(Employees!$C$5:$C$34,8)="",Setup!$C$12,INDEX(Employees!$C$5:$C$34,8)))</f>
        <v/>
      </c>
      <c r="C17" s="53">
        <f>IF($A17="","",N(INDEX(Employees!$D$5:$D$34,8)))</f>
        <v/>
      </c>
      <c r="D17" s="53">
        <f>IF($A17="","",B17+C17)</f>
        <v/>
      </c>
      <c r="E17" s="53">
        <f>IF($A17="","",SUMIFS('Leave log'!$F$5:$F$404,'Leave log'!$A$5:$A$404,$A17,'Leave log'!$B$5:$B$404,Setup!$A$12))</f>
        <v/>
      </c>
      <c r="F17" s="54">
        <f>IF($A17="","",D17-E17)</f>
        <v/>
      </c>
      <c r="G17" s="55">
        <f>IF($A17="","",IF(D17=0,"",E17/D17))</f>
        <v/>
      </c>
      <c r="H17" s="56">
        <f>IF($A17="","",IF(F17&lt;0,"Over allowance",IF(F17&lt;=2,"Low","OK")))</f>
        <v/>
      </c>
      <c r="I17" s="53">
        <f>IF($A17="","",SUMIFS('Leave log'!$F$5:$F$404,'Leave log'!$A$5:$A$404,$A17,'Leave log'!$B$5:$B$404,Setup!$A$13))</f>
        <v/>
      </c>
      <c r="J17" s="53">
        <f>IF(OR($A17="",Setup!$C$13=""),"",Setup!$C$13-I17)</f>
        <v/>
      </c>
      <c r="K17" s="53">
        <f>IF($A17="","",SUMIFS('Leave log'!$F$5:$F$404,'Leave log'!$A$5:$A$404,$A17,'Leave log'!$B$5:$B$404,Setup!$A$14))</f>
        <v/>
      </c>
      <c r="L17" s="53">
        <f>IF(OR($A17="",Setup!$C$14=""),"",Setup!$C$14-K17)</f>
        <v/>
      </c>
      <c r="M17" s="53">
        <f>IF($A17="","",SUMIFS('Leave log'!$F$5:$F$404,'Leave log'!$A$5:$A$404,$A17,'Leave log'!$B$5:$B$404,Setup!$A$15))</f>
        <v/>
      </c>
      <c r="N17" s="53">
        <f>IF(OR($A17="",Setup!$C$15=""),"",Setup!$C$15-M17)</f>
        <v/>
      </c>
      <c r="O17" s="53">
        <f>IF($A17="","",SUMIFS('Leave log'!$F$5:$F$404,'Leave log'!$A$5:$A$404,$A17,'Leave log'!$B$5:$B$404,Setup!$A$16))</f>
        <v/>
      </c>
      <c r="P17" s="53">
        <f>IF(OR($A17="",Setup!$C$16=""),"",Setup!$C$16-O17)</f>
        <v/>
      </c>
      <c r="Q17" s="53">
        <f>IF($A17="","",SUMIFS('Leave log'!$F$5:$F$404,'Leave log'!$A$5:$A$404,$A17,'Leave log'!$B$5:$B$404,Setup!$A$17))</f>
        <v/>
      </c>
      <c r="R17" s="53">
        <f>IF(OR($A17="",Setup!$C$17=""),"",Setup!$C$17-Q17)</f>
        <v/>
      </c>
    </row>
    <row r="18">
      <c r="A18" s="52">
        <f>IFERROR(IF(INDEX(Employees!$A$5:$A$34,9)="","",INDEX(Employees!$A$5:$A$34,9)),"")</f>
        <v/>
      </c>
      <c r="B18" s="53">
        <f>IF($A18="","",IF(INDEX(Employees!$C$5:$C$34,9)="",Setup!$C$12,INDEX(Employees!$C$5:$C$34,9)))</f>
        <v/>
      </c>
      <c r="C18" s="53">
        <f>IF($A18="","",N(INDEX(Employees!$D$5:$D$34,9)))</f>
        <v/>
      </c>
      <c r="D18" s="53">
        <f>IF($A18="","",B18+C18)</f>
        <v/>
      </c>
      <c r="E18" s="53">
        <f>IF($A18="","",SUMIFS('Leave log'!$F$5:$F$404,'Leave log'!$A$5:$A$404,$A18,'Leave log'!$B$5:$B$404,Setup!$A$12))</f>
        <v/>
      </c>
      <c r="F18" s="54">
        <f>IF($A18="","",D18-E18)</f>
        <v/>
      </c>
      <c r="G18" s="55">
        <f>IF($A18="","",IF(D18=0,"",E18/D18))</f>
        <v/>
      </c>
      <c r="H18" s="56">
        <f>IF($A18="","",IF(F18&lt;0,"Over allowance",IF(F18&lt;=2,"Low","OK")))</f>
        <v/>
      </c>
      <c r="I18" s="53">
        <f>IF($A18="","",SUMIFS('Leave log'!$F$5:$F$404,'Leave log'!$A$5:$A$404,$A18,'Leave log'!$B$5:$B$404,Setup!$A$13))</f>
        <v/>
      </c>
      <c r="J18" s="53">
        <f>IF(OR($A18="",Setup!$C$13=""),"",Setup!$C$13-I18)</f>
        <v/>
      </c>
      <c r="K18" s="53">
        <f>IF($A18="","",SUMIFS('Leave log'!$F$5:$F$404,'Leave log'!$A$5:$A$404,$A18,'Leave log'!$B$5:$B$404,Setup!$A$14))</f>
        <v/>
      </c>
      <c r="L18" s="53">
        <f>IF(OR($A18="",Setup!$C$14=""),"",Setup!$C$14-K18)</f>
        <v/>
      </c>
      <c r="M18" s="53">
        <f>IF($A18="","",SUMIFS('Leave log'!$F$5:$F$404,'Leave log'!$A$5:$A$404,$A18,'Leave log'!$B$5:$B$404,Setup!$A$15))</f>
        <v/>
      </c>
      <c r="N18" s="53">
        <f>IF(OR($A18="",Setup!$C$15=""),"",Setup!$C$15-M18)</f>
        <v/>
      </c>
      <c r="O18" s="53">
        <f>IF($A18="","",SUMIFS('Leave log'!$F$5:$F$404,'Leave log'!$A$5:$A$404,$A18,'Leave log'!$B$5:$B$404,Setup!$A$16))</f>
        <v/>
      </c>
      <c r="P18" s="53">
        <f>IF(OR($A18="",Setup!$C$16=""),"",Setup!$C$16-O18)</f>
        <v/>
      </c>
      <c r="Q18" s="53">
        <f>IF($A18="","",SUMIFS('Leave log'!$F$5:$F$404,'Leave log'!$A$5:$A$404,$A18,'Leave log'!$B$5:$B$404,Setup!$A$17))</f>
        <v/>
      </c>
      <c r="R18" s="53">
        <f>IF(OR($A18="",Setup!$C$17=""),"",Setup!$C$17-Q18)</f>
        <v/>
      </c>
    </row>
    <row r="19">
      <c r="A19" s="52">
        <f>IFERROR(IF(INDEX(Employees!$A$5:$A$34,10)="","",INDEX(Employees!$A$5:$A$34,10)),"")</f>
        <v/>
      </c>
      <c r="B19" s="53">
        <f>IF($A19="","",IF(INDEX(Employees!$C$5:$C$34,10)="",Setup!$C$12,INDEX(Employees!$C$5:$C$34,10)))</f>
        <v/>
      </c>
      <c r="C19" s="53">
        <f>IF($A19="","",N(INDEX(Employees!$D$5:$D$34,10)))</f>
        <v/>
      </c>
      <c r="D19" s="53">
        <f>IF($A19="","",B19+C19)</f>
        <v/>
      </c>
      <c r="E19" s="53">
        <f>IF($A19="","",SUMIFS('Leave log'!$F$5:$F$404,'Leave log'!$A$5:$A$404,$A19,'Leave log'!$B$5:$B$404,Setup!$A$12))</f>
        <v/>
      </c>
      <c r="F19" s="54">
        <f>IF($A19="","",D19-E19)</f>
        <v/>
      </c>
      <c r="G19" s="55">
        <f>IF($A19="","",IF(D19=0,"",E19/D19))</f>
        <v/>
      </c>
      <c r="H19" s="56">
        <f>IF($A19="","",IF(F19&lt;0,"Over allowance",IF(F19&lt;=2,"Low","OK")))</f>
        <v/>
      </c>
      <c r="I19" s="53">
        <f>IF($A19="","",SUMIFS('Leave log'!$F$5:$F$404,'Leave log'!$A$5:$A$404,$A19,'Leave log'!$B$5:$B$404,Setup!$A$13))</f>
        <v/>
      </c>
      <c r="J19" s="53">
        <f>IF(OR($A19="",Setup!$C$13=""),"",Setup!$C$13-I19)</f>
        <v/>
      </c>
      <c r="K19" s="53">
        <f>IF($A19="","",SUMIFS('Leave log'!$F$5:$F$404,'Leave log'!$A$5:$A$404,$A19,'Leave log'!$B$5:$B$404,Setup!$A$14))</f>
        <v/>
      </c>
      <c r="L19" s="53">
        <f>IF(OR($A19="",Setup!$C$14=""),"",Setup!$C$14-K19)</f>
        <v/>
      </c>
      <c r="M19" s="53">
        <f>IF($A19="","",SUMIFS('Leave log'!$F$5:$F$404,'Leave log'!$A$5:$A$404,$A19,'Leave log'!$B$5:$B$404,Setup!$A$15))</f>
        <v/>
      </c>
      <c r="N19" s="53">
        <f>IF(OR($A19="",Setup!$C$15=""),"",Setup!$C$15-M19)</f>
        <v/>
      </c>
      <c r="O19" s="53">
        <f>IF($A19="","",SUMIFS('Leave log'!$F$5:$F$404,'Leave log'!$A$5:$A$404,$A19,'Leave log'!$B$5:$B$404,Setup!$A$16))</f>
        <v/>
      </c>
      <c r="P19" s="53">
        <f>IF(OR($A19="",Setup!$C$16=""),"",Setup!$C$16-O19)</f>
        <v/>
      </c>
      <c r="Q19" s="53">
        <f>IF($A19="","",SUMIFS('Leave log'!$F$5:$F$404,'Leave log'!$A$5:$A$404,$A19,'Leave log'!$B$5:$B$404,Setup!$A$17))</f>
        <v/>
      </c>
      <c r="R19" s="53">
        <f>IF(OR($A19="",Setup!$C$17=""),"",Setup!$C$17-Q19)</f>
        <v/>
      </c>
    </row>
    <row r="20">
      <c r="A20" s="52">
        <f>IFERROR(IF(INDEX(Employees!$A$5:$A$34,11)="","",INDEX(Employees!$A$5:$A$34,11)),"")</f>
        <v/>
      </c>
      <c r="B20" s="53">
        <f>IF($A20="","",IF(INDEX(Employees!$C$5:$C$34,11)="",Setup!$C$12,INDEX(Employees!$C$5:$C$34,11)))</f>
        <v/>
      </c>
      <c r="C20" s="53">
        <f>IF($A20="","",N(INDEX(Employees!$D$5:$D$34,11)))</f>
        <v/>
      </c>
      <c r="D20" s="53">
        <f>IF($A20="","",B20+C20)</f>
        <v/>
      </c>
      <c r="E20" s="53">
        <f>IF($A20="","",SUMIFS('Leave log'!$F$5:$F$404,'Leave log'!$A$5:$A$404,$A20,'Leave log'!$B$5:$B$404,Setup!$A$12))</f>
        <v/>
      </c>
      <c r="F20" s="54">
        <f>IF($A20="","",D20-E20)</f>
        <v/>
      </c>
      <c r="G20" s="55">
        <f>IF($A20="","",IF(D20=0,"",E20/D20))</f>
        <v/>
      </c>
      <c r="H20" s="56">
        <f>IF($A20="","",IF(F20&lt;0,"Over allowance",IF(F20&lt;=2,"Low","OK")))</f>
        <v/>
      </c>
      <c r="I20" s="53">
        <f>IF($A20="","",SUMIFS('Leave log'!$F$5:$F$404,'Leave log'!$A$5:$A$404,$A20,'Leave log'!$B$5:$B$404,Setup!$A$13))</f>
        <v/>
      </c>
      <c r="J20" s="53">
        <f>IF(OR($A20="",Setup!$C$13=""),"",Setup!$C$13-I20)</f>
        <v/>
      </c>
      <c r="K20" s="53">
        <f>IF($A20="","",SUMIFS('Leave log'!$F$5:$F$404,'Leave log'!$A$5:$A$404,$A20,'Leave log'!$B$5:$B$404,Setup!$A$14))</f>
        <v/>
      </c>
      <c r="L20" s="53">
        <f>IF(OR($A20="",Setup!$C$14=""),"",Setup!$C$14-K20)</f>
        <v/>
      </c>
      <c r="M20" s="53">
        <f>IF($A20="","",SUMIFS('Leave log'!$F$5:$F$404,'Leave log'!$A$5:$A$404,$A20,'Leave log'!$B$5:$B$404,Setup!$A$15))</f>
        <v/>
      </c>
      <c r="N20" s="53">
        <f>IF(OR($A20="",Setup!$C$15=""),"",Setup!$C$15-M20)</f>
        <v/>
      </c>
      <c r="O20" s="53">
        <f>IF($A20="","",SUMIFS('Leave log'!$F$5:$F$404,'Leave log'!$A$5:$A$404,$A20,'Leave log'!$B$5:$B$404,Setup!$A$16))</f>
        <v/>
      </c>
      <c r="P20" s="53">
        <f>IF(OR($A20="",Setup!$C$16=""),"",Setup!$C$16-O20)</f>
        <v/>
      </c>
      <c r="Q20" s="53">
        <f>IF($A20="","",SUMIFS('Leave log'!$F$5:$F$404,'Leave log'!$A$5:$A$404,$A20,'Leave log'!$B$5:$B$404,Setup!$A$17))</f>
        <v/>
      </c>
      <c r="R20" s="53">
        <f>IF(OR($A20="",Setup!$C$17=""),"",Setup!$C$17-Q20)</f>
        <v/>
      </c>
    </row>
    <row r="21">
      <c r="A21" s="52">
        <f>IFERROR(IF(INDEX(Employees!$A$5:$A$34,12)="","",INDEX(Employees!$A$5:$A$34,12)),"")</f>
        <v/>
      </c>
      <c r="B21" s="53">
        <f>IF($A21="","",IF(INDEX(Employees!$C$5:$C$34,12)="",Setup!$C$12,INDEX(Employees!$C$5:$C$34,12)))</f>
        <v/>
      </c>
      <c r="C21" s="53">
        <f>IF($A21="","",N(INDEX(Employees!$D$5:$D$34,12)))</f>
        <v/>
      </c>
      <c r="D21" s="53">
        <f>IF($A21="","",B21+C21)</f>
        <v/>
      </c>
      <c r="E21" s="53">
        <f>IF($A21="","",SUMIFS('Leave log'!$F$5:$F$404,'Leave log'!$A$5:$A$404,$A21,'Leave log'!$B$5:$B$404,Setup!$A$12))</f>
        <v/>
      </c>
      <c r="F21" s="54">
        <f>IF($A21="","",D21-E21)</f>
        <v/>
      </c>
      <c r="G21" s="55">
        <f>IF($A21="","",IF(D21=0,"",E21/D21))</f>
        <v/>
      </c>
      <c r="H21" s="56">
        <f>IF($A21="","",IF(F21&lt;0,"Over allowance",IF(F21&lt;=2,"Low","OK")))</f>
        <v/>
      </c>
      <c r="I21" s="53">
        <f>IF($A21="","",SUMIFS('Leave log'!$F$5:$F$404,'Leave log'!$A$5:$A$404,$A21,'Leave log'!$B$5:$B$404,Setup!$A$13))</f>
        <v/>
      </c>
      <c r="J21" s="53">
        <f>IF(OR($A21="",Setup!$C$13=""),"",Setup!$C$13-I21)</f>
        <v/>
      </c>
      <c r="K21" s="53">
        <f>IF($A21="","",SUMIFS('Leave log'!$F$5:$F$404,'Leave log'!$A$5:$A$404,$A21,'Leave log'!$B$5:$B$404,Setup!$A$14))</f>
        <v/>
      </c>
      <c r="L21" s="53">
        <f>IF(OR($A21="",Setup!$C$14=""),"",Setup!$C$14-K21)</f>
        <v/>
      </c>
      <c r="M21" s="53">
        <f>IF($A21="","",SUMIFS('Leave log'!$F$5:$F$404,'Leave log'!$A$5:$A$404,$A21,'Leave log'!$B$5:$B$404,Setup!$A$15))</f>
        <v/>
      </c>
      <c r="N21" s="53">
        <f>IF(OR($A21="",Setup!$C$15=""),"",Setup!$C$15-M21)</f>
        <v/>
      </c>
      <c r="O21" s="53">
        <f>IF($A21="","",SUMIFS('Leave log'!$F$5:$F$404,'Leave log'!$A$5:$A$404,$A21,'Leave log'!$B$5:$B$404,Setup!$A$16))</f>
        <v/>
      </c>
      <c r="P21" s="53">
        <f>IF(OR($A21="",Setup!$C$16=""),"",Setup!$C$16-O21)</f>
        <v/>
      </c>
      <c r="Q21" s="53">
        <f>IF($A21="","",SUMIFS('Leave log'!$F$5:$F$404,'Leave log'!$A$5:$A$404,$A21,'Leave log'!$B$5:$B$404,Setup!$A$17))</f>
        <v/>
      </c>
      <c r="R21" s="53">
        <f>IF(OR($A21="",Setup!$C$17=""),"",Setup!$C$17-Q21)</f>
        <v/>
      </c>
    </row>
    <row r="22">
      <c r="A22" s="52">
        <f>IFERROR(IF(INDEX(Employees!$A$5:$A$34,13)="","",INDEX(Employees!$A$5:$A$34,13)),"")</f>
        <v/>
      </c>
      <c r="B22" s="53">
        <f>IF($A22="","",IF(INDEX(Employees!$C$5:$C$34,13)="",Setup!$C$12,INDEX(Employees!$C$5:$C$34,13)))</f>
        <v/>
      </c>
      <c r="C22" s="53">
        <f>IF($A22="","",N(INDEX(Employees!$D$5:$D$34,13)))</f>
        <v/>
      </c>
      <c r="D22" s="53">
        <f>IF($A22="","",B22+C22)</f>
        <v/>
      </c>
      <c r="E22" s="53">
        <f>IF($A22="","",SUMIFS('Leave log'!$F$5:$F$404,'Leave log'!$A$5:$A$404,$A22,'Leave log'!$B$5:$B$404,Setup!$A$12))</f>
        <v/>
      </c>
      <c r="F22" s="54">
        <f>IF($A22="","",D22-E22)</f>
        <v/>
      </c>
      <c r="G22" s="55">
        <f>IF($A22="","",IF(D22=0,"",E22/D22))</f>
        <v/>
      </c>
      <c r="H22" s="56">
        <f>IF($A22="","",IF(F22&lt;0,"Over allowance",IF(F22&lt;=2,"Low","OK")))</f>
        <v/>
      </c>
      <c r="I22" s="53">
        <f>IF($A22="","",SUMIFS('Leave log'!$F$5:$F$404,'Leave log'!$A$5:$A$404,$A22,'Leave log'!$B$5:$B$404,Setup!$A$13))</f>
        <v/>
      </c>
      <c r="J22" s="53">
        <f>IF(OR($A22="",Setup!$C$13=""),"",Setup!$C$13-I22)</f>
        <v/>
      </c>
      <c r="K22" s="53">
        <f>IF($A22="","",SUMIFS('Leave log'!$F$5:$F$404,'Leave log'!$A$5:$A$404,$A22,'Leave log'!$B$5:$B$404,Setup!$A$14))</f>
        <v/>
      </c>
      <c r="L22" s="53">
        <f>IF(OR($A22="",Setup!$C$14=""),"",Setup!$C$14-K22)</f>
        <v/>
      </c>
      <c r="M22" s="53">
        <f>IF($A22="","",SUMIFS('Leave log'!$F$5:$F$404,'Leave log'!$A$5:$A$404,$A22,'Leave log'!$B$5:$B$404,Setup!$A$15))</f>
        <v/>
      </c>
      <c r="N22" s="53">
        <f>IF(OR($A22="",Setup!$C$15=""),"",Setup!$C$15-M22)</f>
        <v/>
      </c>
      <c r="O22" s="53">
        <f>IF($A22="","",SUMIFS('Leave log'!$F$5:$F$404,'Leave log'!$A$5:$A$404,$A22,'Leave log'!$B$5:$B$404,Setup!$A$16))</f>
        <v/>
      </c>
      <c r="P22" s="53">
        <f>IF(OR($A22="",Setup!$C$16=""),"",Setup!$C$16-O22)</f>
        <v/>
      </c>
      <c r="Q22" s="53">
        <f>IF($A22="","",SUMIFS('Leave log'!$F$5:$F$404,'Leave log'!$A$5:$A$404,$A22,'Leave log'!$B$5:$B$404,Setup!$A$17))</f>
        <v/>
      </c>
      <c r="R22" s="53">
        <f>IF(OR($A22="",Setup!$C$17=""),"",Setup!$C$17-Q22)</f>
        <v/>
      </c>
    </row>
    <row r="23">
      <c r="A23" s="52">
        <f>IFERROR(IF(INDEX(Employees!$A$5:$A$34,14)="","",INDEX(Employees!$A$5:$A$34,14)),"")</f>
        <v/>
      </c>
      <c r="B23" s="53">
        <f>IF($A23="","",IF(INDEX(Employees!$C$5:$C$34,14)="",Setup!$C$12,INDEX(Employees!$C$5:$C$34,14)))</f>
        <v/>
      </c>
      <c r="C23" s="53">
        <f>IF($A23="","",N(INDEX(Employees!$D$5:$D$34,14)))</f>
        <v/>
      </c>
      <c r="D23" s="53">
        <f>IF($A23="","",B23+C23)</f>
        <v/>
      </c>
      <c r="E23" s="53">
        <f>IF($A23="","",SUMIFS('Leave log'!$F$5:$F$404,'Leave log'!$A$5:$A$404,$A23,'Leave log'!$B$5:$B$404,Setup!$A$12))</f>
        <v/>
      </c>
      <c r="F23" s="54">
        <f>IF($A23="","",D23-E23)</f>
        <v/>
      </c>
      <c r="G23" s="55">
        <f>IF($A23="","",IF(D23=0,"",E23/D23))</f>
        <v/>
      </c>
      <c r="H23" s="56">
        <f>IF($A23="","",IF(F23&lt;0,"Over allowance",IF(F23&lt;=2,"Low","OK")))</f>
        <v/>
      </c>
      <c r="I23" s="53">
        <f>IF($A23="","",SUMIFS('Leave log'!$F$5:$F$404,'Leave log'!$A$5:$A$404,$A23,'Leave log'!$B$5:$B$404,Setup!$A$13))</f>
        <v/>
      </c>
      <c r="J23" s="53">
        <f>IF(OR($A23="",Setup!$C$13=""),"",Setup!$C$13-I23)</f>
        <v/>
      </c>
      <c r="K23" s="53">
        <f>IF($A23="","",SUMIFS('Leave log'!$F$5:$F$404,'Leave log'!$A$5:$A$404,$A23,'Leave log'!$B$5:$B$404,Setup!$A$14))</f>
        <v/>
      </c>
      <c r="L23" s="53">
        <f>IF(OR($A23="",Setup!$C$14=""),"",Setup!$C$14-K23)</f>
        <v/>
      </c>
      <c r="M23" s="53">
        <f>IF($A23="","",SUMIFS('Leave log'!$F$5:$F$404,'Leave log'!$A$5:$A$404,$A23,'Leave log'!$B$5:$B$404,Setup!$A$15))</f>
        <v/>
      </c>
      <c r="N23" s="53">
        <f>IF(OR($A23="",Setup!$C$15=""),"",Setup!$C$15-M23)</f>
        <v/>
      </c>
      <c r="O23" s="53">
        <f>IF($A23="","",SUMIFS('Leave log'!$F$5:$F$404,'Leave log'!$A$5:$A$404,$A23,'Leave log'!$B$5:$B$404,Setup!$A$16))</f>
        <v/>
      </c>
      <c r="P23" s="53">
        <f>IF(OR($A23="",Setup!$C$16=""),"",Setup!$C$16-O23)</f>
        <v/>
      </c>
      <c r="Q23" s="53">
        <f>IF($A23="","",SUMIFS('Leave log'!$F$5:$F$404,'Leave log'!$A$5:$A$404,$A23,'Leave log'!$B$5:$B$404,Setup!$A$17))</f>
        <v/>
      </c>
      <c r="R23" s="53">
        <f>IF(OR($A23="",Setup!$C$17=""),"",Setup!$C$17-Q23)</f>
        <v/>
      </c>
    </row>
    <row r="24">
      <c r="A24" s="52">
        <f>IFERROR(IF(INDEX(Employees!$A$5:$A$34,15)="","",INDEX(Employees!$A$5:$A$34,15)),"")</f>
        <v/>
      </c>
      <c r="B24" s="53">
        <f>IF($A24="","",IF(INDEX(Employees!$C$5:$C$34,15)="",Setup!$C$12,INDEX(Employees!$C$5:$C$34,15)))</f>
        <v/>
      </c>
      <c r="C24" s="53">
        <f>IF($A24="","",N(INDEX(Employees!$D$5:$D$34,15)))</f>
        <v/>
      </c>
      <c r="D24" s="53">
        <f>IF($A24="","",B24+C24)</f>
        <v/>
      </c>
      <c r="E24" s="53">
        <f>IF($A24="","",SUMIFS('Leave log'!$F$5:$F$404,'Leave log'!$A$5:$A$404,$A24,'Leave log'!$B$5:$B$404,Setup!$A$12))</f>
        <v/>
      </c>
      <c r="F24" s="54">
        <f>IF($A24="","",D24-E24)</f>
        <v/>
      </c>
      <c r="G24" s="55">
        <f>IF($A24="","",IF(D24=0,"",E24/D24))</f>
        <v/>
      </c>
      <c r="H24" s="56">
        <f>IF($A24="","",IF(F24&lt;0,"Over allowance",IF(F24&lt;=2,"Low","OK")))</f>
        <v/>
      </c>
      <c r="I24" s="53">
        <f>IF($A24="","",SUMIFS('Leave log'!$F$5:$F$404,'Leave log'!$A$5:$A$404,$A24,'Leave log'!$B$5:$B$404,Setup!$A$13))</f>
        <v/>
      </c>
      <c r="J24" s="53">
        <f>IF(OR($A24="",Setup!$C$13=""),"",Setup!$C$13-I24)</f>
        <v/>
      </c>
      <c r="K24" s="53">
        <f>IF($A24="","",SUMIFS('Leave log'!$F$5:$F$404,'Leave log'!$A$5:$A$404,$A24,'Leave log'!$B$5:$B$404,Setup!$A$14))</f>
        <v/>
      </c>
      <c r="L24" s="53">
        <f>IF(OR($A24="",Setup!$C$14=""),"",Setup!$C$14-K24)</f>
        <v/>
      </c>
      <c r="M24" s="53">
        <f>IF($A24="","",SUMIFS('Leave log'!$F$5:$F$404,'Leave log'!$A$5:$A$404,$A24,'Leave log'!$B$5:$B$404,Setup!$A$15))</f>
        <v/>
      </c>
      <c r="N24" s="53">
        <f>IF(OR($A24="",Setup!$C$15=""),"",Setup!$C$15-M24)</f>
        <v/>
      </c>
      <c r="O24" s="53">
        <f>IF($A24="","",SUMIFS('Leave log'!$F$5:$F$404,'Leave log'!$A$5:$A$404,$A24,'Leave log'!$B$5:$B$404,Setup!$A$16))</f>
        <v/>
      </c>
      <c r="P24" s="53">
        <f>IF(OR($A24="",Setup!$C$16=""),"",Setup!$C$16-O24)</f>
        <v/>
      </c>
      <c r="Q24" s="53">
        <f>IF($A24="","",SUMIFS('Leave log'!$F$5:$F$404,'Leave log'!$A$5:$A$404,$A24,'Leave log'!$B$5:$B$404,Setup!$A$17))</f>
        <v/>
      </c>
      <c r="R24" s="53">
        <f>IF(OR($A24="",Setup!$C$17=""),"",Setup!$C$17-Q24)</f>
        <v/>
      </c>
    </row>
    <row r="25">
      <c r="A25" s="52">
        <f>IFERROR(IF(INDEX(Employees!$A$5:$A$34,16)="","",INDEX(Employees!$A$5:$A$34,16)),"")</f>
        <v/>
      </c>
      <c r="B25" s="53">
        <f>IF($A25="","",IF(INDEX(Employees!$C$5:$C$34,16)="",Setup!$C$12,INDEX(Employees!$C$5:$C$34,16)))</f>
        <v/>
      </c>
      <c r="C25" s="53">
        <f>IF($A25="","",N(INDEX(Employees!$D$5:$D$34,16)))</f>
        <v/>
      </c>
      <c r="D25" s="53">
        <f>IF($A25="","",B25+C25)</f>
        <v/>
      </c>
      <c r="E25" s="53">
        <f>IF($A25="","",SUMIFS('Leave log'!$F$5:$F$404,'Leave log'!$A$5:$A$404,$A25,'Leave log'!$B$5:$B$404,Setup!$A$12))</f>
        <v/>
      </c>
      <c r="F25" s="54">
        <f>IF($A25="","",D25-E25)</f>
        <v/>
      </c>
      <c r="G25" s="55">
        <f>IF($A25="","",IF(D25=0,"",E25/D25))</f>
        <v/>
      </c>
      <c r="H25" s="56">
        <f>IF($A25="","",IF(F25&lt;0,"Over allowance",IF(F25&lt;=2,"Low","OK")))</f>
        <v/>
      </c>
      <c r="I25" s="53">
        <f>IF($A25="","",SUMIFS('Leave log'!$F$5:$F$404,'Leave log'!$A$5:$A$404,$A25,'Leave log'!$B$5:$B$404,Setup!$A$13))</f>
        <v/>
      </c>
      <c r="J25" s="53">
        <f>IF(OR($A25="",Setup!$C$13=""),"",Setup!$C$13-I25)</f>
        <v/>
      </c>
      <c r="K25" s="53">
        <f>IF($A25="","",SUMIFS('Leave log'!$F$5:$F$404,'Leave log'!$A$5:$A$404,$A25,'Leave log'!$B$5:$B$404,Setup!$A$14))</f>
        <v/>
      </c>
      <c r="L25" s="53">
        <f>IF(OR($A25="",Setup!$C$14=""),"",Setup!$C$14-K25)</f>
        <v/>
      </c>
      <c r="M25" s="53">
        <f>IF($A25="","",SUMIFS('Leave log'!$F$5:$F$404,'Leave log'!$A$5:$A$404,$A25,'Leave log'!$B$5:$B$404,Setup!$A$15))</f>
        <v/>
      </c>
      <c r="N25" s="53">
        <f>IF(OR($A25="",Setup!$C$15=""),"",Setup!$C$15-M25)</f>
        <v/>
      </c>
      <c r="O25" s="53">
        <f>IF($A25="","",SUMIFS('Leave log'!$F$5:$F$404,'Leave log'!$A$5:$A$404,$A25,'Leave log'!$B$5:$B$404,Setup!$A$16))</f>
        <v/>
      </c>
      <c r="P25" s="53">
        <f>IF(OR($A25="",Setup!$C$16=""),"",Setup!$C$16-O25)</f>
        <v/>
      </c>
      <c r="Q25" s="53">
        <f>IF($A25="","",SUMIFS('Leave log'!$F$5:$F$404,'Leave log'!$A$5:$A$404,$A25,'Leave log'!$B$5:$B$404,Setup!$A$17))</f>
        <v/>
      </c>
      <c r="R25" s="53">
        <f>IF(OR($A25="",Setup!$C$17=""),"",Setup!$C$17-Q25)</f>
        <v/>
      </c>
    </row>
    <row r="26">
      <c r="A26" s="52">
        <f>IFERROR(IF(INDEX(Employees!$A$5:$A$34,17)="","",INDEX(Employees!$A$5:$A$34,17)),"")</f>
        <v/>
      </c>
      <c r="B26" s="53">
        <f>IF($A26="","",IF(INDEX(Employees!$C$5:$C$34,17)="",Setup!$C$12,INDEX(Employees!$C$5:$C$34,17)))</f>
        <v/>
      </c>
      <c r="C26" s="53">
        <f>IF($A26="","",N(INDEX(Employees!$D$5:$D$34,17)))</f>
        <v/>
      </c>
      <c r="D26" s="53">
        <f>IF($A26="","",B26+C26)</f>
        <v/>
      </c>
      <c r="E26" s="53">
        <f>IF($A26="","",SUMIFS('Leave log'!$F$5:$F$404,'Leave log'!$A$5:$A$404,$A26,'Leave log'!$B$5:$B$404,Setup!$A$12))</f>
        <v/>
      </c>
      <c r="F26" s="54">
        <f>IF($A26="","",D26-E26)</f>
        <v/>
      </c>
      <c r="G26" s="55">
        <f>IF($A26="","",IF(D26=0,"",E26/D26))</f>
        <v/>
      </c>
      <c r="H26" s="56">
        <f>IF($A26="","",IF(F26&lt;0,"Over allowance",IF(F26&lt;=2,"Low","OK")))</f>
        <v/>
      </c>
      <c r="I26" s="53">
        <f>IF($A26="","",SUMIFS('Leave log'!$F$5:$F$404,'Leave log'!$A$5:$A$404,$A26,'Leave log'!$B$5:$B$404,Setup!$A$13))</f>
        <v/>
      </c>
      <c r="J26" s="53">
        <f>IF(OR($A26="",Setup!$C$13=""),"",Setup!$C$13-I26)</f>
        <v/>
      </c>
      <c r="K26" s="53">
        <f>IF($A26="","",SUMIFS('Leave log'!$F$5:$F$404,'Leave log'!$A$5:$A$404,$A26,'Leave log'!$B$5:$B$404,Setup!$A$14))</f>
        <v/>
      </c>
      <c r="L26" s="53">
        <f>IF(OR($A26="",Setup!$C$14=""),"",Setup!$C$14-K26)</f>
        <v/>
      </c>
      <c r="M26" s="53">
        <f>IF($A26="","",SUMIFS('Leave log'!$F$5:$F$404,'Leave log'!$A$5:$A$404,$A26,'Leave log'!$B$5:$B$404,Setup!$A$15))</f>
        <v/>
      </c>
      <c r="N26" s="53">
        <f>IF(OR($A26="",Setup!$C$15=""),"",Setup!$C$15-M26)</f>
        <v/>
      </c>
      <c r="O26" s="53">
        <f>IF($A26="","",SUMIFS('Leave log'!$F$5:$F$404,'Leave log'!$A$5:$A$404,$A26,'Leave log'!$B$5:$B$404,Setup!$A$16))</f>
        <v/>
      </c>
      <c r="P26" s="53">
        <f>IF(OR($A26="",Setup!$C$16=""),"",Setup!$C$16-O26)</f>
        <v/>
      </c>
      <c r="Q26" s="53">
        <f>IF($A26="","",SUMIFS('Leave log'!$F$5:$F$404,'Leave log'!$A$5:$A$404,$A26,'Leave log'!$B$5:$B$404,Setup!$A$17))</f>
        <v/>
      </c>
      <c r="R26" s="53">
        <f>IF(OR($A26="",Setup!$C$17=""),"",Setup!$C$17-Q26)</f>
        <v/>
      </c>
    </row>
    <row r="27">
      <c r="A27" s="52">
        <f>IFERROR(IF(INDEX(Employees!$A$5:$A$34,18)="","",INDEX(Employees!$A$5:$A$34,18)),"")</f>
        <v/>
      </c>
      <c r="B27" s="53">
        <f>IF($A27="","",IF(INDEX(Employees!$C$5:$C$34,18)="",Setup!$C$12,INDEX(Employees!$C$5:$C$34,18)))</f>
        <v/>
      </c>
      <c r="C27" s="53">
        <f>IF($A27="","",N(INDEX(Employees!$D$5:$D$34,18)))</f>
        <v/>
      </c>
      <c r="D27" s="53">
        <f>IF($A27="","",B27+C27)</f>
        <v/>
      </c>
      <c r="E27" s="53">
        <f>IF($A27="","",SUMIFS('Leave log'!$F$5:$F$404,'Leave log'!$A$5:$A$404,$A27,'Leave log'!$B$5:$B$404,Setup!$A$12))</f>
        <v/>
      </c>
      <c r="F27" s="54">
        <f>IF($A27="","",D27-E27)</f>
        <v/>
      </c>
      <c r="G27" s="55">
        <f>IF($A27="","",IF(D27=0,"",E27/D27))</f>
        <v/>
      </c>
      <c r="H27" s="56">
        <f>IF($A27="","",IF(F27&lt;0,"Over allowance",IF(F27&lt;=2,"Low","OK")))</f>
        <v/>
      </c>
      <c r="I27" s="53">
        <f>IF($A27="","",SUMIFS('Leave log'!$F$5:$F$404,'Leave log'!$A$5:$A$404,$A27,'Leave log'!$B$5:$B$404,Setup!$A$13))</f>
        <v/>
      </c>
      <c r="J27" s="53">
        <f>IF(OR($A27="",Setup!$C$13=""),"",Setup!$C$13-I27)</f>
        <v/>
      </c>
      <c r="K27" s="53">
        <f>IF($A27="","",SUMIFS('Leave log'!$F$5:$F$404,'Leave log'!$A$5:$A$404,$A27,'Leave log'!$B$5:$B$404,Setup!$A$14))</f>
        <v/>
      </c>
      <c r="L27" s="53">
        <f>IF(OR($A27="",Setup!$C$14=""),"",Setup!$C$14-K27)</f>
        <v/>
      </c>
      <c r="M27" s="53">
        <f>IF($A27="","",SUMIFS('Leave log'!$F$5:$F$404,'Leave log'!$A$5:$A$404,$A27,'Leave log'!$B$5:$B$404,Setup!$A$15))</f>
        <v/>
      </c>
      <c r="N27" s="53">
        <f>IF(OR($A27="",Setup!$C$15=""),"",Setup!$C$15-M27)</f>
        <v/>
      </c>
      <c r="O27" s="53">
        <f>IF($A27="","",SUMIFS('Leave log'!$F$5:$F$404,'Leave log'!$A$5:$A$404,$A27,'Leave log'!$B$5:$B$404,Setup!$A$16))</f>
        <v/>
      </c>
      <c r="P27" s="53">
        <f>IF(OR($A27="",Setup!$C$16=""),"",Setup!$C$16-O27)</f>
        <v/>
      </c>
      <c r="Q27" s="53">
        <f>IF($A27="","",SUMIFS('Leave log'!$F$5:$F$404,'Leave log'!$A$5:$A$404,$A27,'Leave log'!$B$5:$B$404,Setup!$A$17))</f>
        <v/>
      </c>
      <c r="R27" s="53">
        <f>IF(OR($A27="",Setup!$C$17=""),"",Setup!$C$17-Q27)</f>
        <v/>
      </c>
    </row>
    <row r="28">
      <c r="A28" s="52">
        <f>IFERROR(IF(INDEX(Employees!$A$5:$A$34,19)="","",INDEX(Employees!$A$5:$A$34,19)),"")</f>
        <v/>
      </c>
      <c r="B28" s="53">
        <f>IF($A28="","",IF(INDEX(Employees!$C$5:$C$34,19)="",Setup!$C$12,INDEX(Employees!$C$5:$C$34,19)))</f>
        <v/>
      </c>
      <c r="C28" s="53">
        <f>IF($A28="","",N(INDEX(Employees!$D$5:$D$34,19)))</f>
        <v/>
      </c>
      <c r="D28" s="53">
        <f>IF($A28="","",B28+C28)</f>
        <v/>
      </c>
      <c r="E28" s="53">
        <f>IF($A28="","",SUMIFS('Leave log'!$F$5:$F$404,'Leave log'!$A$5:$A$404,$A28,'Leave log'!$B$5:$B$404,Setup!$A$12))</f>
        <v/>
      </c>
      <c r="F28" s="54">
        <f>IF($A28="","",D28-E28)</f>
        <v/>
      </c>
      <c r="G28" s="55">
        <f>IF($A28="","",IF(D28=0,"",E28/D28))</f>
        <v/>
      </c>
      <c r="H28" s="56">
        <f>IF($A28="","",IF(F28&lt;0,"Over allowance",IF(F28&lt;=2,"Low","OK")))</f>
        <v/>
      </c>
      <c r="I28" s="53">
        <f>IF($A28="","",SUMIFS('Leave log'!$F$5:$F$404,'Leave log'!$A$5:$A$404,$A28,'Leave log'!$B$5:$B$404,Setup!$A$13))</f>
        <v/>
      </c>
      <c r="J28" s="53">
        <f>IF(OR($A28="",Setup!$C$13=""),"",Setup!$C$13-I28)</f>
        <v/>
      </c>
      <c r="K28" s="53">
        <f>IF($A28="","",SUMIFS('Leave log'!$F$5:$F$404,'Leave log'!$A$5:$A$404,$A28,'Leave log'!$B$5:$B$404,Setup!$A$14))</f>
        <v/>
      </c>
      <c r="L28" s="53">
        <f>IF(OR($A28="",Setup!$C$14=""),"",Setup!$C$14-K28)</f>
        <v/>
      </c>
      <c r="M28" s="53">
        <f>IF($A28="","",SUMIFS('Leave log'!$F$5:$F$404,'Leave log'!$A$5:$A$404,$A28,'Leave log'!$B$5:$B$404,Setup!$A$15))</f>
        <v/>
      </c>
      <c r="N28" s="53">
        <f>IF(OR($A28="",Setup!$C$15=""),"",Setup!$C$15-M28)</f>
        <v/>
      </c>
      <c r="O28" s="53">
        <f>IF($A28="","",SUMIFS('Leave log'!$F$5:$F$404,'Leave log'!$A$5:$A$404,$A28,'Leave log'!$B$5:$B$404,Setup!$A$16))</f>
        <v/>
      </c>
      <c r="P28" s="53">
        <f>IF(OR($A28="",Setup!$C$16=""),"",Setup!$C$16-O28)</f>
        <v/>
      </c>
      <c r="Q28" s="53">
        <f>IF($A28="","",SUMIFS('Leave log'!$F$5:$F$404,'Leave log'!$A$5:$A$404,$A28,'Leave log'!$B$5:$B$404,Setup!$A$17))</f>
        <v/>
      </c>
      <c r="R28" s="53">
        <f>IF(OR($A28="",Setup!$C$17=""),"",Setup!$C$17-Q28)</f>
        <v/>
      </c>
    </row>
    <row r="29">
      <c r="A29" s="52">
        <f>IFERROR(IF(INDEX(Employees!$A$5:$A$34,20)="","",INDEX(Employees!$A$5:$A$34,20)),"")</f>
        <v/>
      </c>
      <c r="B29" s="53">
        <f>IF($A29="","",IF(INDEX(Employees!$C$5:$C$34,20)="",Setup!$C$12,INDEX(Employees!$C$5:$C$34,20)))</f>
        <v/>
      </c>
      <c r="C29" s="53">
        <f>IF($A29="","",N(INDEX(Employees!$D$5:$D$34,20)))</f>
        <v/>
      </c>
      <c r="D29" s="53">
        <f>IF($A29="","",B29+C29)</f>
        <v/>
      </c>
      <c r="E29" s="53">
        <f>IF($A29="","",SUMIFS('Leave log'!$F$5:$F$404,'Leave log'!$A$5:$A$404,$A29,'Leave log'!$B$5:$B$404,Setup!$A$12))</f>
        <v/>
      </c>
      <c r="F29" s="54">
        <f>IF($A29="","",D29-E29)</f>
        <v/>
      </c>
      <c r="G29" s="55">
        <f>IF($A29="","",IF(D29=0,"",E29/D29))</f>
        <v/>
      </c>
      <c r="H29" s="56">
        <f>IF($A29="","",IF(F29&lt;0,"Over allowance",IF(F29&lt;=2,"Low","OK")))</f>
        <v/>
      </c>
      <c r="I29" s="53">
        <f>IF($A29="","",SUMIFS('Leave log'!$F$5:$F$404,'Leave log'!$A$5:$A$404,$A29,'Leave log'!$B$5:$B$404,Setup!$A$13))</f>
        <v/>
      </c>
      <c r="J29" s="53">
        <f>IF(OR($A29="",Setup!$C$13=""),"",Setup!$C$13-I29)</f>
        <v/>
      </c>
      <c r="K29" s="53">
        <f>IF($A29="","",SUMIFS('Leave log'!$F$5:$F$404,'Leave log'!$A$5:$A$404,$A29,'Leave log'!$B$5:$B$404,Setup!$A$14))</f>
        <v/>
      </c>
      <c r="L29" s="53">
        <f>IF(OR($A29="",Setup!$C$14=""),"",Setup!$C$14-K29)</f>
        <v/>
      </c>
      <c r="M29" s="53">
        <f>IF($A29="","",SUMIFS('Leave log'!$F$5:$F$404,'Leave log'!$A$5:$A$404,$A29,'Leave log'!$B$5:$B$404,Setup!$A$15))</f>
        <v/>
      </c>
      <c r="N29" s="53">
        <f>IF(OR($A29="",Setup!$C$15=""),"",Setup!$C$15-M29)</f>
        <v/>
      </c>
      <c r="O29" s="53">
        <f>IF($A29="","",SUMIFS('Leave log'!$F$5:$F$404,'Leave log'!$A$5:$A$404,$A29,'Leave log'!$B$5:$B$404,Setup!$A$16))</f>
        <v/>
      </c>
      <c r="P29" s="53">
        <f>IF(OR($A29="",Setup!$C$16=""),"",Setup!$C$16-O29)</f>
        <v/>
      </c>
      <c r="Q29" s="53">
        <f>IF($A29="","",SUMIFS('Leave log'!$F$5:$F$404,'Leave log'!$A$5:$A$404,$A29,'Leave log'!$B$5:$B$404,Setup!$A$17))</f>
        <v/>
      </c>
      <c r="R29" s="53">
        <f>IF(OR($A29="",Setup!$C$17=""),"",Setup!$C$17-Q29)</f>
        <v/>
      </c>
    </row>
    <row r="30">
      <c r="A30" s="52">
        <f>IFERROR(IF(INDEX(Employees!$A$5:$A$34,21)="","",INDEX(Employees!$A$5:$A$34,21)),"")</f>
        <v/>
      </c>
      <c r="B30" s="53">
        <f>IF($A30="","",IF(INDEX(Employees!$C$5:$C$34,21)="",Setup!$C$12,INDEX(Employees!$C$5:$C$34,21)))</f>
        <v/>
      </c>
      <c r="C30" s="53">
        <f>IF($A30="","",N(INDEX(Employees!$D$5:$D$34,21)))</f>
        <v/>
      </c>
      <c r="D30" s="53">
        <f>IF($A30="","",B30+C30)</f>
        <v/>
      </c>
      <c r="E30" s="53">
        <f>IF($A30="","",SUMIFS('Leave log'!$F$5:$F$404,'Leave log'!$A$5:$A$404,$A30,'Leave log'!$B$5:$B$404,Setup!$A$12))</f>
        <v/>
      </c>
      <c r="F30" s="54">
        <f>IF($A30="","",D30-E30)</f>
        <v/>
      </c>
      <c r="G30" s="55">
        <f>IF($A30="","",IF(D30=0,"",E30/D30))</f>
        <v/>
      </c>
      <c r="H30" s="56">
        <f>IF($A30="","",IF(F30&lt;0,"Over allowance",IF(F30&lt;=2,"Low","OK")))</f>
        <v/>
      </c>
      <c r="I30" s="53">
        <f>IF($A30="","",SUMIFS('Leave log'!$F$5:$F$404,'Leave log'!$A$5:$A$404,$A30,'Leave log'!$B$5:$B$404,Setup!$A$13))</f>
        <v/>
      </c>
      <c r="J30" s="53">
        <f>IF(OR($A30="",Setup!$C$13=""),"",Setup!$C$13-I30)</f>
        <v/>
      </c>
      <c r="K30" s="53">
        <f>IF($A30="","",SUMIFS('Leave log'!$F$5:$F$404,'Leave log'!$A$5:$A$404,$A30,'Leave log'!$B$5:$B$404,Setup!$A$14))</f>
        <v/>
      </c>
      <c r="L30" s="53">
        <f>IF(OR($A30="",Setup!$C$14=""),"",Setup!$C$14-K30)</f>
        <v/>
      </c>
      <c r="M30" s="53">
        <f>IF($A30="","",SUMIFS('Leave log'!$F$5:$F$404,'Leave log'!$A$5:$A$404,$A30,'Leave log'!$B$5:$B$404,Setup!$A$15))</f>
        <v/>
      </c>
      <c r="N30" s="53">
        <f>IF(OR($A30="",Setup!$C$15=""),"",Setup!$C$15-M30)</f>
        <v/>
      </c>
      <c r="O30" s="53">
        <f>IF($A30="","",SUMIFS('Leave log'!$F$5:$F$404,'Leave log'!$A$5:$A$404,$A30,'Leave log'!$B$5:$B$404,Setup!$A$16))</f>
        <v/>
      </c>
      <c r="P30" s="53">
        <f>IF(OR($A30="",Setup!$C$16=""),"",Setup!$C$16-O30)</f>
        <v/>
      </c>
      <c r="Q30" s="53">
        <f>IF($A30="","",SUMIFS('Leave log'!$F$5:$F$404,'Leave log'!$A$5:$A$404,$A30,'Leave log'!$B$5:$B$404,Setup!$A$17))</f>
        <v/>
      </c>
      <c r="R30" s="53">
        <f>IF(OR($A30="",Setup!$C$17=""),"",Setup!$C$17-Q30)</f>
        <v/>
      </c>
    </row>
    <row r="31">
      <c r="A31" s="52">
        <f>IFERROR(IF(INDEX(Employees!$A$5:$A$34,22)="","",INDEX(Employees!$A$5:$A$34,22)),"")</f>
        <v/>
      </c>
      <c r="B31" s="53">
        <f>IF($A31="","",IF(INDEX(Employees!$C$5:$C$34,22)="",Setup!$C$12,INDEX(Employees!$C$5:$C$34,22)))</f>
        <v/>
      </c>
      <c r="C31" s="53">
        <f>IF($A31="","",N(INDEX(Employees!$D$5:$D$34,22)))</f>
        <v/>
      </c>
      <c r="D31" s="53">
        <f>IF($A31="","",B31+C31)</f>
        <v/>
      </c>
      <c r="E31" s="53">
        <f>IF($A31="","",SUMIFS('Leave log'!$F$5:$F$404,'Leave log'!$A$5:$A$404,$A31,'Leave log'!$B$5:$B$404,Setup!$A$12))</f>
        <v/>
      </c>
      <c r="F31" s="54">
        <f>IF($A31="","",D31-E31)</f>
        <v/>
      </c>
      <c r="G31" s="55">
        <f>IF($A31="","",IF(D31=0,"",E31/D31))</f>
        <v/>
      </c>
      <c r="H31" s="56">
        <f>IF($A31="","",IF(F31&lt;0,"Over allowance",IF(F31&lt;=2,"Low","OK")))</f>
        <v/>
      </c>
      <c r="I31" s="53">
        <f>IF($A31="","",SUMIFS('Leave log'!$F$5:$F$404,'Leave log'!$A$5:$A$404,$A31,'Leave log'!$B$5:$B$404,Setup!$A$13))</f>
        <v/>
      </c>
      <c r="J31" s="53">
        <f>IF(OR($A31="",Setup!$C$13=""),"",Setup!$C$13-I31)</f>
        <v/>
      </c>
      <c r="K31" s="53">
        <f>IF($A31="","",SUMIFS('Leave log'!$F$5:$F$404,'Leave log'!$A$5:$A$404,$A31,'Leave log'!$B$5:$B$404,Setup!$A$14))</f>
        <v/>
      </c>
      <c r="L31" s="53">
        <f>IF(OR($A31="",Setup!$C$14=""),"",Setup!$C$14-K31)</f>
        <v/>
      </c>
      <c r="M31" s="53">
        <f>IF($A31="","",SUMIFS('Leave log'!$F$5:$F$404,'Leave log'!$A$5:$A$404,$A31,'Leave log'!$B$5:$B$404,Setup!$A$15))</f>
        <v/>
      </c>
      <c r="N31" s="53">
        <f>IF(OR($A31="",Setup!$C$15=""),"",Setup!$C$15-M31)</f>
        <v/>
      </c>
      <c r="O31" s="53">
        <f>IF($A31="","",SUMIFS('Leave log'!$F$5:$F$404,'Leave log'!$A$5:$A$404,$A31,'Leave log'!$B$5:$B$404,Setup!$A$16))</f>
        <v/>
      </c>
      <c r="P31" s="53">
        <f>IF(OR($A31="",Setup!$C$16=""),"",Setup!$C$16-O31)</f>
        <v/>
      </c>
      <c r="Q31" s="53">
        <f>IF($A31="","",SUMIFS('Leave log'!$F$5:$F$404,'Leave log'!$A$5:$A$404,$A31,'Leave log'!$B$5:$B$404,Setup!$A$17))</f>
        <v/>
      </c>
      <c r="R31" s="53">
        <f>IF(OR($A31="",Setup!$C$17=""),"",Setup!$C$17-Q31)</f>
        <v/>
      </c>
    </row>
    <row r="32">
      <c r="A32" s="52">
        <f>IFERROR(IF(INDEX(Employees!$A$5:$A$34,23)="","",INDEX(Employees!$A$5:$A$34,23)),"")</f>
        <v/>
      </c>
      <c r="B32" s="53">
        <f>IF($A32="","",IF(INDEX(Employees!$C$5:$C$34,23)="",Setup!$C$12,INDEX(Employees!$C$5:$C$34,23)))</f>
        <v/>
      </c>
      <c r="C32" s="53">
        <f>IF($A32="","",N(INDEX(Employees!$D$5:$D$34,23)))</f>
        <v/>
      </c>
      <c r="D32" s="53">
        <f>IF($A32="","",B32+C32)</f>
        <v/>
      </c>
      <c r="E32" s="53">
        <f>IF($A32="","",SUMIFS('Leave log'!$F$5:$F$404,'Leave log'!$A$5:$A$404,$A32,'Leave log'!$B$5:$B$404,Setup!$A$12))</f>
        <v/>
      </c>
      <c r="F32" s="54">
        <f>IF($A32="","",D32-E32)</f>
        <v/>
      </c>
      <c r="G32" s="55">
        <f>IF($A32="","",IF(D32=0,"",E32/D32))</f>
        <v/>
      </c>
      <c r="H32" s="56">
        <f>IF($A32="","",IF(F32&lt;0,"Over allowance",IF(F32&lt;=2,"Low","OK")))</f>
        <v/>
      </c>
      <c r="I32" s="53">
        <f>IF($A32="","",SUMIFS('Leave log'!$F$5:$F$404,'Leave log'!$A$5:$A$404,$A32,'Leave log'!$B$5:$B$404,Setup!$A$13))</f>
        <v/>
      </c>
      <c r="J32" s="53">
        <f>IF(OR($A32="",Setup!$C$13=""),"",Setup!$C$13-I32)</f>
        <v/>
      </c>
      <c r="K32" s="53">
        <f>IF($A32="","",SUMIFS('Leave log'!$F$5:$F$404,'Leave log'!$A$5:$A$404,$A32,'Leave log'!$B$5:$B$404,Setup!$A$14))</f>
        <v/>
      </c>
      <c r="L32" s="53">
        <f>IF(OR($A32="",Setup!$C$14=""),"",Setup!$C$14-K32)</f>
        <v/>
      </c>
      <c r="M32" s="53">
        <f>IF($A32="","",SUMIFS('Leave log'!$F$5:$F$404,'Leave log'!$A$5:$A$404,$A32,'Leave log'!$B$5:$B$404,Setup!$A$15))</f>
        <v/>
      </c>
      <c r="N32" s="53">
        <f>IF(OR($A32="",Setup!$C$15=""),"",Setup!$C$15-M32)</f>
        <v/>
      </c>
      <c r="O32" s="53">
        <f>IF($A32="","",SUMIFS('Leave log'!$F$5:$F$404,'Leave log'!$A$5:$A$404,$A32,'Leave log'!$B$5:$B$404,Setup!$A$16))</f>
        <v/>
      </c>
      <c r="P32" s="53">
        <f>IF(OR($A32="",Setup!$C$16=""),"",Setup!$C$16-O32)</f>
        <v/>
      </c>
      <c r="Q32" s="53">
        <f>IF($A32="","",SUMIFS('Leave log'!$F$5:$F$404,'Leave log'!$A$5:$A$404,$A32,'Leave log'!$B$5:$B$404,Setup!$A$17))</f>
        <v/>
      </c>
      <c r="R32" s="53">
        <f>IF(OR($A32="",Setup!$C$17=""),"",Setup!$C$17-Q32)</f>
        <v/>
      </c>
    </row>
    <row r="33">
      <c r="A33" s="52">
        <f>IFERROR(IF(INDEX(Employees!$A$5:$A$34,24)="","",INDEX(Employees!$A$5:$A$34,24)),"")</f>
        <v/>
      </c>
      <c r="B33" s="53">
        <f>IF($A33="","",IF(INDEX(Employees!$C$5:$C$34,24)="",Setup!$C$12,INDEX(Employees!$C$5:$C$34,24)))</f>
        <v/>
      </c>
      <c r="C33" s="53">
        <f>IF($A33="","",N(INDEX(Employees!$D$5:$D$34,24)))</f>
        <v/>
      </c>
      <c r="D33" s="53">
        <f>IF($A33="","",B33+C33)</f>
        <v/>
      </c>
      <c r="E33" s="53">
        <f>IF($A33="","",SUMIFS('Leave log'!$F$5:$F$404,'Leave log'!$A$5:$A$404,$A33,'Leave log'!$B$5:$B$404,Setup!$A$12))</f>
        <v/>
      </c>
      <c r="F33" s="54">
        <f>IF($A33="","",D33-E33)</f>
        <v/>
      </c>
      <c r="G33" s="55">
        <f>IF($A33="","",IF(D33=0,"",E33/D33))</f>
        <v/>
      </c>
      <c r="H33" s="56">
        <f>IF($A33="","",IF(F33&lt;0,"Over allowance",IF(F33&lt;=2,"Low","OK")))</f>
        <v/>
      </c>
      <c r="I33" s="53">
        <f>IF($A33="","",SUMIFS('Leave log'!$F$5:$F$404,'Leave log'!$A$5:$A$404,$A33,'Leave log'!$B$5:$B$404,Setup!$A$13))</f>
        <v/>
      </c>
      <c r="J33" s="53">
        <f>IF(OR($A33="",Setup!$C$13=""),"",Setup!$C$13-I33)</f>
        <v/>
      </c>
      <c r="K33" s="53">
        <f>IF($A33="","",SUMIFS('Leave log'!$F$5:$F$404,'Leave log'!$A$5:$A$404,$A33,'Leave log'!$B$5:$B$404,Setup!$A$14))</f>
        <v/>
      </c>
      <c r="L33" s="53">
        <f>IF(OR($A33="",Setup!$C$14=""),"",Setup!$C$14-K33)</f>
        <v/>
      </c>
      <c r="M33" s="53">
        <f>IF($A33="","",SUMIFS('Leave log'!$F$5:$F$404,'Leave log'!$A$5:$A$404,$A33,'Leave log'!$B$5:$B$404,Setup!$A$15))</f>
        <v/>
      </c>
      <c r="N33" s="53">
        <f>IF(OR($A33="",Setup!$C$15=""),"",Setup!$C$15-M33)</f>
        <v/>
      </c>
      <c r="O33" s="53">
        <f>IF($A33="","",SUMIFS('Leave log'!$F$5:$F$404,'Leave log'!$A$5:$A$404,$A33,'Leave log'!$B$5:$B$404,Setup!$A$16))</f>
        <v/>
      </c>
      <c r="P33" s="53">
        <f>IF(OR($A33="",Setup!$C$16=""),"",Setup!$C$16-O33)</f>
        <v/>
      </c>
      <c r="Q33" s="53">
        <f>IF($A33="","",SUMIFS('Leave log'!$F$5:$F$404,'Leave log'!$A$5:$A$404,$A33,'Leave log'!$B$5:$B$404,Setup!$A$17))</f>
        <v/>
      </c>
      <c r="R33" s="53">
        <f>IF(OR($A33="",Setup!$C$17=""),"",Setup!$C$17-Q33)</f>
        <v/>
      </c>
    </row>
    <row r="34">
      <c r="A34" s="52">
        <f>IFERROR(IF(INDEX(Employees!$A$5:$A$34,25)="","",INDEX(Employees!$A$5:$A$34,25)),"")</f>
        <v/>
      </c>
      <c r="B34" s="53">
        <f>IF($A34="","",IF(INDEX(Employees!$C$5:$C$34,25)="",Setup!$C$12,INDEX(Employees!$C$5:$C$34,25)))</f>
        <v/>
      </c>
      <c r="C34" s="53">
        <f>IF($A34="","",N(INDEX(Employees!$D$5:$D$34,25)))</f>
        <v/>
      </c>
      <c r="D34" s="53">
        <f>IF($A34="","",B34+C34)</f>
        <v/>
      </c>
      <c r="E34" s="53">
        <f>IF($A34="","",SUMIFS('Leave log'!$F$5:$F$404,'Leave log'!$A$5:$A$404,$A34,'Leave log'!$B$5:$B$404,Setup!$A$12))</f>
        <v/>
      </c>
      <c r="F34" s="54">
        <f>IF($A34="","",D34-E34)</f>
        <v/>
      </c>
      <c r="G34" s="55">
        <f>IF($A34="","",IF(D34=0,"",E34/D34))</f>
        <v/>
      </c>
      <c r="H34" s="56">
        <f>IF($A34="","",IF(F34&lt;0,"Over allowance",IF(F34&lt;=2,"Low","OK")))</f>
        <v/>
      </c>
      <c r="I34" s="53">
        <f>IF($A34="","",SUMIFS('Leave log'!$F$5:$F$404,'Leave log'!$A$5:$A$404,$A34,'Leave log'!$B$5:$B$404,Setup!$A$13))</f>
        <v/>
      </c>
      <c r="J34" s="53">
        <f>IF(OR($A34="",Setup!$C$13=""),"",Setup!$C$13-I34)</f>
        <v/>
      </c>
      <c r="K34" s="53">
        <f>IF($A34="","",SUMIFS('Leave log'!$F$5:$F$404,'Leave log'!$A$5:$A$404,$A34,'Leave log'!$B$5:$B$404,Setup!$A$14))</f>
        <v/>
      </c>
      <c r="L34" s="53">
        <f>IF(OR($A34="",Setup!$C$14=""),"",Setup!$C$14-K34)</f>
        <v/>
      </c>
      <c r="M34" s="53">
        <f>IF($A34="","",SUMIFS('Leave log'!$F$5:$F$404,'Leave log'!$A$5:$A$404,$A34,'Leave log'!$B$5:$B$404,Setup!$A$15))</f>
        <v/>
      </c>
      <c r="N34" s="53">
        <f>IF(OR($A34="",Setup!$C$15=""),"",Setup!$C$15-M34)</f>
        <v/>
      </c>
      <c r="O34" s="53">
        <f>IF($A34="","",SUMIFS('Leave log'!$F$5:$F$404,'Leave log'!$A$5:$A$404,$A34,'Leave log'!$B$5:$B$404,Setup!$A$16))</f>
        <v/>
      </c>
      <c r="P34" s="53">
        <f>IF(OR($A34="",Setup!$C$16=""),"",Setup!$C$16-O34)</f>
        <v/>
      </c>
      <c r="Q34" s="53">
        <f>IF($A34="","",SUMIFS('Leave log'!$F$5:$F$404,'Leave log'!$A$5:$A$404,$A34,'Leave log'!$B$5:$B$404,Setup!$A$17))</f>
        <v/>
      </c>
      <c r="R34" s="53">
        <f>IF(OR($A34="",Setup!$C$17=""),"",Setup!$C$17-Q34)</f>
        <v/>
      </c>
    </row>
    <row r="35">
      <c r="A35" s="52">
        <f>IFERROR(IF(INDEX(Employees!$A$5:$A$34,26)="","",INDEX(Employees!$A$5:$A$34,26)),"")</f>
        <v/>
      </c>
      <c r="B35" s="53">
        <f>IF($A35="","",IF(INDEX(Employees!$C$5:$C$34,26)="",Setup!$C$12,INDEX(Employees!$C$5:$C$34,26)))</f>
        <v/>
      </c>
      <c r="C35" s="53">
        <f>IF($A35="","",N(INDEX(Employees!$D$5:$D$34,26)))</f>
        <v/>
      </c>
      <c r="D35" s="53">
        <f>IF($A35="","",B35+C35)</f>
        <v/>
      </c>
      <c r="E35" s="53">
        <f>IF($A35="","",SUMIFS('Leave log'!$F$5:$F$404,'Leave log'!$A$5:$A$404,$A35,'Leave log'!$B$5:$B$404,Setup!$A$12))</f>
        <v/>
      </c>
      <c r="F35" s="54">
        <f>IF($A35="","",D35-E35)</f>
        <v/>
      </c>
      <c r="G35" s="55">
        <f>IF($A35="","",IF(D35=0,"",E35/D35))</f>
        <v/>
      </c>
      <c r="H35" s="56">
        <f>IF($A35="","",IF(F35&lt;0,"Over allowance",IF(F35&lt;=2,"Low","OK")))</f>
        <v/>
      </c>
      <c r="I35" s="53">
        <f>IF($A35="","",SUMIFS('Leave log'!$F$5:$F$404,'Leave log'!$A$5:$A$404,$A35,'Leave log'!$B$5:$B$404,Setup!$A$13))</f>
        <v/>
      </c>
      <c r="J35" s="53">
        <f>IF(OR($A35="",Setup!$C$13=""),"",Setup!$C$13-I35)</f>
        <v/>
      </c>
      <c r="K35" s="53">
        <f>IF($A35="","",SUMIFS('Leave log'!$F$5:$F$404,'Leave log'!$A$5:$A$404,$A35,'Leave log'!$B$5:$B$404,Setup!$A$14))</f>
        <v/>
      </c>
      <c r="L35" s="53">
        <f>IF(OR($A35="",Setup!$C$14=""),"",Setup!$C$14-K35)</f>
        <v/>
      </c>
      <c r="M35" s="53">
        <f>IF($A35="","",SUMIFS('Leave log'!$F$5:$F$404,'Leave log'!$A$5:$A$404,$A35,'Leave log'!$B$5:$B$404,Setup!$A$15))</f>
        <v/>
      </c>
      <c r="N35" s="53">
        <f>IF(OR($A35="",Setup!$C$15=""),"",Setup!$C$15-M35)</f>
        <v/>
      </c>
      <c r="O35" s="53">
        <f>IF($A35="","",SUMIFS('Leave log'!$F$5:$F$404,'Leave log'!$A$5:$A$404,$A35,'Leave log'!$B$5:$B$404,Setup!$A$16))</f>
        <v/>
      </c>
      <c r="P35" s="53">
        <f>IF(OR($A35="",Setup!$C$16=""),"",Setup!$C$16-O35)</f>
        <v/>
      </c>
      <c r="Q35" s="53">
        <f>IF($A35="","",SUMIFS('Leave log'!$F$5:$F$404,'Leave log'!$A$5:$A$404,$A35,'Leave log'!$B$5:$B$404,Setup!$A$17))</f>
        <v/>
      </c>
      <c r="R35" s="53">
        <f>IF(OR($A35="",Setup!$C$17=""),"",Setup!$C$17-Q35)</f>
        <v/>
      </c>
    </row>
    <row r="36">
      <c r="A36" s="52">
        <f>IFERROR(IF(INDEX(Employees!$A$5:$A$34,27)="","",INDEX(Employees!$A$5:$A$34,27)),"")</f>
        <v/>
      </c>
      <c r="B36" s="53">
        <f>IF($A36="","",IF(INDEX(Employees!$C$5:$C$34,27)="",Setup!$C$12,INDEX(Employees!$C$5:$C$34,27)))</f>
        <v/>
      </c>
      <c r="C36" s="53">
        <f>IF($A36="","",N(INDEX(Employees!$D$5:$D$34,27)))</f>
        <v/>
      </c>
      <c r="D36" s="53">
        <f>IF($A36="","",B36+C36)</f>
        <v/>
      </c>
      <c r="E36" s="53">
        <f>IF($A36="","",SUMIFS('Leave log'!$F$5:$F$404,'Leave log'!$A$5:$A$404,$A36,'Leave log'!$B$5:$B$404,Setup!$A$12))</f>
        <v/>
      </c>
      <c r="F36" s="54">
        <f>IF($A36="","",D36-E36)</f>
        <v/>
      </c>
      <c r="G36" s="55">
        <f>IF($A36="","",IF(D36=0,"",E36/D36))</f>
        <v/>
      </c>
      <c r="H36" s="56">
        <f>IF($A36="","",IF(F36&lt;0,"Over allowance",IF(F36&lt;=2,"Low","OK")))</f>
        <v/>
      </c>
      <c r="I36" s="53">
        <f>IF($A36="","",SUMIFS('Leave log'!$F$5:$F$404,'Leave log'!$A$5:$A$404,$A36,'Leave log'!$B$5:$B$404,Setup!$A$13))</f>
        <v/>
      </c>
      <c r="J36" s="53">
        <f>IF(OR($A36="",Setup!$C$13=""),"",Setup!$C$13-I36)</f>
        <v/>
      </c>
      <c r="K36" s="53">
        <f>IF($A36="","",SUMIFS('Leave log'!$F$5:$F$404,'Leave log'!$A$5:$A$404,$A36,'Leave log'!$B$5:$B$404,Setup!$A$14))</f>
        <v/>
      </c>
      <c r="L36" s="53">
        <f>IF(OR($A36="",Setup!$C$14=""),"",Setup!$C$14-K36)</f>
        <v/>
      </c>
      <c r="M36" s="53">
        <f>IF($A36="","",SUMIFS('Leave log'!$F$5:$F$404,'Leave log'!$A$5:$A$404,$A36,'Leave log'!$B$5:$B$404,Setup!$A$15))</f>
        <v/>
      </c>
      <c r="N36" s="53">
        <f>IF(OR($A36="",Setup!$C$15=""),"",Setup!$C$15-M36)</f>
        <v/>
      </c>
      <c r="O36" s="53">
        <f>IF($A36="","",SUMIFS('Leave log'!$F$5:$F$404,'Leave log'!$A$5:$A$404,$A36,'Leave log'!$B$5:$B$404,Setup!$A$16))</f>
        <v/>
      </c>
      <c r="P36" s="53">
        <f>IF(OR($A36="",Setup!$C$16=""),"",Setup!$C$16-O36)</f>
        <v/>
      </c>
      <c r="Q36" s="53">
        <f>IF($A36="","",SUMIFS('Leave log'!$F$5:$F$404,'Leave log'!$A$5:$A$404,$A36,'Leave log'!$B$5:$B$404,Setup!$A$17))</f>
        <v/>
      </c>
      <c r="R36" s="53">
        <f>IF(OR($A36="",Setup!$C$17=""),"",Setup!$C$17-Q36)</f>
        <v/>
      </c>
    </row>
    <row r="37">
      <c r="A37" s="52">
        <f>IFERROR(IF(INDEX(Employees!$A$5:$A$34,28)="","",INDEX(Employees!$A$5:$A$34,28)),"")</f>
        <v/>
      </c>
      <c r="B37" s="53">
        <f>IF($A37="","",IF(INDEX(Employees!$C$5:$C$34,28)="",Setup!$C$12,INDEX(Employees!$C$5:$C$34,28)))</f>
        <v/>
      </c>
      <c r="C37" s="53">
        <f>IF($A37="","",N(INDEX(Employees!$D$5:$D$34,28)))</f>
        <v/>
      </c>
      <c r="D37" s="53">
        <f>IF($A37="","",B37+C37)</f>
        <v/>
      </c>
      <c r="E37" s="53">
        <f>IF($A37="","",SUMIFS('Leave log'!$F$5:$F$404,'Leave log'!$A$5:$A$404,$A37,'Leave log'!$B$5:$B$404,Setup!$A$12))</f>
        <v/>
      </c>
      <c r="F37" s="54">
        <f>IF($A37="","",D37-E37)</f>
        <v/>
      </c>
      <c r="G37" s="55">
        <f>IF($A37="","",IF(D37=0,"",E37/D37))</f>
        <v/>
      </c>
      <c r="H37" s="56">
        <f>IF($A37="","",IF(F37&lt;0,"Over allowance",IF(F37&lt;=2,"Low","OK")))</f>
        <v/>
      </c>
      <c r="I37" s="53">
        <f>IF($A37="","",SUMIFS('Leave log'!$F$5:$F$404,'Leave log'!$A$5:$A$404,$A37,'Leave log'!$B$5:$B$404,Setup!$A$13))</f>
        <v/>
      </c>
      <c r="J37" s="53">
        <f>IF(OR($A37="",Setup!$C$13=""),"",Setup!$C$13-I37)</f>
        <v/>
      </c>
      <c r="K37" s="53">
        <f>IF($A37="","",SUMIFS('Leave log'!$F$5:$F$404,'Leave log'!$A$5:$A$404,$A37,'Leave log'!$B$5:$B$404,Setup!$A$14))</f>
        <v/>
      </c>
      <c r="L37" s="53">
        <f>IF(OR($A37="",Setup!$C$14=""),"",Setup!$C$14-K37)</f>
        <v/>
      </c>
      <c r="M37" s="53">
        <f>IF($A37="","",SUMIFS('Leave log'!$F$5:$F$404,'Leave log'!$A$5:$A$404,$A37,'Leave log'!$B$5:$B$404,Setup!$A$15))</f>
        <v/>
      </c>
      <c r="N37" s="53">
        <f>IF(OR($A37="",Setup!$C$15=""),"",Setup!$C$15-M37)</f>
        <v/>
      </c>
      <c r="O37" s="53">
        <f>IF($A37="","",SUMIFS('Leave log'!$F$5:$F$404,'Leave log'!$A$5:$A$404,$A37,'Leave log'!$B$5:$B$404,Setup!$A$16))</f>
        <v/>
      </c>
      <c r="P37" s="53">
        <f>IF(OR($A37="",Setup!$C$16=""),"",Setup!$C$16-O37)</f>
        <v/>
      </c>
      <c r="Q37" s="53">
        <f>IF($A37="","",SUMIFS('Leave log'!$F$5:$F$404,'Leave log'!$A$5:$A$404,$A37,'Leave log'!$B$5:$B$404,Setup!$A$17))</f>
        <v/>
      </c>
      <c r="R37" s="53">
        <f>IF(OR($A37="",Setup!$C$17=""),"",Setup!$C$17-Q37)</f>
        <v/>
      </c>
    </row>
    <row r="38">
      <c r="A38" s="52">
        <f>IFERROR(IF(INDEX(Employees!$A$5:$A$34,29)="","",INDEX(Employees!$A$5:$A$34,29)),"")</f>
        <v/>
      </c>
      <c r="B38" s="53">
        <f>IF($A38="","",IF(INDEX(Employees!$C$5:$C$34,29)="",Setup!$C$12,INDEX(Employees!$C$5:$C$34,29)))</f>
        <v/>
      </c>
      <c r="C38" s="53">
        <f>IF($A38="","",N(INDEX(Employees!$D$5:$D$34,29)))</f>
        <v/>
      </c>
      <c r="D38" s="53">
        <f>IF($A38="","",B38+C38)</f>
        <v/>
      </c>
      <c r="E38" s="53">
        <f>IF($A38="","",SUMIFS('Leave log'!$F$5:$F$404,'Leave log'!$A$5:$A$404,$A38,'Leave log'!$B$5:$B$404,Setup!$A$12))</f>
        <v/>
      </c>
      <c r="F38" s="54">
        <f>IF($A38="","",D38-E38)</f>
        <v/>
      </c>
      <c r="G38" s="55">
        <f>IF($A38="","",IF(D38=0,"",E38/D38))</f>
        <v/>
      </c>
      <c r="H38" s="56">
        <f>IF($A38="","",IF(F38&lt;0,"Over allowance",IF(F38&lt;=2,"Low","OK")))</f>
        <v/>
      </c>
      <c r="I38" s="53">
        <f>IF($A38="","",SUMIFS('Leave log'!$F$5:$F$404,'Leave log'!$A$5:$A$404,$A38,'Leave log'!$B$5:$B$404,Setup!$A$13))</f>
        <v/>
      </c>
      <c r="J38" s="53">
        <f>IF(OR($A38="",Setup!$C$13=""),"",Setup!$C$13-I38)</f>
        <v/>
      </c>
      <c r="K38" s="53">
        <f>IF($A38="","",SUMIFS('Leave log'!$F$5:$F$404,'Leave log'!$A$5:$A$404,$A38,'Leave log'!$B$5:$B$404,Setup!$A$14))</f>
        <v/>
      </c>
      <c r="L38" s="53">
        <f>IF(OR($A38="",Setup!$C$14=""),"",Setup!$C$14-K38)</f>
        <v/>
      </c>
      <c r="M38" s="53">
        <f>IF($A38="","",SUMIFS('Leave log'!$F$5:$F$404,'Leave log'!$A$5:$A$404,$A38,'Leave log'!$B$5:$B$404,Setup!$A$15))</f>
        <v/>
      </c>
      <c r="N38" s="53">
        <f>IF(OR($A38="",Setup!$C$15=""),"",Setup!$C$15-M38)</f>
        <v/>
      </c>
      <c r="O38" s="53">
        <f>IF($A38="","",SUMIFS('Leave log'!$F$5:$F$404,'Leave log'!$A$5:$A$404,$A38,'Leave log'!$B$5:$B$404,Setup!$A$16))</f>
        <v/>
      </c>
      <c r="P38" s="53">
        <f>IF(OR($A38="",Setup!$C$16=""),"",Setup!$C$16-O38)</f>
        <v/>
      </c>
      <c r="Q38" s="53">
        <f>IF($A38="","",SUMIFS('Leave log'!$F$5:$F$404,'Leave log'!$A$5:$A$404,$A38,'Leave log'!$B$5:$B$404,Setup!$A$17))</f>
        <v/>
      </c>
      <c r="R38" s="53">
        <f>IF(OR($A38="",Setup!$C$17=""),"",Setup!$C$17-Q38)</f>
        <v/>
      </c>
    </row>
    <row r="39">
      <c r="A39" s="52">
        <f>IFERROR(IF(INDEX(Employees!$A$5:$A$34,30)="","",INDEX(Employees!$A$5:$A$34,30)),"")</f>
        <v/>
      </c>
      <c r="B39" s="53">
        <f>IF($A39="","",IF(INDEX(Employees!$C$5:$C$34,30)="",Setup!$C$12,INDEX(Employees!$C$5:$C$34,30)))</f>
        <v/>
      </c>
      <c r="C39" s="53">
        <f>IF($A39="","",N(INDEX(Employees!$D$5:$D$34,30)))</f>
        <v/>
      </c>
      <c r="D39" s="53">
        <f>IF($A39="","",B39+C39)</f>
        <v/>
      </c>
      <c r="E39" s="53">
        <f>IF($A39="","",SUMIFS('Leave log'!$F$5:$F$404,'Leave log'!$A$5:$A$404,$A39,'Leave log'!$B$5:$B$404,Setup!$A$12))</f>
        <v/>
      </c>
      <c r="F39" s="54">
        <f>IF($A39="","",D39-E39)</f>
        <v/>
      </c>
      <c r="G39" s="55">
        <f>IF($A39="","",IF(D39=0,"",E39/D39))</f>
        <v/>
      </c>
      <c r="H39" s="56">
        <f>IF($A39="","",IF(F39&lt;0,"Over allowance",IF(F39&lt;=2,"Low","OK")))</f>
        <v/>
      </c>
      <c r="I39" s="53">
        <f>IF($A39="","",SUMIFS('Leave log'!$F$5:$F$404,'Leave log'!$A$5:$A$404,$A39,'Leave log'!$B$5:$B$404,Setup!$A$13))</f>
        <v/>
      </c>
      <c r="J39" s="53">
        <f>IF(OR($A39="",Setup!$C$13=""),"",Setup!$C$13-I39)</f>
        <v/>
      </c>
      <c r="K39" s="53">
        <f>IF($A39="","",SUMIFS('Leave log'!$F$5:$F$404,'Leave log'!$A$5:$A$404,$A39,'Leave log'!$B$5:$B$404,Setup!$A$14))</f>
        <v/>
      </c>
      <c r="L39" s="53">
        <f>IF(OR($A39="",Setup!$C$14=""),"",Setup!$C$14-K39)</f>
        <v/>
      </c>
      <c r="M39" s="53">
        <f>IF($A39="","",SUMIFS('Leave log'!$F$5:$F$404,'Leave log'!$A$5:$A$404,$A39,'Leave log'!$B$5:$B$404,Setup!$A$15))</f>
        <v/>
      </c>
      <c r="N39" s="53">
        <f>IF(OR($A39="",Setup!$C$15=""),"",Setup!$C$15-M39)</f>
        <v/>
      </c>
      <c r="O39" s="53">
        <f>IF($A39="","",SUMIFS('Leave log'!$F$5:$F$404,'Leave log'!$A$5:$A$404,$A39,'Leave log'!$B$5:$B$404,Setup!$A$16))</f>
        <v/>
      </c>
      <c r="P39" s="53">
        <f>IF(OR($A39="",Setup!$C$16=""),"",Setup!$C$16-O39)</f>
        <v/>
      </c>
      <c r="Q39" s="53">
        <f>IF($A39="","",SUMIFS('Leave log'!$F$5:$F$404,'Leave log'!$A$5:$A$404,$A39,'Leave log'!$B$5:$B$404,Setup!$A$17))</f>
        <v/>
      </c>
      <c r="R39" s="53">
        <f>IF(OR($A39="",Setup!$C$17=""),"",Setup!$C$17-Q39)</f>
        <v/>
      </c>
    </row>
    <row r="40">
      <c r="A40" s="57" t="inlineStr">
        <is>
          <t>Totals</t>
        </is>
      </c>
      <c r="B40" s="58">
        <f>SUM(B10:B39)</f>
        <v/>
      </c>
      <c r="C40" s="58">
        <f>SUM(C10:C39)</f>
        <v/>
      </c>
      <c r="D40" s="58">
        <f>SUM(D10:D39)</f>
        <v/>
      </c>
      <c r="E40" s="58">
        <f>SUM(E10:E39)</f>
        <v/>
      </c>
      <c r="F40" s="58">
        <f>SUM(F10:F39)</f>
        <v/>
      </c>
      <c r="G40" s="59" t="n"/>
      <c r="H40" s="59" t="n"/>
      <c r="I40" s="58">
        <f>SUM(I10:I39)</f>
        <v/>
      </c>
      <c r="J40" s="59" t="n"/>
      <c r="K40" s="58">
        <f>SUM(K10:K39)</f>
        <v/>
      </c>
      <c r="L40" s="59" t="n"/>
      <c r="M40" s="58">
        <f>SUM(M10:M39)</f>
        <v/>
      </c>
      <c r="N40" s="59" t="n"/>
      <c r="O40" s="58">
        <f>SUM(O10:O39)</f>
        <v/>
      </c>
      <c r="P40" s="59" t="n"/>
      <c r="Q40" s="58">
        <f>SUM(Q10:Q39)</f>
        <v/>
      </c>
      <c r="R40" s="59" t="n"/>
    </row>
  </sheetData>
  <mergeCells count="8">
    <mergeCell ref="A4:B4"/>
    <mergeCell ref="A2:R2"/>
    <mergeCell ref="D5:F6"/>
    <mergeCell ref="D4:F4"/>
    <mergeCell ref="A5:B6"/>
    <mergeCell ref="A1:R1"/>
    <mergeCell ref="H4:I4"/>
    <mergeCell ref="H5:I6"/>
  </mergeCells>
  <conditionalFormatting sqref="F10:F39">
    <cfRule type="expression" priority="1" dxfId="0">
      <formula>AND(ISNUMBER(F10),F10&lt;0)</formula>
    </cfRule>
  </conditionalFormatting>
  <conditionalFormatting sqref="J10:J39">
    <cfRule type="expression" priority="2" dxfId="0">
      <formula>AND(ISNUMBER(J10),J10&lt;0)</formula>
    </cfRule>
  </conditionalFormatting>
  <conditionalFormatting sqref="L10:L39">
    <cfRule type="expression" priority="3" dxfId="0">
      <formula>AND(ISNUMBER(L10),L10&lt;0)</formula>
    </cfRule>
  </conditionalFormatting>
  <conditionalFormatting sqref="N10:N39">
    <cfRule type="expression" priority="4" dxfId="0">
      <formula>AND(ISNUMBER(N10),N10&lt;0)</formula>
    </cfRule>
  </conditionalFormatting>
  <conditionalFormatting sqref="P10:P39">
    <cfRule type="expression" priority="5" dxfId="0">
      <formula>AND(ISNUMBER(P10),P10&lt;0)</formula>
    </cfRule>
  </conditionalFormatting>
  <conditionalFormatting sqref="R10:R39">
    <cfRule type="expression" priority="6" dxfId="0">
      <formula>AND(ISNUMBER(R10),R10&lt;0)</formula>
    </cfRule>
  </conditionalFormatting>
  <conditionalFormatting sqref="H10:H39">
    <cfRule type="expression" priority="7" dxfId="0">
      <formula>$H10="Over allowance"</formula>
    </cfRule>
    <cfRule type="expression" priority="8" dxfId="1">
      <formula>$H10="Low"</formula>
    </cfRule>
    <cfRule type="expression" priority="9" dxfId="2">
      <formula>$H10="OK"</formula>
    </cfRule>
  </conditionalFormatting>
  <conditionalFormatting sqref="G10:G39">
    <cfRule type="dataBar" priority="10">
      <dataBar showValue="1">
        <cfvo type="num" val="0"/>
        <cfvo type="num" val="1"/>
        <color rgb="00D97706"/>
      </dataBar>
    </cfRule>
  </conditionalFormatting>
  <printOptions horizontalCentered="1"/>
  <pageMargins left="0.4" right="0.4" top="0.5" bottom="0.6" header="0.5" footer="0.5"/>
  <pageSetup orientation="landscape" paperSize="9" fitToHeight="0" fitToWidth="1"/>
  <headerFooter>
    <oddHeader/>
    <oddFooter>&amp;L&amp;8 Made by LeaveCalc, leavecalc.com&amp;R&amp;8 &amp;A  page &amp;P of &amp;N</oddFooter>
    <evenHeader/>
    <evenFooter/>
    <firstHeader/>
    <firstFooter/>
  </headerFooter>
</worksheet>
</file>

<file path=xl/worksheets/sheet6.xml><?xml version="1.0" encoding="utf-8"?>
<worksheet xmlns="http://schemas.openxmlformats.org/spreadsheetml/2006/main">
  <sheetPr>
    <tabColor rgb="000E7490"/>
    <outlinePr summaryBelow="1" summaryRight="1"/>
    <pageSetUpPr fitToPage="1"/>
  </sheetPr>
  <dimension ref="A1:N37"/>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8" customWidth="1" min="1" max="1"/>
    <col width="8" customWidth="1" min="2" max="2"/>
    <col width="8" customWidth="1" min="3" max="3"/>
    <col width="8" customWidth="1" min="4" max="4"/>
    <col width="8" customWidth="1" min="5" max="5"/>
    <col width="8" customWidth="1" min="6" max="6"/>
    <col width="8" customWidth="1" min="7" max="7"/>
    <col width="8" customWidth="1" min="8" max="8"/>
    <col width="8" customWidth="1" min="9" max="9"/>
    <col width="8" customWidth="1" min="10" max="10"/>
    <col width="8" customWidth="1" min="11" max="11"/>
    <col width="8" customWidth="1" min="12" max="12"/>
    <col width="8" customWidth="1" min="13" max="13"/>
    <col width="10" customWidth="1" min="14" max="14"/>
  </cols>
  <sheetData>
    <row r="1" ht="26" customHeight="1">
      <c r="A1" s="1" t="inlineStr">
        <is>
          <t xml:space="preserve">  LeaveCalc  |  Annual Leave Tracker 2027  |  Year calendar</t>
        </is>
      </c>
    </row>
    <row r="2" ht="30" customHeight="1">
      <c r="A2" s="2" t="inlineStr">
        <is>
          <t>Working days off per person and month, as a heat map. Pick a leave type in B3, or leave it on All types.</t>
        </is>
      </c>
    </row>
    <row r="3">
      <c r="A3" s="12" t="inlineStr">
        <is>
          <t>Leave type shown</t>
        </is>
      </c>
      <c r="B3" s="60" t="inlineStr">
        <is>
          <t>All types</t>
        </is>
      </c>
      <c r="C3" s="60" t="n"/>
      <c r="D3" s="60" t="n"/>
    </row>
    <row r="5" ht="26" customHeight="1">
      <c r="A5" s="21" t="inlineStr">
        <is>
          <t>Employee</t>
        </is>
      </c>
      <c r="B5" s="21" t="inlineStr">
        <is>
          <t>Jan</t>
        </is>
      </c>
      <c r="C5" s="21" t="inlineStr">
        <is>
          <t>Feb</t>
        </is>
      </c>
      <c r="D5" s="21" t="inlineStr">
        <is>
          <t>Mar</t>
        </is>
      </c>
      <c r="E5" s="21" t="inlineStr">
        <is>
          <t>Apr</t>
        </is>
      </c>
      <c r="F5" s="21" t="inlineStr">
        <is>
          <t>May</t>
        </is>
      </c>
      <c r="G5" s="21" t="inlineStr">
        <is>
          <t>Jun</t>
        </is>
      </c>
      <c r="H5" s="21" t="inlineStr">
        <is>
          <t>Jul</t>
        </is>
      </c>
      <c r="I5" s="21" t="inlineStr">
        <is>
          <t>Aug</t>
        </is>
      </c>
      <c r="J5" s="21" t="inlineStr">
        <is>
          <t>Sep</t>
        </is>
      </c>
      <c r="K5" s="21" t="inlineStr">
        <is>
          <t>Oct</t>
        </is>
      </c>
      <c r="L5" s="21" t="inlineStr">
        <is>
          <t>Nov</t>
        </is>
      </c>
      <c r="M5" s="21" t="inlineStr">
        <is>
          <t>Dec</t>
        </is>
      </c>
      <c r="N5" s="21" t="inlineStr">
        <is>
          <t>Total</t>
        </is>
      </c>
    </row>
    <row r="6">
      <c r="A6" s="52">
        <f>IFERROR(IF(INDEX(Employees!$A$5:$A$34,1)="","",INDEX(Employees!$A$5:$A$34,1)),"")</f>
        <v/>
      </c>
      <c r="B6" s="61">
        <f>IF($A6="","",IF($B$3="All types",SUMIFS('Leave log'!J$5:J$404,'Leave log'!$A$5:$A$404,$A6),SUMIFS('Leave log'!J$5:J$404,'Leave log'!$A$5:$A$404,$A6,'Leave log'!$B$5:$B$404,$B$3)))</f>
        <v/>
      </c>
      <c r="C6" s="61">
        <f>IF($A6="","",IF($B$3="All types",SUMIFS('Leave log'!K$5:K$404,'Leave log'!$A$5:$A$404,$A6),SUMIFS('Leave log'!K$5:K$404,'Leave log'!$A$5:$A$404,$A6,'Leave log'!$B$5:$B$404,$B$3)))</f>
        <v/>
      </c>
      <c r="D6" s="61">
        <f>IF($A6="","",IF($B$3="All types",SUMIFS('Leave log'!L$5:L$404,'Leave log'!$A$5:$A$404,$A6),SUMIFS('Leave log'!L$5:L$404,'Leave log'!$A$5:$A$404,$A6,'Leave log'!$B$5:$B$404,$B$3)))</f>
        <v/>
      </c>
      <c r="E6" s="61">
        <f>IF($A6="","",IF($B$3="All types",SUMIFS('Leave log'!M$5:M$404,'Leave log'!$A$5:$A$404,$A6),SUMIFS('Leave log'!M$5:M$404,'Leave log'!$A$5:$A$404,$A6,'Leave log'!$B$5:$B$404,$B$3)))</f>
        <v/>
      </c>
      <c r="F6" s="61">
        <f>IF($A6="","",IF($B$3="All types",SUMIFS('Leave log'!N$5:N$404,'Leave log'!$A$5:$A$404,$A6),SUMIFS('Leave log'!N$5:N$404,'Leave log'!$A$5:$A$404,$A6,'Leave log'!$B$5:$B$404,$B$3)))</f>
        <v/>
      </c>
      <c r="G6" s="61">
        <f>IF($A6="","",IF($B$3="All types",SUMIFS('Leave log'!O$5:O$404,'Leave log'!$A$5:$A$404,$A6),SUMIFS('Leave log'!O$5:O$404,'Leave log'!$A$5:$A$404,$A6,'Leave log'!$B$5:$B$404,$B$3)))</f>
        <v/>
      </c>
      <c r="H6" s="61">
        <f>IF($A6="","",IF($B$3="All types",SUMIFS('Leave log'!P$5:P$404,'Leave log'!$A$5:$A$404,$A6),SUMIFS('Leave log'!P$5:P$404,'Leave log'!$A$5:$A$404,$A6,'Leave log'!$B$5:$B$404,$B$3)))</f>
        <v/>
      </c>
      <c r="I6" s="61">
        <f>IF($A6="","",IF($B$3="All types",SUMIFS('Leave log'!Q$5:Q$404,'Leave log'!$A$5:$A$404,$A6),SUMIFS('Leave log'!Q$5:Q$404,'Leave log'!$A$5:$A$404,$A6,'Leave log'!$B$5:$B$404,$B$3)))</f>
        <v/>
      </c>
      <c r="J6" s="61">
        <f>IF($A6="","",IF($B$3="All types",SUMIFS('Leave log'!R$5:R$404,'Leave log'!$A$5:$A$404,$A6),SUMIFS('Leave log'!R$5:R$404,'Leave log'!$A$5:$A$404,$A6,'Leave log'!$B$5:$B$404,$B$3)))</f>
        <v/>
      </c>
      <c r="K6" s="61">
        <f>IF($A6="","",IF($B$3="All types",SUMIFS('Leave log'!S$5:S$404,'Leave log'!$A$5:$A$404,$A6),SUMIFS('Leave log'!S$5:S$404,'Leave log'!$A$5:$A$404,$A6,'Leave log'!$B$5:$B$404,$B$3)))</f>
        <v/>
      </c>
      <c r="L6" s="61">
        <f>IF($A6="","",IF($B$3="All types",SUMIFS('Leave log'!T$5:T$404,'Leave log'!$A$5:$A$404,$A6),SUMIFS('Leave log'!T$5:T$404,'Leave log'!$A$5:$A$404,$A6,'Leave log'!$B$5:$B$404,$B$3)))</f>
        <v/>
      </c>
      <c r="M6" s="61">
        <f>IF($A6="","",IF($B$3="All types",SUMIFS('Leave log'!U$5:U$404,'Leave log'!$A$5:$A$404,$A6),SUMIFS('Leave log'!U$5:U$404,'Leave log'!$A$5:$A$404,$A6,'Leave log'!$B$5:$B$404,$B$3)))</f>
        <v/>
      </c>
      <c r="N6" s="62">
        <f>IF($A6="","",SUM(B6:M6))</f>
        <v/>
      </c>
    </row>
    <row r="7">
      <c r="A7" s="52">
        <f>IFERROR(IF(INDEX(Employees!$A$5:$A$34,2)="","",INDEX(Employees!$A$5:$A$34,2)),"")</f>
        <v/>
      </c>
      <c r="B7" s="61">
        <f>IF($A7="","",IF($B$3="All types",SUMIFS('Leave log'!J$5:J$404,'Leave log'!$A$5:$A$404,$A7),SUMIFS('Leave log'!J$5:J$404,'Leave log'!$A$5:$A$404,$A7,'Leave log'!$B$5:$B$404,$B$3)))</f>
        <v/>
      </c>
      <c r="C7" s="61">
        <f>IF($A7="","",IF($B$3="All types",SUMIFS('Leave log'!K$5:K$404,'Leave log'!$A$5:$A$404,$A7),SUMIFS('Leave log'!K$5:K$404,'Leave log'!$A$5:$A$404,$A7,'Leave log'!$B$5:$B$404,$B$3)))</f>
        <v/>
      </c>
      <c r="D7" s="61">
        <f>IF($A7="","",IF($B$3="All types",SUMIFS('Leave log'!L$5:L$404,'Leave log'!$A$5:$A$404,$A7),SUMIFS('Leave log'!L$5:L$404,'Leave log'!$A$5:$A$404,$A7,'Leave log'!$B$5:$B$404,$B$3)))</f>
        <v/>
      </c>
      <c r="E7" s="61">
        <f>IF($A7="","",IF($B$3="All types",SUMIFS('Leave log'!M$5:M$404,'Leave log'!$A$5:$A$404,$A7),SUMIFS('Leave log'!M$5:M$404,'Leave log'!$A$5:$A$404,$A7,'Leave log'!$B$5:$B$404,$B$3)))</f>
        <v/>
      </c>
      <c r="F7" s="61">
        <f>IF($A7="","",IF($B$3="All types",SUMIFS('Leave log'!N$5:N$404,'Leave log'!$A$5:$A$404,$A7),SUMIFS('Leave log'!N$5:N$404,'Leave log'!$A$5:$A$404,$A7,'Leave log'!$B$5:$B$404,$B$3)))</f>
        <v/>
      </c>
      <c r="G7" s="61">
        <f>IF($A7="","",IF($B$3="All types",SUMIFS('Leave log'!O$5:O$404,'Leave log'!$A$5:$A$404,$A7),SUMIFS('Leave log'!O$5:O$404,'Leave log'!$A$5:$A$404,$A7,'Leave log'!$B$5:$B$404,$B$3)))</f>
        <v/>
      </c>
      <c r="H7" s="61">
        <f>IF($A7="","",IF($B$3="All types",SUMIFS('Leave log'!P$5:P$404,'Leave log'!$A$5:$A$404,$A7),SUMIFS('Leave log'!P$5:P$404,'Leave log'!$A$5:$A$404,$A7,'Leave log'!$B$5:$B$404,$B$3)))</f>
        <v/>
      </c>
      <c r="I7" s="61">
        <f>IF($A7="","",IF($B$3="All types",SUMIFS('Leave log'!Q$5:Q$404,'Leave log'!$A$5:$A$404,$A7),SUMIFS('Leave log'!Q$5:Q$404,'Leave log'!$A$5:$A$404,$A7,'Leave log'!$B$5:$B$404,$B$3)))</f>
        <v/>
      </c>
      <c r="J7" s="61">
        <f>IF($A7="","",IF($B$3="All types",SUMIFS('Leave log'!R$5:R$404,'Leave log'!$A$5:$A$404,$A7),SUMIFS('Leave log'!R$5:R$404,'Leave log'!$A$5:$A$404,$A7,'Leave log'!$B$5:$B$404,$B$3)))</f>
        <v/>
      </c>
      <c r="K7" s="61">
        <f>IF($A7="","",IF($B$3="All types",SUMIFS('Leave log'!S$5:S$404,'Leave log'!$A$5:$A$404,$A7),SUMIFS('Leave log'!S$5:S$404,'Leave log'!$A$5:$A$404,$A7,'Leave log'!$B$5:$B$404,$B$3)))</f>
        <v/>
      </c>
      <c r="L7" s="61">
        <f>IF($A7="","",IF($B$3="All types",SUMIFS('Leave log'!T$5:T$404,'Leave log'!$A$5:$A$404,$A7),SUMIFS('Leave log'!T$5:T$404,'Leave log'!$A$5:$A$404,$A7,'Leave log'!$B$5:$B$404,$B$3)))</f>
        <v/>
      </c>
      <c r="M7" s="61">
        <f>IF($A7="","",IF($B$3="All types",SUMIFS('Leave log'!U$5:U$404,'Leave log'!$A$5:$A$404,$A7),SUMIFS('Leave log'!U$5:U$404,'Leave log'!$A$5:$A$404,$A7,'Leave log'!$B$5:$B$404,$B$3)))</f>
        <v/>
      </c>
      <c r="N7" s="62">
        <f>IF($A7="","",SUM(B7:M7))</f>
        <v/>
      </c>
    </row>
    <row r="8">
      <c r="A8" s="52">
        <f>IFERROR(IF(INDEX(Employees!$A$5:$A$34,3)="","",INDEX(Employees!$A$5:$A$34,3)),"")</f>
        <v/>
      </c>
      <c r="B8" s="61">
        <f>IF($A8="","",IF($B$3="All types",SUMIFS('Leave log'!J$5:J$404,'Leave log'!$A$5:$A$404,$A8),SUMIFS('Leave log'!J$5:J$404,'Leave log'!$A$5:$A$404,$A8,'Leave log'!$B$5:$B$404,$B$3)))</f>
        <v/>
      </c>
      <c r="C8" s="61">
        <f>IF($A8="","",IF($B$3="All types",SUMIFS('Leave log'!K$5:K$404,'Leave log'!$A$5:$A$404,$A8),SUMIFS('Leave log'!K$5:K$404,'Leave log'!$A$5:$A$404,$A8,'Leave log'!$B$5:$B$404,$B$3)))</f>
        <v/>
      </c>
      <c r="D8" s="61">
        <f>IF($A8="","",IF($B$3="All types",SUMIFS('Leave log'!L$5:L$404,'Leave log'!$A$5:$A$404,$A8),SUMIFS('Leave log'!L$5:L$404,'Leave log'!$A$5:$A$404,$A8,'Leave log'!$B$5:$B$404,$B$3)))</f>
        <v/>
      </c>
      <c r="E8" s="61">
        <f>IF($A8="","",IF($B$3="All types",SUMIFS('Leave log'!M$5:M$404,'Leave log'!$A$5:$A$404,$A8),SUMIFS('Leave log'!M$5:M$404,'Leave log'!$A$5:$A$404,$A8,'Leave log'!$B$5:$B$404,$B$3)))</f>
        <v/>
      </c>
      <c r="F8" s="61">
        <f>IF($A8="","",IF($B$3="All types",SUMIFS('Leave log'!N$5:N$404,'Leave log'!$A$5:$A$404,$A8),SUMIFS('Leave log'!N$5:N$404,'Leave log'!$A$5:$A$404,$A8,'Leave log'!$B$5:$B$404,$B$3)))</f>
        <v/>
      </c>
      <c r="G8" s="61">
        <f>IF($A8="","",IF($B$3="All types",SUMIFS('Leave log'!O$5:O$404,'Leave log'!$A$5:$A$404,$A8),SUMIFS('Leave log'!O$5:O$404,'Leave log'!$A$5:$A$404,$A8,'Leave log'!$B$5:$B$404,$B$3)))</f>
        <v/>
      </c>
      <c r="H8" s="61">
        <f>IF($A8="","",IF($B$3="All types",SUMIFS('Leave log'!P$5:P$404,'Leave log'!$A$5:$A$404,$A8),SUMIFS('Leave log'!P$5:P$404,'Leave log'!$A$5:$A$404,$A8,'Leave log'!$B$5:$B$404,$B$3)))</f>
        <v/>
      </c>
      <c r="I8" s="61">
        <f>IF($A8="","",IF($B$3="All types",SUMIFS('Leave log'!Q$5:Q$404,'Leave log'!$A$5:$A$404,$A8),SUMIFS('Leave log'!Q$5:Q$404,'Leave log'!$A$5:$A$404,$A8,'Leave log'!$B$5:$B$404,$B$3)))</f>
        <v/>
      </c>
      <c r="J8" s="61">
        <f>IF($A8="","",IF($B$3="All types",SUMIFS('Leave log'!R$5:R$404,'Leave log'!$A$5:$A$404,$A8),SUMIFS('Leave log'!R$5:R$404,'Leave log'!$A$5:$A$404,$A8,'Leave log'!$B$5:$B$404,$B$3)))</f>
        <v/>
      </c>
      <c r="K8" s="61">
        <f>IF($A8="","",IF($B$3="All types",SUMIFS('Leave log'!S$5:S$404,'Leave log'!$A$5:$A$404,$A8),SUMIFS('Leave log'!S$5:S$404,'Leave log'!$A$5:$A$404,$A8,'Leave log'!$B$5:$B$404,$B$3)))</f>
        <v/>
      </c>
      <c r="L8" s="61">
        <f>IF($A8="","",IF($B$3="All types",SUMIFS('Leave log'!T$5:T$404,'Leave log'!$A$5:$A$404,$A8),SUMIFS('Leave log'!T$5:T$404,'Leave log'!$A$5:$A$404,$A8,'Leave log'!$B$5:$B$404,$B$3)))</f>
        <v/>
      </c>
      <c r="M8" s="61">
        <f>IF($A8="","",IF($B$3="All types",SUMIFS('Leave log'!U$5:U$404,'Leave log'!$A$5:$A$404,$A8),SUMIFS('Leave log'!U$5:U$404,'Leave log'!$A$5:$A$404,$A8,'Leave log'!$B$5:$B$404,$B$3)))</f>
        <v/>
      </c>
      <c r="N8" s="62">
        <f>IF($A8="","",SUM(B8:M8))</f>
        <v/>
      </c>
    </row>
    <row r="9">
      <c r="A9" s="52">
        <f>IFERROR(IF(INDEX(Employees!$A$5:$A$34,4)="","",INDEX(Employees!$A$5:$A$34,4)),"")</f>
        <v/>
      </c>
      <c r="B9" s="61">
        <f>IF($A9="","",IF($B$3="All types",SUMIFS('Leave log'!J$5:J$404,'Leave log'!$A$5:$A$404,$A9),SUMIFS('Leave log'!J$5:J$404,'Leave log'!$A$5:$A$404,$A9,'Leave log'!$B$5:$B$404,$B$3)))</f>
        <v/>
      </c>
      <c r="C9" s="61">
        <f>IF($A9="","",IF($B$3="All types",SUMIFS('Leave log'!K$5:K$404,'Leave log'!$A$5:$A$404,$A9),SUMIFS('Leave log'!K$5:K$404,'Leave log'!$A$5:$A$404,$A9,'Leave log'!$B$5:$B$404,$B$3)))</f>
        <v/>
      </c>
      <c r="D9" s="61">
        <f>IF($A9="","",IF($B$3="All types",SUMIFS('Leave log'!L$5:L$404,'Leave log'!$A$5:$A$404,$A9),SUMIFS('Leave log'!L$5:L$404,'Leave log'!$A$5:$A$404,$A9,'Leave log'!$B$5:$B$404,$B$3)))</f>
        <v/>
      </c>
      <c r="E9" s="61">
        <f>IF($A9="","",IF($B$3="All types",SUMIFS('Leave log'!M$5:M$404,'Leave log'!$A$5:$A$404,$A9),SUMIFS('Leave log'!M$5:M$404,'Leave log'!$A$5:$A$404,$A9,'Leave log'!$B$5:$B$404,$B$3)))</f>
        <v/>
      </c>
      <c r="F9" s="61">
        <f>IF($A9="","",IF($B$3="All types",SUMIFS('Leave log'!N$5:N$404,'Leave log'!$A$5:$A$404,$A9),SUMIFS('Leave log'!N$5:N$404,'Leave log'!$A$5:$A$404,$A9,'Leave log'!$B$5:$B$404,$B$3)))</f>
        <v/>
      </c>
      <c r="G9" s="61">
        <f>IF($A9="","",IF($B$3="All types",SUMIFS('Leave log'!O$5:O$404,'Leave log'!$A$5:$A$404,$A9),SUMIFS('Leave log'!O$5:O$404,'Leave log'!$A$5:$A$404,$A9,'Leave log'!$B$5:$B$404,$B$3)))</f>
        <v/>
      </c>
      <c r="H9" s="61">
        <f>IF($A9="","",IF($B$3="All types",SUMIFS('Leave log'!P$5:P$404,'Leave log'!$A$5:$A$404,$A9),SUMIFS('Leave log'!P$5:P$404,'Leave log'!$A$5:$A$404,$A9,'Leave log'!$B$5:$B$404,$B$3)))</f>
        <v/>
      </c>
      <c r="I9" s="61">
        <f>IF($A9="","",IF($B$3="All types",SUMIFS('Leave log'!Q$5:Q$404,'Leave log'!$A$5:$A$404,$A9),SUMIFS('Leave log'!Q$5:Q$404,'Leave log'!$A$5:$A$404,$A9,'Leave log'!$B$5:$B$404,$B$3)))</f>
        <v/>
      </c>
      <c r="J9" s="61">
        <f>IF($A9="","",IF($B$3="All types",SUMIFS('Leave log'!R$5:R$404,'Leave log'!$A$5:$A$404,$A9),SUMIFS('Leave log'!R$5:R$404,'Leave log'!$A$5:$A$404,$A9,'Leave log'!$B$5:$B$404,$B$3)))</f>
        <v/>
      </c>
      <c r="K9" s="61">
        <f>IF($A9="","",IF($B$3="All types",SUMIFS('Leave log'!S$5:S$404,'Leave log'!$A$5:$A$404,$A9),SUMIFS('Leave log'!S$5:S$404,'Leave log'!$A$5:$A$404,$A9,'Leave log'!$B$5:$B$404,$B$3)))</f>
        <v/>
      </c>
      <c r="L9" s="61">
        <f>IF($A9="","",IF($B$3="All types",SUMIFS('Leave log'!T$5:T$404,'Leave log'!$A$5:$A$404,$A9),SUMIFS('Leave log'!T$5:T$404,'Leave log'!$A$5:$A$404,$A9,'Leave log'!$B$5:$B$404,$B$3)))</f>
        <v/>
      </c>
      <c r="M9" s="61">
        <f>IF($A9="","",IF($B$3="All types",SUMIFS('Leave log'!U$5:U$404,'Leave log'!$A$5:$A$404,$A9),SUMIFS('Leave log'!U$5:U$404,'Leave log'!$A$5:$A$404,$A9,'Leave log'!$B$5:$B$404,$B$3)))</f>
        <v/>
      </c>
      <c r="N9" s="62">
        <f>IF($A9="","",SUM(B9:M9))</f>
        <v/>
      </c>
    </row>
    <row r="10">
      <c r="A10" s="52">
        <f>IFERROR(IF(INDEX(Employees!$A$5:$A$34,5)="","",INDEX(Employees!$A$5:$A$34,5)),"")</f>
        <v/>
      </c>
      <c r="B10" s="61">
        <f>IF($A10="","",IF($B$3="All types",SUMIFS('Leave log'!J$5:J$404,'Leave log'!$A$5:$A$404,$A10),SUMIFS('Leave log'!J$5:J$404,'Leave log'!$A$5:$A$404,$A10,'Leave log'!$B$5:$B$404,$B$3)))</f>
        <v/>
      </c>
      <c r="C10" s="61">
        <f>IF($A10="","",IF($B$3="All types",SUMIFS('Leave log'!K$5:K$404,'Leave log'!$A$5:$A$404,$A10),SUMIFS('Leave log'!K$5:K$404,'Leave log'!$A$5:$A$404,$A10,'Leave log'!$B$5:$B$404,$B$3)))</f>
        <v/>
      </c>
      <c r="D10" s="61">
        <f>IF($A10="","",IF($B$3="All types",SUMIFS('Leave log'!L$5:L$404,'Leave log'!$A$5:$A$404,$A10),SUMIFS('Leave log'!L$5:L$404,'Leave log'!$A$5:$A$404,$A10,'Leave log'!$B$5:$B$404,$B$3)))</f>
        <v/>
      </c>
      <c r="E10" s="61">
        <f>IF($A10="","",IF($B$3="All types",SUMIFS('Leave log'!M$5:M$404,'Leave log'!$A$5:$A$404,$A10),SUMIFS('Leave log'!M$5:M$404,'Leave log'!$A$5:$A$404,$A10,'Leave log'!$B$5:$B$404,$B$3)))</f>
        <v/>
      </c>
      <c r="F10" s="61">
        <f>IF($A10="","",IF($B$3="All types",SUMIFS('Leave log'!N$5:N$404,'Leave log'!$A$5:$A$404,$A10),SUMIFS('Leave log'!N$5:N$404,'Leave log'!$A$5:$A$404,$A10,'Leave log'!$B$5:$B$404,$B$3)))</f>
        <v/>
      </c>
      <c r="G10" s="61">
        <f>IF($A10="","",IF($B$3="All types",SUMIFS('Leave log'!O$5:O$404,'Leave log'!$A$5:$A$404,$A10),SUMIFS('Leave log'!O$5:O$404,'Leave log'!$A$5:$A$404,$A10,'Leave log'!$B$5:$B$404,$B$3)))</f>
        <v/>
      </c>
      <c r="H10" s="61">
        <f>IF($A10="","",IF($B$3="All types",SUMIFS('Leave log'!P$5:P$404,'Leave log'!$A$5:$A$404,$A10),SUMIFS('Leave log'!P$5:P$404,'Leave log'!$A$5:$A$404,$A10,'Leave log'!$B$5:$B$404,$B$3)))</f>
        <v/>
      </c>
      <c r="I10" s="61">
        <f>IF($A10="","",IF($B$3="All types",SUMIFS('Leave log'!Q$5:Q$404,'Leave log'!$A$5:$A$404,$A10),SUMIFS('Leave log'!Q$5:Q$404,'Leave log'!$A$5:$A$404,$A10,'Leave log'!$B$5:$B$404,$B$3)))</f>
        <v/>
      </c>
      <c r="J10" s="61">
        <f>IF($A10="","",IF($B$3="All types",SUMIFS('Leave log'!R$5:R$404,'Leave log'!$A$5:$A$404,$A10),SUMIFS('Leave log'!R$5:R$404,'Leave log'!$A$5:$A$404,$A10,'Leave log'!$B$5:$B$404,$B$3)))</f>
        <v/>
      </c>
      <c r="K10" s="61">
        <f>IF($A10="","",IF($B$3="All types",SUMIFS('Leave log'!S$5:S$404,'Leave log'!$A$5:$A$404,$A10),SUMIFS('Leave log'!S$5:S$404,'Leave log'!$A$5:$A$404,$A10,'Leave log'!$B$5:$B$404,$B$3)))</f>
        <v/>
      </c>
      <c r="L10" s="61">
        <f>IF($A10="","",IF($B$3="All types",SUMIFS('Leave log'!T$5:T$404,'Leave log'!$A$5:$A$404,$A10),SUMIFS('Leave log'!T$5:T$404,'Leave log'!$A$5:$A$404,$A10,'Leave log'!$B$5:$B$404,$B$3)))</f>
        <v/>
      </c>
      <c r="M10" s="61">
        <f>IF($A10="","",IF($B$3="All types",SUMIFS('Leave log'!U$5:U$404,'Leave log'!$A$5:$A$404,$A10),SUMIFS('Leave log'!U$5:U$404,'Leave log'!$A$5:$A$404,$A10,'Leave log'!$B$5:$B$404,$B$3)))</f>
        <v/>
      </c>
      <c r="N10" s="62">
        <f>IF($A10="","",SUM(B10:M10))</f>
        <v/>
      </c>
    </row>
    <row r="11">
      <c r="A11" s="52">
        <f>IFERROR(IF(INDEX(Employees!$A$5:$A$34,6)="","",INDEX(Employees!$A$5:$A$34,6)),"")</f>
        <v/>
      </c>
      <c r="B11" s="61">
        <f>IF($A11="","",IF($B$3="All types",SUMIFS('Leave log'!J$5:J$404,'Leave log'!$A$5:$A$404,$A11),SUMIFS('Leave log'!J$5:J$404,'Leave log'!$A$5:$A$404,$A11,'Leave log'!$B$5:$B$404,$B$3)))</f>
        <v/>
      </c>
      <c r="C11" s="61">
        <f>IF($A11="","",IF($B$3="All types",SUMIFS('Leave log'!K$5:K$404,'Leave log'!$A$5:$A$404,$A11),SUMIFS('Leave log'!K$5:K$404,'Leave log'!$A$5:$A$404,$A11,'Leave log'!$B$5:$B$404,$B$3)))</f>
        <v/>
      </c>
      <c r="D11" s="61">
        <f>IF($A11="","",IF($B$3="All types",SUMIFS('Leave log'!L$5:L$404,'Leave log'!$A$5:$A$404,$A11),SUMIFS('Leave log'!L$5:L$404,'Leave log'!$A$5:$A$404,$A11,'Leave log'!$B$5:$B$404,$B$3)))</f>
        <v/>
      </c>
      <c r="E11" s="61">
        <f>IF($A11="","",IF($B$3="All types",SUMIFS('Leave log'!M$5:M$404,'Leave log'!$A$5:$A$404,$A11),SUMIFS('Leave log'!M$5:M$404,'Leave log'!$A$5:$A$404,$A11,'Leave log'!$B$5:$B$404,$B$3)))</f>
        <v/>
      </c>
      <c r="F11" s="61">
        <f>IF($A11="","",IF($B$3="All types",SUMIFS('Leave log'!N$5:N$404,'Leave log'!$A$5:$A$404,$A11),SUMIFS('Leave log'!N$5:N$404,'Leave log'!$A$5:$A$404,$A11,'Leave log'!$B$5:$B$404,$B$3)))</f>
        <v/>
      </c>
      <c r="G11" s="61">
        <f>IF($A11="","",IF($B$3="All types",SUMIFS('Leave log'!O$5:O$404,'Leave log'!$A$5:$A$404,$A11),SUMIFS('Leave log'!O$5:O$404,'Leave log'!$A$5:$A$404,$A11,'Leave log'!$B$5:$B$404,$B$3)))</f>
        <v/>
      </c>
      <c r="H11" s="61">
        <f>IF($A11="","",IF($B$3="All types",SUMIFS('Leave log'!P$5:P$404,'Leave log'!$A$5:$A$404,$A11),SUMIFS('Leave log'!P$5:P$404,'Leave log'!$A$5:$A$404,$A11,'Leave log'!$B$5:$B$404,$B$3)))</f>
        <v/>
      </c>
      <c r="I11" s="61">
        <f>IF($A11="","",IF($B$3="All types",SUMIFS('Leave log'!Q$5:Q$404,'Leave log'!$A$5:$A$404,$A11),SUMIFS('Leave log'!Q$5:Q$404,'Leave log'!$A$5:$A$404,$A11,'Leave log'!$B$5:$B$404,$B$3)))</f>
        <v/>
      </c>
      <c r="J11" s="61">
        <f>IF($A11="","",IF($B$3="All types",SUMIFS('Leave log'!R$5:R$404,'Leave log'!$A$5:$A$404,$A11),SUMIFS('Leave log'!R$5:R$404,'Leave log'!$A$5:$A$404,$A11,'Leave log'!$B$5:$B$404,$B$3)))</f>
        <v/>
      </c>
      <c r="K11" s="61">
        <f>IF($A11="","",IF($B$3="All types",SUMIFS('Leave log'!S$5:S$404,'Leave log'!$A$5:$A$404,$A11),SUMIFS('Leave log'!S$5:S$404,'Leave log'!$A$5:$A$404,$A11,'Leave log'!$B$5:$B$404,$B$3)))</f>
        <v/>
      </c>
      <c r="L11" s="61">
        <f>IF($A11="","",IF($B$3="All types",SUMIFS('Leave log'!T$5:T$404,'Leave log'!$A$5:$A$404,$A11),SUMIFS('Leave log'!T$5:T$404,'Leave log'!$A$5:$A$404,$A11,'Leave log'!$B$5:$B$404,$B$3)))</f>
        <v/>
      </c>
      <c r="M11" s="61">
        <f>IF($A11="","",IF($B$3="All types",SUMIFS('Leave log'!U$5:U$404,'Leave log'!$A$5:$A$404,$A11),SUMIFS('Leave log'!U$5:U$404,'Leave log'!$A$5:$A$404,$A11,'Leave log'!$B$5:$B$404,$B$3)))</f>
        <v/>
      </c>
      <c r="N11" s="62">
        <f>IF($A11="","",SUM(B11:M11))</f>
        <v/>
      </c>
    </row>
    <row r="12">
      <c r="A12" s="52">
        <f>IFERROR(IF(INDEX(Employees!$A$5:$A$34,7)="","",INDEX(Employees!$A$5:$A$34,7)),"")</f>
        <v/>
      </c>
      <c r="B12" s="61">
        <f>IF($A12="","",IF($B$3="All types",SUMIFS('Leave log'!J$5:J$404,'Leave log'!$A$5:$A$404,$A12),SUMIFS('Leave log'!J$5:J$404,'Leave log'!$A$5:$A$404,$A12,'Leave log'!$B$5:$B$404,$B$3)))</f>
        <v/>
      </c>
      <c r="C12" s="61">
        <f>IF($A12="","",IF($B$3="All types",SUMIFS('Leave log'!K$5:K$404,'Leave log'!$A$5:$A$404,$A12),SUMIFS('Leave log'!K$5:K$404,'Leave log'!$A$5:$A$404,$A12,'Leave log'!$B$5:$B$404,$B$3)))</f>
        <v/>
      </c>
      <c r="D12" s="61">
        <f>IF($A12="","",IF($B$3="All types",SUMIFS('Leave log'!L$5:L$404,'Leave log'!$A$5:$A$404,$A12),SUMIFS('Leave log'!L$5:L$404,'Leave log'!$A$5:$A$404,$A12,'Leave log'!$B$5:$B$404,$B$3)))</f>
        <v/>
      </c>
      <c r="E12" s="61">
        <f>IF($A12="","",IF($B$3="All types",SUMIFS('Leave log'!M$5:M$404,'Leave log'!$A$5:$A$404,$A12),SUMIFS('Leave log'!M$5:M$404,'Leave log'!$A$5:$A$404,$A12,'Leave log'!$B$5:$B$404,$B$3)))</f>
        <v/>
      </c>
      <c r="F12" s="61">
        <f>IF($A12="","",IF($B$3="All types",SUMIFS('Leave log'!N$5:N$404,'Leave log'!$A$5:$A$404,$A12),SUMIFS('Leave log'!N$5:N$404,'Leave log'!$A$5:$A$404,$A12,'Leave log'!$B$5:$B$404,$B$3)))</f>
        <v/>
      </c>
      <c r="G12" s="61">
        <f>IF($A12="","",IF($B$3="All types",SUMIFS('Leave log'!O$5:O$404,'Leave log'!$A$5:$A$404,$A12),SUMIFS('Leave log'!O$5:O$404,'Leave log'!$A$5:$A$404,$A12,'Leave log'!$B$5:$B$404,$B$3)))</f>
        <v/>
      </c>
      <c r="H12" s="61">
        <f>IF($A12="","",IF($B$3="All types",SUMIFS('Leave log'!P$5:P$404,'Leave log'!$A$5:$A$404,$A12),SUMIFS('Leave log'!P$5:P$404,'Leave log'!$A$5:$A$404,$A12,'Leave log'!$B$5:$B$404,$B$3)))</f>
        <v/>
      </c>
      <c r="I12" s="61">
        <f>IF($A12="","",IF($B$3="All types",SUMIFS('Leave log'!Q$5:Q$404,'Leave log'!$A$5:$A$404,$A12),SUMIFS('Leave log'!Q$5:Q$404,'Leave log'!$A$5:$A$404,$A12,'Leave log'!$B$5:$B$404,$B$3)))</f>
        <v/>
      </c>
      <c r="J12" s="61">
        <f>IF($A12="","",IF($B$3="All types",SUMIFS('Leave log'!R$5:R$404,'Leave log'!$A$5:$A$404,$A12),SUMIFS('Leave log'!R$5:R$404,'Leave log'!$A$5:$A$404,$A12,'Leave log'!$B$5:$B$404,$B$3)))</f>
        <v/>
      </c>
      <c r="K12" s="61">
        <f>IF($A12="","",IF($B$3="All types",SUMIFS('Leave log'!S$5:S$404,'Leave log'!$A$5:$A$404,$A12),SUMIFS('Leave log'!S$5:S$404,'Leave log'!$A$5:$A$404,$A12,'Leave log'!$B$5:$B$404,$B$3)))</f>
        <v/>
      </c>
      <c r="L12" s="61">
        <f>IF($A12="","",IF($B$3="All types",SUMIFS('Leave log'!T$5:T$404,'Leave log'!$A$5:$A$404,$A12),SUMIFS('Leave log'!T$5:T$404,'Leave log'!$A$5:$A$404,$A12,'Leave log'!$B$5:$B$404,$B$3)))</f>
        <v/>
      </c>
      <c r="M12" s="61">
        <f>IF($A12="","",IF($B$3="All types",SUMIFS('Leave log'!U$5:U$404,'Leave log'!$A$5:$A$404,$A12),SUMIFS('Leave log'!U$5:U$404,'Leave log'!$A$5:$A$404,$A12,'Leave log'!$B$5:$B$404,$B$3)))</f>
        <v/>
      </c>
      <c r="N12" s="62">
        <f>IF($A12="","",SUM(B12:M12))</f>
        <v/>
      </c>
    </row>
    <row r="13">
      <c r="A13" s="52">
        <f>IFERROR(IF(INDEX(Employees!$A$5:$A$34,8)="","",INDEX(Employees!$A$5:$A$34,8)),"")</f>
        <v/>
      </c>
      <c r="B13" s="61">
        <f>IF($A13="","",IF($B$3="All types",SUMIFS('Leave log'!J$5:J$404,'Leave log'!$A$5:$A$404,$A13),SUMIFS('Leave log'!J$5:J$404,'Leave log'!$A$5:$A$404,$A13,'Leave log'!$B$5:$B$404,$B$3)))</f>
        <v/>
      </c>
      <c r="C13" s="61">
        <f>IF($A13="","",IF($B$3="All types",SUMIFS('Leave log'!K$5:K$404,'Leave log'!$A$5:$A$404,$A13),SUMIFS('Leave log'!K$5:K$404,'Leave log'!$A$5:$A$404,$A13,'Leave log'!$B$5:$B$404,$B$3)))</f>
        <v/>
      </c>
      <c r="D13" s="61">
        <f>IF($A13="","",IF($B$3="All types",SUMIFS('Leave log'!L$5:L$404,'Leave log'!$A$5:$A$404,$A13),SUMIFS('Leave log'!L$5:L$404,'Leave log'!$A$5:$A$404,$A13,'Leave log'!$B$5:$B$404,$B$3)))</f>
        <v/>
      </c>
      <c r="E13" s="61">
        <f>IF($A13="","",IF($B$3="All types",SUMIFS('Leave log'!M$5:M$404,'Leave log'!$A$5:$A$404,$A13),SUMIFS('Leave log'!M$5:M$404,'Leave log'!$A$5:$A$404,$A13,'Leave log'!$B$5:$B$404,$B$3)))</f>
        <v/>
      </c>
      <c r="F13" s="61">
        <f>IF($A13="","",IF($B$3="All types",SUMIFS('Leave log'!N$5:N$404,'Leave log'!$A$5:$A$404,$A13),SUMIFS('Leave log'!N$5:N$404,'Leave log'!$A$5:$A$404,$A13,'Leave log'!$B$5:$B$404,$B$3)))</f>
        <v/>
      </c>
      <c r="G13" s="61">
        <f>IF($A13="","",IF($B$3="All types",SUMIFS('Leave log'!O$5:O$404,'Leave log'!$A$5:$A$404,$A13),SUMIFS('Leave log'!O$5:O$404,'Leave log'!$A$5:$A$404,$A13,'Leave log'!$B$5:$B$404,$B$3)))</f>
        <v/>
      </c>
      <c r="H13" s="61">
        <f>IF($A13="","",IF($B$3="All types",SUMIFS('Leave log'!P$5:P$404,'Leave log'!$A$5:$A$404,$A13),SUMIFS('Leave log'!P$5:P$404,'Leave log'!$A$5:$A$404,$A13,'Leave log'!$B$5:$B$404,$B$3)))</f>
        <v/>
      </c>
      <c r="I13" s="61">
        <f>IF($A13="","",IF($B$3="All types",SUMIFS('Leave log'!Q$5:Q$404,'Leave log'!$A$5:$A$404,$A13),SUMIFS('Leave log'!Q$5:Q$404,'Leave log'!$A$5:$A$404,$A13,'Leave log'!$B$5:$B$404,$B$3)))</f>
        <v/>
      </c>
      <c r="J13" s="61">
        <f>IF($A13="","",IF($B$3="All types",SUMIFS('Leave log'!R$5:R$404,'Leave log'!$A$5:$A$404,$A13),SUMIFS('Leave log'!R$5:R$404,'Leave log'!$A$5:$A$404,$A13,'Leave log'!$B$5:$B$404,$B$3)))</f>
        <v/>
      </c>
      <c r="K13" s="61">
        <f>IF($A13="","",IF($B$3="All types",SUMIFS('Leave log'!S$5:S$404,'Leave log'!$A$5:$A$404,$A13),SUMIFS('Leave log'!S$5:S$404,'Leave log'!$A$5:$A$404,$A13,'Leave log'!$B$5:$B$404,$B$3)))</f>
        <v/>
      </c>
      <c r="L13" s="61">
        <f>IF($A13="","",IF($B$3="All types",SUMIFS('Leave log'!T$5:T$404,'Leave log'!$A$5:$A$404,$A13),SUMIFS('Leave log'!T$5:T$404,'Leave log'!$A$5:$A$404,$A13,'Leave log'!$B$5:$B$404,$B$3)))</f>
        <v/>
      </c>
      <c r="M13" s="61">
        <f>IF($A13="","",IF($B$3="All types",SUMIFS('Leave log'!U$5:U$404,'Leave log'!$A$5:$A$404,$A13),SUMIFS('Leave log'!U$5:U$404,'Leave log'!$A$5:$A$404,$A13,'Leave log'!$B$5:$B$404,$B$3)))</f>
        <v/>
      </c>
      <c r="N13" s="62">
        <f>IF($A13="","",SUM(B13:M13))</f>
        <v/>
      </c>
    </row>
    <row r="14">
      <c r="A14" s="52">
        <f>IFERROR(IF(INDEX(Employees!$A$5:$A$34,9)="","",INDEX(Employees!$A$5:$A$34,9)),"")</f>
        <v/>
      </c>
      <c r="B14" s="61">
        <f>IF($A14="","",IF($B$3="All types",SUMIFS('Leave log'!J$5:J$404,'Leave log'!$A$5:$A$404,$A14),SUMIFS('Leave log'!J$5:J$404,'Leave log'!$A$5:$A$404,$A14,'Leave log'!$B$5:$B$404,$B$3)))</f>
        <v/>
      </c>
      <c r="C14" s="61">
        <f>IF($A14="","",IF($B$3="All types",SUMIFS('Leave log'!K$5:K$404,'Leave log'!$A$5:$A$404,$A14),SUMIFS('Leave log'!K$5:K$404,'Leave log'!$A$5:$A$404,$A14,'Leave log'!$B$5:$B$404,$B$3)))</f>
        <v/>
      </c>
      <c r="D14" s="61">
        <f>IF($A14="","",IF($B$3="All types",SUMIFS('Leave log'!L$5:L$404,'Leave log'!$A$5:$A$404,$A14),SUMIFS('Leave log'!L$5:L$404,'Leave log'!$A$5:$A$404,$A14,'Leave log'!$B$5:$B$404,$B$3)))</f>
        <v/>
      </c>
      <c r="E14" s="61">
        <f>IF($A14="","",IF($B$3="All types",SUMIFS('Leave log'!M$5:M$404,'Leave log'!$A$5:$A$404,$A14),SUMIFS('Leave log'!M$5:M$404,'Leave log'!$A$5:$A$404,$A14,'Leave log'!$B$5:$B$404,$B$3)))</f>
        <v/>
      </c>
      <c r="F14" s="61">
        <f>IF($A14="","",IF($B$3="All types",SUMIFS('Leave log'!N$5:N$404,'Leave log'!$A$5:$A$404,$A14),SUMIFS('Leave log'!N$5:N$404,'Leave log'!$A$5:$A$404,$A14,'Leave log'!$B$5:$B$404,$B$3)))</f>
        <v/>
      </c>
      <c r="G14" s="61">
        <f>IF($A14="","",IF($B$3="All types",SUMIFS('Leave log'!O$5:O$404,'Leave log'!$A$5:$A$404,$A14),SUMIFS('Leave log'!O$5:O$404,'Leave log'!$A$5:$A$404,$A14,'Leave log'!$B$5:$B$404,$B$3)))</f>
        <v/>
      </c>
      <c r="H14" s="61">
        <f>IF($A14="","",IF($B$3="All types",SUMIFS('Leave log'!P$5:P$404,'Leave log'!$A$5:$A$404,$A14),SUMIFS('Leave log'!P$5:P$404,'Leave log'!$A$5:$A$404,$A14,'Leave log'!$B$5:$B$404,$B$3)))</f>
        <v/>
      </c>
      <c r="I14" s="61">
        <f>IF($A14="","",IF($B$3="All types",SUMIFS('Leave log'!Q$5:Q$404,'Leave log'!$A$5:$A$404,$A14),SUMIFS('Leave log'!Q$5:Q$404,'Leave log'!$A$5:$A$404,$A14,'Leave log'!$B$5:$B$404,$B$3)))</f>
        <v/>
      </c>
      <c r="J14" s="61">
        <f>IF($A14="","",IF($B$3="All types",SUMIFS('Leave log'!R$5:R$404,'Leave log'!$A$5:$A$404,$A14),SUMIFS('Leave log'!R$5:R$404,'Leave log'!$A$5:$A$404,$A14,'Leave log'!$B$5:$B$404,$B$3)))</f>
        <v/>
      </c>
      <c r="K14" s="61">
        <f>IF($A14="","",IF($B$3="All types",SUMIFS('Leave log'!S$5:S$404,'Leave log'!$A$5:$A$404,$A14),SUMIFS('Leave log'!S$5:S$404,'Leave log'!$A$5:$A$404,$A14,'Leave log'!$B$5:$B$404,$B$3)))</f>
        <v/>
      </c>
      <c r="L14" s="61">
        <f>IF($A14="","",IF($B$3="All types",SUMIFS('Leave log'!T$5:T$404,'Leave log'!$A$5:$A$404,$A14),SUMIFS('Leave log'!T$5:T$404,'Leave log'!$A$5:$A$404,$A14,'Leave log'!$B$5:$B$404,$B$3)))</f>
        <v/>
      </c>
      <c r="M14" s="61">
        <f>IF($A14="","",IF($B$3="All types",SUMIFS('Leave log'!U$5:U$404,'Leave log'!$A$5:$A$404,$A14),SUMIFS('Leave log'!U$5:U$404,'Leave log'!$A$5:$A$404,$A14,'Leave log'!$B$5:$B$404,$B$3)))</f>
        <v/>
      </c>
      <c r="N14" s="62">
        <f>IF($A14="","",SUM(B14:M14))</f>
        <v/>
      </c>
    </row>
    <row r="15">
      <c r="A15" s="52">
        <f>IFERROR(IF(INDEX(Employees!$A$5:$A$34,10)="","",INDEX(Employees!$A$5:$A$34,10)),"")</f>
        <v/>
      </c>
      <c r="B15" s="61">
        <f>IF($A15="","",IF($B$3="All types",SUMIFS('Leave log'!J$5:J$404,'Leave log'!$A$5:$A$404,$A15),SUMIFS('Leave log'!J$5:J$404,'Leave log'!$A$5:$A$404,$A15,'Leave log'!$B$5:$B$404,$B$3)))</f>
        <v/>
      </c>
      <c r="C15" s="61">
        <f>IF($A15="","",IF($B$3="All types",SUMIFS('Leave log'!K$5:K$404,'Leave log'!$A$5:$A$404,$A15),SUMIFS('Leave log'!K$5:K$404,'Leave log'!$A$5:$A$404,$A15,'Leave log'!$B$5:$B$404,$B$3)))</f>
        <v/>
      </c>
      <c r="D15" s="61">
        <f>IF($A15="","",IF($B$3="All types",SUMIFS('Leave log'!L$5:L$404,'Leave log'!$A$5:$A$404,$A15),SUMIFS('Leave log'!L$5:L$404,'Leave log'!$A$5:$A$404,$A15,'Leave log'!$B$5:$B$404,$B$3)))</f>
        <v/>
      </c>
      <c r="E15" s="61">
        <f>IF($A15="","",IF($B$3="All types",SUMIFS('Leave log'!M$5:M$404,'Leave log'!$A$5:$A$404,$A15),SUMIFS('Leave log'!M$5:M$404,'Leave log'!$A$5:$A$404,$A15,'Leave log'!$B$5:$B$404,$B$3)))</f>
        <v/>
      </c>
      <c r="F15" s="61">
        <f>IF($A15="","",IF($B$3="All types",SUMIFS('Leave log'!N$5:N$404,'Leave log'!$A$5:$A$404,$A15),SUMIFS('Leave log'!N$5:N$404,'Leave log'!$A$5:$A$404,$A15,'Leave log'!$B$5:$B$404,$B$3)))</f>
        <v/>
      </c>
      <c r="G15" s="61">
        <f>IF($A15="","",IF($B$3="All types",SUMIFS('Leave log'!O$5:O$404,'Leave log'!$A$5:$A$404,$A15),SUMIFS('Leave log'!O$5:O$404,'Leave log'!$A$5:$A$404,$A15,'Leave log'!$B$5:$B$404,$B$3)))</f>
        <v/>
      </c>
      <c r="H15" s="61">
        <f>IF($A15="","",IF($B$3="All types",SUMIFS('Leave log'!P$5:P$404,'Leave log'!$A$5:$A$404,$A15),SUMIFS('Leave log'!P$5:P$404,'Leave log'!$A$5:$A$404,$A15,'Leave log'!$B$5:$B$404,$B$3)))</f>
        <v/>
      </c>
      <c r="I15" s="61">
        <f>IF($A15="","",IF($B$3="All types",SUMIFS('Leave log'!Q$5:Q$404,'Leave log'!$A$5:$A$404,$A15),SUMIFS('Leave log'!Q$5:Q$404,'Leave log'!$A$5:$A$404,$A15,'Leave log'!$B$5:$B$404,$B$3)))</f>
        <v/>
      </c>
      <c r="J15" s="61">
        <f>IF($A15="","",IF($B$3="All types",SUMIFS('Leave log'!R$5:R$404,'Leave log'!$A$5:$A$404,$A15),SUMIFS('Leave log'!R$5:R$404,'Leave log'!$A$5:$A$404,$A15,'Leave log'!$B$5:$B$404,$B$3)))</f>
        <v/>
      </c>
      <c r="K15" s="61">
        <f>IF($A15="","",IF($B$3="All types",SUMIFS('Leave log'!S$5:S$404,'Leave log'!$A$5:$A$404,$A15),SUMIFS('Leave log'!S$5:S$404,'Leave log'!$A$5:$A$404,$A15,'Leave log'!$B$5:$B$404,$B$3)))</f>
        <v/>
      </c>
      <c r="L15" s="61">
        <f>IF($A15="","",IF($B$3="All types",SUMIFS('Leave log'!T$5:T$404,'Leave log'!$A$5:$A$404,$A15),SUMIFS('Leave log'!T$5:T$404,'Leave log'!$A$5:$A$404,$A15,'Leave log'!$B$5:$B$404,$B$3)))</f>
        <v/>
      </c>
      <c r="M15" s="61">
        <f>IF($A15="","",IF($B$3="All types",SUMIFS('Leave log'!U$5:U$404,'Leave log'!$A$5:$A$404,$A15),SUMIFS('Leave log'!U$5:U$404,'Leave log'!$A$5:$A$404,$A15,'Leave log'!$B$5:$B$404,$B$3)))</f>
        <v/>
      </c>
      <c r="N15" s="62">
        <f>IF($A15="","",SUM(B15:M15))</f>
        <v/>
      </c>
    </row>
    <row r="16">
      <c r="A16" s="52">
        <f>IFERROR(IF(INDEX(Employees!$A$5:$A$34,11)="","",INDEX(Employees!$A$5:$A$34,11)),"")</f>
        <v/>
      </c>
      <c r="B16" s="61">
        <f>IF($A16="","",IF($B$3="All types",SUMIFS('Leave log'!J$5:J$404,'Leave log'!$A$5:$A$404,$A16),SUMIFS('Leave log'!J$5:J$404,'Leave log'!$A$5:$A$404,$A16,'Leave log'!$B$5:$B$404,$B$3)))</f>
        <v/>
      </c>
      <c r="C16" s="61">
        <f>IF($A16="","",IF($B$3="All types",SUMIFS('Leave log'!K$5:K$404,'Leave log'!$A$5:$A$404,$A16),SUMIFS('Leave log'!K$5:K$404,'Leave log'!$A$5:$A$404,$A16,'Leave log'!$B$5:$B$404,$B$3)))</f>
        <v/>
      </c>
      <c r="D16" s="61">
        <f>IF($A16="","",IF($B$3="All types",SUMIFS('Leave log'!L$5:L$404,'Leave log'!$A$5:$A$404,$A16),SUMIFS('Leave log'!L$5:L$404,'Leave log'!$A$5:$A$404,$A16,'Leave log'!$B$5:$B$404,$B$3)))</f>
        <v/>
      </c>
      <c r="E16" s="61">
        <f>IF($A16="","",IF($B$3="All types",SUMIFS('Leave log'!M$5:M$404,'Leave log'!$A$5:$A$404,$A16),SUMIFS('Leave log'!M$5:M$404,'Leave log'!$A$5:$A$404,$A16,'Leave log'!$B$5:$B$404,$B$3)))</f>
        <v/>
      </c>
      <c r="F16" s="61">
        <f>IF($A16="","",IF($B$3="All types",SUMIFS('Leave log'!N$5:N$404,'Leave log'!$A$5:$A$404,$A16),SUMIFS('Leave log'!N$5:N$404,'Leave log'!$A$5:$A$404,$A16,'Leave log'!$B$5:$B$404,$B$3)))</f>
        <v/>
      </c>
      <c r="G16" s="61">
        <f>IF($A16="","",IF($B$3="All types",SUMIFS('Leave log'!O$5:O$404,'Leave log'!$A$5:$A$404,$A16),SUMIFS('Leave log'!O$5:O$404,'Leave log'!$A$5:$A$404,$A16,'Leave log'!$B$5:$B$404,$B$3)))</f>
        <v/>
      </c>
      <c r="H16" s="61">
        <f>IF($A16="","",IF($B$3="All types",SUMIFS('Leave log'!P$5:P$404,'Leave log'!$A$5:$A$404,$A16),SUMIFS('Leave log'!P$5:P$404,'Leave log'!$A$5:$A$404,$A16,'Leave log'!$B$5:$B$404,$B$3)))</f>
        <v/>
      </c>
      <c r="I16" s="61">
        <f>IF($A16="","",IF($B$3="All types",SUMIFS('Leave log'!Q$5:Q$404,'Leave log'!$A$5:$A$404,$A16),SUMIFS('Leave log'!Q$5:Q$404,'Leave log'!$A$5:$A$404,$A16,'Leave log'!$B$5:$B$404,$B$3)))</f>
        <v/>
      </c>
      <c r="J16" s="61">
        <f>IF($A16="","",IF($B$3="All types",SUMIFS('Leave log'!R$5:R$404,'Leave log'!$A$5:$A$404,$A16),SUMIFS('Leave log'!R$5:R$404,'Leave log'!$A$5:$A$404,$A16,'Leave log'!$B$5:$B$404,$B$3)))</f>
        <v/>
      </c>
      <c r="K16" s="61">
        <f>IF($A16="","",IF($B$3="All types",SUMIFS('Leave log'!S$5:S$404,'Leave log'!$A$5:$A$404,$A16),SUMIFS('Leave log'!S$5:S$404,'Leave log'!$A$5:$A$404,$A16,'Leave log'!$B$5:$B$404,$B$3)))</f>
        <v/>
      </c>
      <c r="L16" s="61">
        <f>IF($A16="","",IF($B$3="All types",SUMIFS('Leave log'!T$5:T$404,'Leave log'!$A$5:$A$404,$A16),SUMIFS('Leave log'!T$5:T$404,'Leave log'!$A$5:$A$404,$A16,'Leave log'!$B$5:$B$404,$B$3)))</f>
        <v/>
      </c>
      <c r="M16" s="61">
        <f>IF($A16="","",IF($B$3="All types",SUMIFS('Leave log'!U$5:U$404,'Leave log'!$A$5:$A$404,$A16),SUMIFS('Leave log'!U$5:U$404,'Leave log'!$A$5:$A$404,$A16,'Leave log'!$B$5:$B$404,$B$3)))</f>
        <v/>
      </c>
      <c r="N16" s="62">
        <f>IF($A16="","",SUM(B16:M16))</f>
        <v/>
      </c>
    </row>
    <row r="17">
      <c r="A17" s="52">
        <f>IFERROR(IF(INDEX(Employees!$A$5:$A$34,12)="","",INDEX(Employees!$A$5:$A$34,12)),"")</f>
        <v/>
      </c>
      <c r="B17" s="61">
        <f>IF($A17="","",IF($B$3="All types",SUMIFS('Leave log'!J$5:J$404,'Leave log'!$A$5:$A$404,$A17),SUMIFS('Leave log'!J$5:J$404,'Leave log'!$A$5:$A$404,$A17,'Leave log'!$B$5:$B$404,$B$3)))</f>
        <v/>
      </c>
      <c r="C17" s="61">
        <f>IF($A17="","",IF($B$3="All types",SUMIFS('Leave log'!K$5:K$404,'Leave log'!$A$5:$A$404,$A17),SUMIFS('Leave log'!K$5:K$404,'Leave log'!$A$5:$A$404,$A17,'Leave log'!$B$5:$B$404,$B$3)))</f>
        <v/>
      </c>
      <c r="D17" s="61">
        <f>IF($A17="","",IF($B$3="All types",SUMIFS('Leave log'!L$5:L$404,'Leave log'!$A$5:$A$404,$A17),SUMIFS('Leave log'!L$5:L$404,'Leave log'!$A$5:$A$404,$A17,'Leave log'!$B$5:$B$404,$B$3)))</f>
        <v/>
      </c>
      <c r="E17" s="61">
        <f>IF($A17="","",IF($B$3="All types",SUMIFS('Leave log'!M$5:M$404,'Leave log'!$A$5:$A$404,$A17),SUMIFS('Leave log'!M$5:M$404,'Leave log'!$A$5:$A$404,$A17,'Leave log'!$B$5:$B$404,$B$3)))</f>
        <v/>
      </c>
      <c r="F17" s="61">
        <f>IF($A17="","",IF($B$3="All types",SUMIFS('Leave log'!N$5:N$404,'Leave log'!$A$5:$A$404,$A17),SUMIFS('Leave log'!N$5:N$404,'Leave log'!$A$5:$A$404,$A17,'Leave log'!$B$5:$B$404,$B$3)))</f>
        <v/>
      </c>
      <c r="G17" s="61">
        <f>IF($A17="","",IF($B$3="All types",SUMIFS('Leave log'!O$5:O$404,'Leave log'!$A$5:$A$404,$A17),SUMIFS('Leave log'!O$5:O$404,'Leave log'!$A$5:$A$404,$A17,'Leave log'!$B$5:$B$404,$B$3)))</f>
        <v/>
      </c>
      <c r="H17" s="61">
        <f>IF($A17="","",IF($B$3="All types",SUMIFS('Leave log'!P$5:P$404,'Leave log'!$A$5:$A$404,$A17),SUMIFS('Leave log'!P$5:P$404,'Leave log'!$A$5:$A$404,$A17,'Leave log'!$B$5:$B$404,$B$3)))</f>
        <v/>
      </c>
      <c r="I17" s="61">
        <f>IF($A17="","",IF($B$3="All types",SUMIFS('Leave log'!Q$5:Q$404,'Leave log'!$A$5:$A$404,$A17),SUMIFS('Leave log'!Q$5:Q$404,'Leave log'!$A$5:$A$404,$A17,'Leave log'!$B$5:$B$404,$B$3)))</f>
        <v/>
      </c>
      <c r="J17" s="61">
        <f>IF($A17="","",IF($B$3="All types",SUMIFS('Leave log'!R$5:R$404,'Leave log'!$A$5:$A$404,$A17),SUMIFS('Leave log'!R$5:R$404,'Leave log'!$A$5:$A$404,$A17,'Leave log'!$B$5:$B$404,$B$3)))</f>
        <v/>
      </c>
      <c r="K17" s="61">
        <f>IF($A17="","",IF($B$3="All types",SUMIFS('Leave log'!S$5:S$404,'Leave log'!$A$5:$A$404,$A17),SUMIFS('Leave log'!S$5:S$404,'Leave log'!$A$5:$A$404,$A17,'Leave log'!$B$5:$B$404,$B$3)))</f>
        <v/>
      </c>
      <c r="L17" s="61">
        <f>IF($A17="","",IF($B$3="All types",SUMIFS('Leave log'!T$5:T$404,'Leave log'!$A$5:$A$404,$A17),SUMIFS('Leave log'!T$5:T$404,'Leave log'!$A$5:$A$404,$A17,'Leave log'!$B$5:$B$404,$B$3)))</f>
        <v/>
      </c>
      <c r="M17" s="61">
        <f>IF($A17="","",IF($B$3="All types",SUMIFS('Leave log'!U$5:U$404,'Leave log'!$A$5:$A$404,$A17),SUMIFS('Leave log'!U$5:U$404,'Leave log'!$A$5:$A$404,$A17,'Leave log'!$B$5:$B$404,$B$3)))</f>
        <v/>
      </c>
      <c r="N17" s="62">
        <f>IF($A17="","",SUM(B17:M17))</f>
        <v/>
      </c>
    </row>
    <row r="18">
      <c r="A18" s="52">
        <f>IFERROR(IF(INDEX(Employees!$A$5:$A$34,13)="","",INDEX(Employees!$A$5:$A$34,13)),"")</f>
        <v/>
      </c>
      <c r="B18" s="61">
        <f>IF($A18="","",IF($B$3="All types",SUMIFS('Leave log'!J$5:J$404,'Leave log'!$A$5:$A$404,$A18),SUMIFS('Leave log'!J$5:J$404,'Leave log'!$A$5:$A$404,$A18,'Leave log'!$B$5:$B$404,$B$3)))</f>
        <v/>
      </c>
      <c r="C18" s="61">
        <f>IF($A18="","",IF($B$3="All types",SUMIFS('Leave log'!K$5:K$404,'Leave log'!$A$5:$A$404,$A18),SUMIFS('Leave log'!K$5:K$404,'Leave log'!$A$5:$A$404,$A18,'Leave log'!$B$5:$B$404,$B$3)))</f>
        <v/>
      </c>
      <c r="D18" s="61">
        <f>IF($A18="","",IF($B$3="All types",SUMIFS('Leave log'!L$5:L$404,'Leave log'!$A$5:$A$404,$A18),SUMIFS('Leave log'!L$5:L$404,'Leave log'!$A$5:$A$404,$A18,'Leave log'!$B$5:$B$404,$B$3)))</f>
        <v/>
      </c>
      <c r="E18" s="61">
        <f>IF($A18="","",IF($B$3="All types",SUMIFS('Leave log'!M$5:M$404,'Leave log'!$A$5:$A$404,$A18),SUMIFS('Leave log'!M$5:M$404,'Leave log'!$A$5:$A$404,$A18,'Leave log'!$B$5:$B$404,$B$3)))</f>
        <v/>
      </c>
      <c r="F18" s="61">
        <f>IF($A18="","",IF($B$3="All types",SUMIFS('Leave log'!N$5:N$404,'Leave log'!$A$5:$A$404,$A18),SUMIFS('Leave log'!N$5:N$404,'Leave log'!$A$5:$A$404,$A18,'Leave log'!$B$5:$B$404,$B$3)))</f>
        <v/>
      </c>
      <c r="G18" s="61">
        <f>IF($A18="","",IF($B$3="All types",SUMIFS('Leave log'!O$5:O$404,'Leave log'!$A$5:$A$404,$A18),SUMIFS('Leave log'!O$5:O$404,'Leave log'!$A$5:$A$404,$A18,'Leave log'!$B$5:$B$404,$B$3)))</f>
        <v/>
      </c>
      <c r="H18" s="61">
        <f>IF($A18="","",IF($B$3="All types",SUMIFS('Leave log'!P$5:P$404,'Leave log'!$A$5:$A$404,$A18),SUMIFS('Leave log'!P$5:P$404,'Leave log'!$A$5:$A$404,$A18,'Leave log'!$B$5:$B$404,$B$3)))</f>
        <v/>
      </c>
      <c r="I18" s="61">
        <f>IF($A18="","",IF($B$3="All types",SUMIFS('Leave log'!Q$5:Q$404,'Leave log'!$A$5:$A$404,$A18),SUMIFS('Leave log'!Q$5:Q$404,'Leave log'!$A$5:$A$404,$A18,'Leave log'!$B$5:$B$404,$B$3)))</f>
        <v/>
      </c>
      <c r="J18" s="61">
        <f>IF($A18="","",IF($B$3="All types",SUMIFS('Leave log'!R$5:R$404,'Leave log'!$A$5:$A$404,$A18),SUMIFS('Leave log'!R$5:R$404,'Leave log'!$A$5:$A$404,$A18,'Leave log'!$B$5:$B$404,$B$3)))</f>
        <v/>
      </c>
      <c r="K18" s="61">
        <f>IF($A18="","",IF($B$3="All types",SUMIFS('Leave log'!S$5:S$404,'Leave log'!$A$5:$A$404,$A18),SUMIFS('Leave log'!S$5:S$404,'Leave log'!$A$5:$A$404,$A18,'Leave log'!$B$5:$B$404,$B$3)))</f>
        <v/>
      </c>
      <c r="L18" s="61">
        <f>IF($A18="","",IF($B$3="All types",SUMIFS('Leave log'!T$5:T$404,'Leave log'!$A$5:$A$404,$A18),SUMIFS('Leave log'!T$5:T$404,'Leave log'!$A$5:$A$404,$A18,'Leave log'!$B$5:$B$404,$B$3)))</f>
        <v/>
      </c>
      <c r="M18" s="61">
        <f>IF($A18="","",IF($B$3="All types",SUMIFS('Leave log'!U$5:U$404,'Leave log'!$A$5:$A$404,$A18),SUMIFS('Leave log'!U$5:U$404,'Leave log'!$A$5:$A$404,$A18,'Leave log'!$B$5:$B$404,$B$3)))</f>
        <v/>
      </c>
      <c r="N18" s="62">
        <f>IF($A18="","",SUM(B18:M18))</f>
        <v/>
      </c>
    </row>
    <row r="19">
      <c r="A19" s="52">
        <f>IFERROR(IF(INDEX(Employees!$A$5:$A$34,14)="","",INDEX(Employees!$A$5:$A$34,14)),"")</f>
        <v/>
      </c>
      <c r="B19" s="61">
        <f>IF($A19="","",IF($B$3="All types",SUMIFS('Leave log'!J$5:J$404,'Leave log'!$A$5:$A$404,$A19),SUMIFS('Leave log'!J$5:J$404,'Leave log'!$A$5:$A$404,$A19,'Leave log'!$B$5:$B$404,$B$3)))</f>
        <v/>
      </c>
      <c r="C19" s="61">
        <f>IF($A19="","",IF($B$3="All types",SUMIFS('Leave log'!K$5:K$404,'Leave log'!$A$5:$A$404,$A19),SUMIFS('Leave log'!K$5:K$404,'Leave log'!$A$5:$A$404,$A19,'Leave log'!$B$5:$B$404,$B$3)))</f>
        <v/>
      </c>
      <c r="D19" s="61">
        <f>IF($A19="","",IF($B$3="All types",SUMIFS('Leave log'!L$5:L$404,'Leave log'!$A$5:$A$404,$A19),SUMIFS('Leave log'!L$5:L$404,'Leave log'!$A$5:$A$404,$A19,'Leave log'!$B$5:$B$404,$B$3)))</f>
        <v/>
      </c>
      <c r="E19" s="61">
        <f>IF($A19="","",IF($B$3="All types",SUMIFS('Leave log'!M$5:M$404,'Leave log'!$A$5:$A$404,$A19),SUMIFS('Leave log'!M$5:M$404,'Leave log'!$A$5:$A$404,$A19,'Leave log'!$B$5:$B$404,$B$3)))</f>
        <v/>
      </c>
      <c r="F19" s="61">
        <f>IF($A19="","",IF($B$3="All types",SUMIFS('Leave log'!N$5:N$404,'Leave log'!$A$5:$A$404,$A19),SUMIFS('Leave log'!N$5:N$404,'Leave log'!$A$5:$A$404,$A19,'Leave log'!$B$5:$B$404,$B$3)))</f>
        <v/>
      </c>
      <c r="G19" s="61">
        <f>IF($A19="","",IF($B$3="All types",SUMIFS('Leave log'!O$5:O$404,'Leave log'!$A$5:$A$404,$A19),SUMIFS('Leave log'!O$5:O$404,'Leave log'!$A$5:$A$404,$A19,'Leave log'!$B$5:$B$404,$B$3)))</f>
        <v/>
      </c>
      <c r="H19" s="61">
        <f>IF($A19="","",IF($B$3="All types",SUMIFS('Leave log'!P$5:P$404,'Leave log'!$A$5:$A$404,$A19),SUMIFS('Leave log'!P$5:P$404,'Leave log'!$A$5:$A$404,$A19,'Leave log'!$B$5:$B$404,$B$3)))</f>
        <v/>
      </c>
      <c r="I19" s="61">
        <f>IF($A19="","",IF($B$3="All types",SUMIFS('Leave log'!Q$5:Q$404,'Leave log'!$A$5:$A$404,$A19),SUMIFS('Leave log'!Q$5:Q$404,'Leave log'!$A$5:$A$404,$A19,'Leave log'!$B$5:$B$404,$B$3)))</f>
        <v/>
      </c>
      <c r="J19" s="61">
        <f>IF($A19="","",IF($B$3="All types",SUMIFS('Leave log'!R$5:R$404,'Leave log'!$A$5:$A$404,$A19),SUMIFS('Leave log'!R$5:R$404,'Leave log'!$A$5:$A$404,$A19,'Leave log'!$B$5:$B$404,$B$3)))</f>
        <v/>
      </c>
      <c r="K19" s="61">
        <f>IF($A19="","",IF($B$3="All types",SUMIFS('Leave log'!S$5:S$404,'Leave log'!$A$5:$A$404,$A19),SUMIFS('Leave log'!S$5:S$404,'Leave log'!$A$5:$A$404,$A19,'Leave log'!$B$5:$B$404,$B$3)))</f>
        <v/>
      </c>
      <c r="L19" s="61">
        <f>IF($A19="","",IF($B$3="All types",SUMIFS('Leave log'!T$5:T$404,'Leave log'!$A$5:$A$404,$A19),SUMIFS('Leave log'!T$5:T$404,'Leave log'!$A$5:$A$404,$A19,'Leave log'!$B$5:$B$404,$B$3)))</f>
        <v/>
      </c>
      <c r="M19" s="61">
        <f>IF($A19="","",IF($B$3="All types",SUMIFS('Leave log'!U$5:U$404,'Leave log'!$A$5:$A$404,$A19),SUMIFS('Leave log'!U$5:U$404,'Leave log'!$A$5:$A$404,$A19,'Leave log'!$B$5:$B$404,$B$3)))</f>
        <v/>
      </c>
      <c r="N19" s="62">
        <f>IF($A19="","",SUM(B19:M19))</f>
        <v/>
      </c>
    </row>
    <row r="20">
      <c r="A20" s="52">
        <f>IFERROR(IF(INDEX(Employees!$A$5:$A$34,15)="","",INDEX(Employees!$A$5:$A$34,15)),"")</f>
        <v/>
      </c>
      <c r="B20" s="61">
        <f>IF($A20="","",IF($B$3="All types",SUMIFS('Leave log'!J$5:J$404,'Leave log'!$A$5:$A$404,$A20),SUMIFS('Leave log'!J$5:J$404,'Leave log'!$A$5:$A$404,$A20,'Leave log'!$B$5:$B$404,$B$3)))</f>
        <v/>
      </c>
      <c r="C20" s="61">
        <f>IF($A20="","",IF($B$3="All types",SUMIFS('Leave log'!K$5:K$404,'Leave log'!$A$5:$A$404,$A20),SUMIFS('Leave log'!K$5:K$404,'Leave log'!$A$5:$A$404,$A20,'Leave log'!$B$5:$B$404,$B$3)))</f>
        <v/>
      </c>
      <c r="D20" s="61">
        <f>IF($A20="","",IF($B$3="All types",SUMIFS('Leave log'!L$5:L$404,'Leave log'!$A$5:$A$404,$A20),SUMIFS('Leave log'!L$5:L$404,'Leave log'!$A$5:$A$404,$A20,'Leave log'!$B$5:$B$404,$B$3)))</f>
        <v/>
      </c>
      <c r="E20" s="61">
        <f>IF($A20="","",IF($B$3="All types",SUMIFS('Leave log'!M$5:M$404,'Leave log'!$A$5:$A$404,$A20),SUMIFS('Leave log'!M$5:M$404,'Leave log'!$A$5:$A$404,$A20,'Leave log'!$B$5:$B$404,$B$3)))</f>
        <v/>
      </c>
      <c r="F20" s="61">
        <f>IF($A20="","",IF($B$3="All types",SUMIFS('Leave log'!N$5:N$404,'Leave log'!$A$5:$A$404,$A20),SUMIFS('Leave log'!N$5:N$404,'Leave log'!$A$5:$A$404,$A20,'Leave log'!$B$5:$B$404,$B$3)))</f>
        <v/>
      </c>
      <c r="G20" s="61">
        <f>IF($A20="","",IF($B$3="All types",SUMIFS('Leave log'!O$5:O$404,'Leave log'!$A$5:$A$404,$A20),SUMIFS('Leave log'!O$5:O$404,'Leave log'!$A$5:$A$404,$A20,'Leave log'!$B$5:$B$404,$B$3)))</f>
        <v/>
      </c>
      <c r="H20" s="61">
        <f>IF($A20="","",IF($B$3="All types",SUMIFS('Leave log'!P$5:P$404,'Leave log'!$A$5:$A$404,$A20),SUMIFS('Leave log'!P$5:P$404,'Leave log'!$A$5:$A$404,$A20,'Leave log'!$B$5:$B$404,$B$3)))</f>
        <v/>
      </c>
      <c r="I20" s="61">
        <f>IF($A20="","",IF($B$3="All types",SUMIFS('Leave log'!Q$5:Q$404,'Leave log'!$A$5:$A$404,$A20),SUMIFS('Leave log'!Q$5:Q$404,'Leave log'!$A$5:$A$404,$A20,'Leave log'!$B$5:$B$404,$B$3)))</f>
        <v/>
      </c>
      <c r="J20" s="61">
        <f>IF($A20="","",IF($B$3="All types",SUMIFS('Leave log'!R$5:R$404,'Leave log'!$A$5:$A$404,$A20),SUMIFS('Leave log'!R$5:R$404,'Leave log'!$A$5:$A$404,$A20,'Leave log'!$B$5:$B$404,$B$3)))</f>
        <v/>
      </c>
      <c r="K20" s="61">
        <f>IF($A20="","",IF($B$3="All types",SUMIFS('Leave log'!S$5:S$404,'Leave log'!$A$5:$A$404,$A20),SUMIFS('Leave log'!S$5:S$404,'Leave log'!$A$5:$A$404,$A20,'Leave log'!$B$5:$B$404,$B$3)))</f>
        <v/>
      </c>
      <c r="L20" s="61">
        <f>IF($A20="","",IF($B$3="All types",SUMIFS('Leave log'!T$5:T$404,'Leave log'!$A$5:$A$404,$A20),SUMIFS('Leave log'!T$5:T$404,'Leave log'!$A$5:$A$404,$A20,'Leave log'!$B$5:$B$404,$B$3)))</f>
        <v/>
      </c>
      <c r="M20" s="61">
        <f>IF($A20="","",IF($B$3="All types",SUMIFS('Leave log'!U$5:U$404,'Leave log'!$A$5:$A$404,$A20),SUMIFS('Leave log'!U$5:U$404,'Leave log'!$A$5:$A$404,$A20,'Leave log'!$B$5:$B$404,$B$3)))</f>
        <v/>
      </c>
      <c r="N20" s="62">
        <f>IF($A20="","",SUM(B20:M20))</f>
        <v/>
      </c>
    </row>
    <row r="21">
      <c r="A21" s="52">
        <f>IFERROR(IF(INDEX(Employees!$A$5:$A$34,16)="","",INDEX(Employees!$A$5:$A$34,16)),"")</f>
        <v/>
      </c>
      <c r="B21" s="61">
        <f>IF($A21="","",IF($B$3="All types",SUMIFS('Leave log'!J$5:J$404,'Leave log'!$A$5:$A$404,$A21),SUMIFS('Leave log'!J$5:J$404,'Leave log'!$A$5:$A$404,$A21,'Leave log'!$B$5:$B$404,$B$3)))</f>
        <v/>
      </c>
      <c r="C21" s="61">
        <f>IF($A21="","",IF($B$3="All types",SUMIFS('Leave log'!K$5:K$404,'Leave log'!$A$5:$A$404,$A21),SUMIFS('Leave log'!K$5:K$404,'Leave log'!$A$5:$A$404,$A21,'Leave log'!$B$5:$B$404,$B$3)))</f>
        <v/>
      </c>
      <c r="D21" s="61">
        <f>IF($A21="","",IF($B$3="All types",SUMIFS('Leave log'!L$5:L$404,'Leave log'!$A$5:$A$404,$A21),SUMIFS('Leave log'!L$5:L$404,'Leave log'!$A$5:$A$404,$A21,'Leave log'!$B$5:$B$404,$B$3)))</f>
        <v/>
      </c>
      <c r="E21" s="61">
        <f>IF($A21="","",IF($B$3="All types",SUMIFS('Leave log'!M$5:M$404,'Leave log'!$A$5:$A$404,$A21),SUMIFS('Leave log'!M$5:M$404,'Leave log'!$A$5:$A$404,$A21,'Leave log'!$B$5:$B$404,$B$3)))</f>
        <v/>
      </c>
      <c r="F21" s="61">
        <f>IF($A21="","",IF($B$3="All types",SUMIFS('Leave log'!N$5:N$404,'Leave log'!$A$5:$A$404,$A21),SUMIFS('Leave log'!N$5:N$404,'Leave log'!$A$5:$A$404,$A21,'Leave log'!$B$5:$B$404,$B$3)))</f>
        <v/>
      </c>
      <c r="G21" s="61">
        <f>IF($A21="","",IF($B$3="All types",SUMIFS('Leave log'!O$5:O$404,'Leave log'!$A$5:$A$404,$A21),SUMIFS('Leave log'!O$5:O$404,'Leave log'!$A$5:$A$404,$A21,'Leave log'!$B$5:$B$404,$B$3)))</f>
        <v/>
      </c>
      <c r="H21" s="61">
        <f>IF($A21="","",IF($B$3="All types",SUMIFS('Leave log'!P$5:P$404,'Leave log'!$A$5:$A$404,$A21),SUMIFS('Leave log'!P$5:P$404,'Leave log'!$A$5:$A$404,$A21,'Leave log'!$B$5:$B$404,$B$3)))</f>
        <v/>
      </c>
      <c r="I21" s="61">
        <f>IF($A21="","",IF($B$3="All types",SUMIFS('Leave log'!Q$5:Q$404,'Leave log'!$A$5:$A$404,$A21),SUMIFS('Leave log'!Q$5:Q$404,'Leave log'!$A$5:$A$404,$A21,'Leave log'!$B$5:$B$404,$B$3)))</f>
        <v/>
      </c>
      <c r="J21" s="61">
        <f>IF($A21="","",IF($B$3="All types",SUMIFS('Leave log'!R$5:R$404,'Leave log'!$A$5:$A$404,$A21),SUMIFS('Leave log'!R$5:R$404,'Leave log'!$A$5:$A$404,$A21,'Leave log'!$B$5:$B$404,$B$3)))</f>
        <v/>
      </c>
      <c r="K21" s="61">
        <f>IF($A21="","",IF($B$3="All types",SUMIFS('Leave log'!S$5:S$404,'Leave log'!$A$5:$A$404,$A21),SUMIFS('Leave log'!S$5:S$404,'Leave log'!$A$5:$A$404,$A21,'Leave log'!$B$5:$B$404,$B$3)))</f>
        <v/>
      </c>
      <c r="L21" s="61">
        <f>IF($A21="","",IF($B$3="All types",SUMIFS('Leave log'!T$5:T$404,'Leave log'!$A$5:$A$404,$A21),SUMIFS('Leave log'!T$5:T$404,'Leave log'!$A$5:$A$404,$A21,'Leave log'!$B$5:$B$404,$B$3)))</f>
        <v/>
      </c>
      <c r="M21" s="61">
        <f>IF($A21="","",IF($B$3="All types",SUMIFS('Leave log'!U$5:U$404,'Leave log'!$A$5:$A$404,$A21),SUMIFS('Leave log'!U$5:U$404,'Leave log'!$A$5:$A$404,$A21,'Leave log'!$B$5:$B$404,$B$3)))</f>
        <v/>
      </c>
      <c r="N21" s="62">
        <f>IF($A21="","",SUM(B21:M21))</f>
        <v/>
      </c>
    </row>
    <row r="22">
      <c r="A22" s="52">
        <f>IFERROR(IF(INDEX(Employees!$A$5:$A$34,17)="","",INDEX(Employees!$A$5:$A$34,17)),"")</f>
        <v/>
      </c>
      <c r="B22" s="61">
        <f>IF($A22="","",IF($B$3="All types",SUMIFS('Leave log'!J$5:J$404,'Leave log'!$A$5:$A$404,$A22),SUMIFS('Leave log'!J$5:J$404,'Leave log'!$A$5:$A$404,$A22,'Leave log'!$B$5:$B$404,$B$3)))</f>
        <v/>
      </c>
      <c r="C22" s="61">
        <f>IF($A22="","",IF($B$3="All types",SUMIFS('Leave log'!K$5:K$404,'Leave log'!$A$5:$A$404,$A22),SUMIFS('Leave log'!K$5:K$404,'Leave log'!$A$5:$A$404,$A22,'Leave log'!$B$5:$B$404,$B$3)))</f>
        <v/>
      </c>
      <c r="D22" s="61">
        <f>IF($A22="","",IF($B$3="All types",SUMIFS('Leave log'!L$5:L$404,'Leave log'!$A$5:$A$404,$A22),SUMIFS('Leave log'!L$5:L$404,'Leave log'!$A$5:$A$404,$A22,'Leave log'!$B$5:$B$404,$B$3)))</f>
        <v/>
      </c>
      <c r="E22" s="61">
        <f>IF($A22="","",IF($B$3="All types",SUMIFS('Leave log'!M$5:M$404,'Leave log'!$A$5:$A$404,$A22),SUMIFS('Leave log'!M$5:M$404,'Leave log'!$A$5:$A$404,$A22,'Leave log'!$B$5:$B$404,$B$3)))</f>
        <v/>
      </c>
      <c r="F22" s="61">
        <f>IF($A22="","",IF($B$3="All types",SUMIFS('Leave log'!N$5:N$404,'Leave log'!$A$5:$A$404,$A22),SUMIFS('Leave log'!N$5:N$404,'Leave log'!$A$5:$A$404,$A22,'Leave log'!$B$5:$B$404,$B$3)))</f>
        <v/>
      </c>
      <c r="G22" s="61">
        <f>IF($A22="","",IF($B$3="All types",SUMIFS('Leave log'!O$5:O$404,'Leave log'!$A$5:$A$404,$A22),SUMIFS('Leave log'!O$5:O$404,'Leave log'!$A$5:$A$404,$A22,'Leave log'!$B$5:$B$404,$B$3)))</f>
        <v/>
      </c>
      <c r="H22" s="61">
        <f>IF($A22="","",IF($B$3="All types",SUMIFS('Leave log'!P$5:P$404,'Leave log'!$A$5:$A$404,$A22),SUMIFS('Leave log'!P$5:P$404,'Leave log'!$A$5:$A$404,$A22,'Leave log'!$B$5:$B$404,$B$3)))</f>
        <v/>
      </c>
      <c r="I22" s="61">
        <f>IF($A22="","",IF($B$3="All types",SUMIFS('Leave log'!Q$5:Q$404,'Leave log'!$A$5:$A$404,$A22),SUMIFS('Leave log'!Q$5:Q$404,'Leave log'!$A$5:$A$404,$A22,'Leave log'!$B$5:$B$404,$B$3)))</f>
        <v/>
      </c>
      <c r="J22" s="61">
        <f>IF($A22="","",IF($B$3="All types",SUMIFS('Leave log'!R$5:R$404,'Leave log'!$A$5:$A$404,$A22),SUMIFS('Leave log'!R$5:R$404,'Leave log'!$A$5:$A$404,$A22,'Leave log'!$B$5:$B$404,$B$3)))</f>
        <v/>
      </c>
      <c r="K22" s="61">
        <f>IF($A22="","",IF($B$3="All types",SUMIFS('Leave log'!S$5:S$404,'Leave log'!$A$5:$A$404,$A22),SUMIFS('Leave log'!S$5:S$404,'Leave log'!$A$5:$A$404,$A22,'Leave log'!$B$5:$B$404,$B$3)))</f>
        <v/>
      </c>
      <c r="L22" s="61">
        <f>IF($A22="","",IF($B$3="All types",SUMIFS('Leave log'!T$5:T$404,'Leave log'!$A$5:$A$404,$A22),SUMIFS('Leave log'!T$5:T$404,'Leave log'!$A$5:$A$404,$A22,'Leave log'!$B$5:$B$404,$B$3)))</f>
        <v/>
      </c>
      <c r="M22" s="61">
        <f>IF($A22="","",IF($B$3="All types",SUMIFS('Leave log'!U$5:U$404,'Leave log'!$A$5:$A$404,$A22),SUMIFS('Leave log'!U$5:U$404,'Leave log'!$A$5:$A$404,$A22,'Leave log'!$B$5:$B$404,$B$3)))</f>
        <v/>
      </c>
      <c r="N22" s="62">
        <f>IF($A22="","",SUM(B22:M22))</f>
        <v/>
      </c>
    </row>
    <row r="23">
      <c r="A23" s="52">
        <f>IFERROR(IF(INDEX(Employees!$A$5:$A$34,18)="","",INDEX(Employees!$A$5:$A$34,18)),"")</f>
        <v/>
      </c>
      <c r="B23" s="61">
        <f>IF($A23="","",IF($B$3="All types",SUMIFS('Leave log'!J$5:J$404,'Leave log'!$A$5:$A$404,$A23),SUMIFS('Leave log'!J$5:J$404,'Leave log'!$A$5:$A$404,$A23,'Leave log'!$B$5:$B$404,$B$3)))</f>
        <v/>
      </c>
      <c r="C23" s="61">
        <f>IF($A23="","",IF($B$3="All types",SUMIFS('Leave log'!K$5:K$404,'Leave log'!$A$5:$A$404,$A23),SUMIFS('Leave log'!K$5:K$404,'Leave log'!$A$5:$A$404,$A23,'Leave log'!$B$5:$B$404,$B$3)))</f>
        <v/>
      </c>
      <c r="D23" s="61">
        <f>IF($A23="","",IF($B$3="All types",SUMIFS('Leave log'!L$5:L$404,'Leave log'!$A$5:$A$404,$A23),SUMIFS('Leave log'!L$5:L$404,'Leave log'!$A$5:$A$404,$A23,'Leave log'!$B$5:$B$404,$B$3)))</f>
        <v/>
      </c>
      <c r="E23" s="61">
        <f>IF($A23="","",IF($B$3="All types",SUMIFS('Leave log'!M$5:M$404,'Leave log'!$A$5:$A$404,$A23),SUMIFS('Leave log'!M$5:M$404,'Leave log'!$A$5:$A$404,$A23,'Leave log'!$B$5:$B$404,$B$3)))</f>
        <v/>
      </c>
      <c r="F23" s="61">
        <f>IF($A23="","",IF($B$3="All types",SUMIFS('Leave log'!N$5:N$404,'Leave log'!$A$5:$A$404,$A23),SUMIFS('Leave log'!N$5:N$404,'Leave log'!$A$5:$A$404,$A23,'Leave log'!$B$5:$B$404,$B$3)))</f>
        <v/>
      </c>
      <c r="G23" s="61">
        <f>IF($A23="","",IF($B$3="All types",SUMIFS('Leave log'!O$5:O$404,'Leave log'!$A$5:$A$404,$A23),SUMIFS('Leave log'!O$5:O$404,'Leave log'!$A$5:$A$404,$A23,'Leave log'!$B$5:$B$404,$B$3)))</f>
        <v/>
      </c>
      <c r="H23" s="61">
        <f>IF($A23="","",IF($B$3="All types",SUMIFS('Leave log'!P$5:P$404,'Leave log'!$A$5:$A$404,$A23),SUMIFS('Leave log'!P$5:P$404,'Leave log'!$A$5:$A$404,$A23,'Leave log'!$B$5:$B$404,$B$3)))</f>
        <v/>
      </c>
      <c r="I23" s="61">
        <f>IF($A23="","",IF($B$3="All types",SUMIFS('Leave log'!Q$5:Q$404,'Leave log'!$A$5:$A$404,$A23),SUMIFS('Leave log'!Q$5:Q$404,'Leave log'!$A$5:$A$404,$A23,'Leave log'!$B$5:$B$404,$B$3)))</f>
        <v/>
      </c>
      <c r="J23" s="61">
        <f>IF($A23="","",IF($B$3="All types",SUMIFS('Leave log'!R$5:R$404,'Leave log'!$A$5:$A$404,$A23),SUMIFS('Leave log'!R$5:R$404,'Leave log'!$A$5:$A$404,$A23,'Leave log'!$B$5:$B$404,$B$3)))</f>
        <v/>
      </c>
      <c r="K23" s="61">
        <f>IF($A23="","",IF($B$3="All types",SUMIFS('Leave log'!S$5:S$404,'Leave log'!$A$5:$A$404,$A23),SUMIFS('Leave log'!S$5:S$404,'Leave log'!$A$5:$A$404,$A23,'Leave log'!$B$5:$B$404,$B$3)))</f>
        <v/>
      </c>
      <c r="L23" s="61">
        <f>IF($A23="","",IF($B$3="All types",SUMIFS('Leave log'!T$5:T$404,'Leave log'!$A$5:$A$404,$A23),SUMIFS('Leave log'!T$5:T$404,'Leave log'!$A$5:$A$404,$A23,'Leave log'!$B$5:$B$404,$B$3)))</f>
        <v/>
      </c>
      <c r="M23" s="61">
        <f>IF($A23="","",IF($B$3="All types",SUMIFS('Leave log'!U$5:U$404,'Leave log'!$A$5:$A$404,$A23),SUMIFS('Leave log'!U$5:U$404,'Leave log'!$A$5:$A$404,$A23,'Leave log'!$B$5:$B$404,$B$3)))</f>
        <v/>
      </c>
      <c r="N23" s="62">
        <f>IF($A23="","",SUM(B23:M23))</f>
        <v/>
      </c>
    </row>
    <row r="24">
      <c r="A24" s="52">
        <f>IFERROR(IF(INDEX(Employees!$A$5:$A$34,19)="","",INDEX(Employees!$A$5:$A$34,19)),"")</f>
        <v/>
      </c>
      <c r="B24" s="61">
        <f>IF($A24="","",IF($B$3="All types",SUMIFS('Leave log'!J$5:J$404,'Leave log'!$A$5:$A$404,$A24),SUMIFS('Leave log'!J$5:J$404,'Leave log'!$A$5:$A$404,$A24,'Leave log'!$B$5:$B$404,$B$3)))</f>
        <v/>
      </c>
      <c r="C24" s="61">
        <f>IF($A24="","",IF($B$3="All types",SUMIFS('Leave log'!K$5:K$404,'Leave log'!$A$5:$A$404,$A24),SUMIFS('Leave log'!K$5:K$404,'Leave log'!$A$5:$A$404,$A24,'Leave log'!$B$5:$B$404,$B$3)))</f>
        <v/>
      </c>
      <c r="D24" s="61">
        <f>IF($A24="","",IF($B$3="All types",SUMIFS('Leave log'!L$5:L$404,'Leave log'!$A$5:$A$404,$A24),SUMIFS('Leave log'!L$5:L$404,'Leave log'!$A$5:$A$404,$A24,'Leave log'!$B$5:$B$404,$B$3)))</f>
        <v/>
      </c>
      <c r="E24" s="61">
        <f>IF($A24="","",IF($B$3="All types",SUMIFS('Leave log'!M$5:M$404,'Leave log'!$A$5:$A$404,$A24),SUMIFS('Leave log'!M$5:M$404,'Leave log'!$A$5:$A$404,$A24,'Leave log'!$B$5:$B$404,$B$3)))</f>
        <v/>
      </c>
      <c r="F24" s="61">
        <f>IF($A24="","",IF($B$3="All types",SUMIFS('Leave log'!N$5:N$404,'Leave log'!$A$5:$A$404,$A24),SUMIFS('Leave log'!N$5:N$404,'Leave log'!$A$5:$A$404,$A24,'Leave log'!$B$5:$B$404,$B$3)))</f>
        <v/>
      </c>
      <c r="G24" s="61">
        <f>IF($A24="","",IF($B$3="All types",SUMIFS('Leave log'!O$5:O$404,'Leave log'!$A$5:$A$404,$A24),SUMIFS('Leave log'!O$5:O$404,'Leave log'!$A$5:$A$404,$A24,'Leave log'!$B$5:$B$404,$B$3)))</f>
        <v/>
      </c>
      <c r="H24" s="61">
        <f>IF($A24="","",IF($B$3="All types",SUMIFS('Leave log'!P$5:P$404,'Leave log'!$A$5:$A$404,$A24),SUMIFS('Leave log'!P$5:P$404,'Leave log'!$A$5:$A$404,$A24,'Leave log'!$B$5:$B$404,$B$3)))</f>
        <v/>
      </c>
      <c r="I24" s="61">
        <f>IF($A24="","",IF($B$3="All types",SUMIFS('Leave log'!Q$5:Q$404,'Leave log'!$A$5:$A$404,$A24),SUMIFS('Leave log'!Q$5:Q$404,'Leave log'!$A$5:$A$404,$A24,'Leave log'!$B$5:$B$404,$B$3)))</f>
        <v/>
      </c>
      <c r="J24" s="61">
        <f>IF($A24="","",IF($B$3="All types",SUMIFS('Leave log'!R$5:R$404,'Leave log'!$A$5:$A$404,$A24),SUMIFS('Leave log'!R$5:R$404,'Leave log'!$A$5:$A$404,$A24,'Leave log'!$B$5:$B$404,$B$3)))</f>
        <v/>
      </c>
      <c r="K24" s="61">
        <f>IF($A24="","",IF($B$3="All types",SUMIFS('Leave log'!S$5:S$404,'Leave log'!$A$5:$A$404,$A24),SUMIFS('Leave log'!S$5:S$404,'Leave log'!$A$5:$A$404,$A24,'Leave log'!$B$5:$B$404,$B$3)))</f>
        <v/>
      </c>
      <c r="L24" s="61">
        <f>IF($A24="","",IF($B$3="All types",SUMIFS('Leave log'!T$5:T$404,'Leave log'!$A$5:$A$404,$A24),SUMIFS('Leave log'!T$5:T$404,'Leave log'!$A$5:$A$404,$A24,'Leave log'!$B$5:$B$404,$B$3)))</f>
        <v/>
      </c>
      <c r="M24" s="61">
        <f>IF($A24="","",IF($B$3="All types",SUMIFS('Leave log'!U$5:U$404,'Leave log'!$A$5:$A$404,$A24),SUMIFS('Leave log'!U$5:U$404,'Leave log'!$A$5:$A$404,$A24,'Leave log'!$B$5:$B$404,$B$3)))</f>
        <v/>
      </c>
      <c r="N24" s="62">
        <f>IF($A24="","",SUM(B24:M24))</f>
        <v/>
      </c>
    </row>
    <row r="25">
      <c r="A25" s="52">
        <f>IFERROR(IF(INDEX(Employees!$A$5:$A$34,20)="","",INDEX(Employees!$A$5:$A$34,20)),"")</f>
        <v/>
      </c>
      <c r="B25" s="61">
        <f>IF($A25="","",IF($B$3="All types",SUMIFS('Leave log'!J$5:J$404,'Leave log'!$A$5:$A$404,$A25),SUMIFS('Leave log'!J$5:J$404,'Leave log'!$A$5:$A$404,$A25,'Leave log'!$B$5:$B$404,$B$3)))</f>
        <v/>
      </c>
      <c r="C25" s="61">
        <f>IF($A25="","",IF($B$3="All types",SUMIFS('Leave log'!K$5:K$404,'Leave log'!$A$5:$A$404,$A25),SUMIFS('Leave log'!K$5:K$404,'Leave log'!$A$5:$A$404,$A25,'Leave log'!$B$5:$B$404,$B$3)))</f>
        <v/>
      </c>
      <c r="D25" s="61">
        <f>IF($A25="","",IF($B$3="All types",SUMIFS('Leave log'!L$5:L$404,'Leave log'!$A$5:$A$404,$A25),SUMIFS('Leave log'!L$5:L$404,'Leave log'!$A$5:$A$404,$A25,'Leave log'!$B$5:$B$404,$B$3)))</f>
        <v/>
      </c>
      <c r="E25" s="61">
        <f>IF($A25="","",IF($B$3="All types",SUMIFS('Leave log'!M$5:M$404,'Leave log'!$A$5:$A$404,$A25),SUMIFS('Leave log'!M$5:M$404,'Leave log'!$A$5:$A$404,$A25,'Leave log'!$B$5:$B$404,$B$3)))</f>
        <v/>
      </c>
      <c r="F25" s="61">
        <f>IF($A25="","",IF($B$3="All types",SUMIFS('Leave log'!N$5:N$404,'Leave log'!$A$5:$A$404,$A25),SUMIFS('Leave log'!N$5:N$404,'Leave log'!$A$5:$A$404,$A25,'Leave log'!$B$5:$B$404,$B$3)))</f>
        <v/>
      </c>
      <c r="G25" s="61">
        <f>IF($A25="","",IF($B$3="All types",SUMIFS('Leave log'!O$5:O$404,'Leave log'!$A$5:$A$404,$A25),SUMIFS('Leave log'!O$5:O$404,'Leave log'!$A$5:$A$404,$A25,'Leave log'!$B$5:$B$404,$B$3)))</f>
        <v/>
      </c>
      <c r="H25" s="61">
        <f>IF($A25="","",IF($B$3="All types",SUMIFS('Leave log'!P$5:P$404,'Leave log'!$A$5:$A$404,$A25),SUMIFS('Leave log'!P$5:P$404,'Leave log'!$A$5:$A$404,$A25,'Leave log'!$B$5:$B$404,$B$3)))</f>
        <v/>
      </c>
      <c r="I25" s="61">
        <f>IF($A25="","",IF($B$3="All types",SUMIFS('Leave log'!Q$5:Q$404,'Leave log'!$A$5:$A$404,$A25),SUMIFS('Leave log'!Q$5:Q$404,'Leave log'!$A$5:$A$404,$A25,'Leave log'!$B$5:$B$404,$B$3)))</f>
        <v/>
      </c>
      <c r="J25" s="61">
        <f>IF($A25="","",IF($B$3="All types",SUMIFS('Leave log'!R$5:R$404,'Leave log'!$A$5:$A$404,$A25),SUMIFS('Leave log'!R$5:R$404,'Leave log'!$A$5:$A$404,$A25,'Leave log'!$B$5:$B$404,$B$3)))</f>
        <v/>
      </c>
      <c r="K25" s="61">
        <f>IF($A25="","",IF($B$3="All types",SUMIFS('Leave log'!S$5:S$404,'Leave log'!$A$5:$A$404,$A25),SUMIFS('Leave log'!S$5:S$404,'Leave log'!$A$5:$A$404,$A25,'Leave log'!$B$5:$B$404,$B$3)))</f>
        <v/>
      </c>
      <c r="L25" s="61">
        <f>IF($A25="","",IF($B$3="All types",SUMIFS('Leave log'!T$5:T$404,'Leave log'!$A$5:$A$404,$A25),SUMIFS('Leave log'!T$5:T$404,'Leave log'!$A$5:$A$404,$A25,'Leave log'!$B$5:$B$404,$B$3)))</f>
        <v/>
      </c>
      <c r="M25" s="61">
        <f>IF($A25="","",IF($B$3="All types",SUMIFS('Leave log'!U$5:U$404,'Leave log'!$A$5:$A$404,$A25),SUMIFS('Leave log'!U$5:U$404,'Leave log'!$A$5:$A$404,$A25,'Leave log'!$B$5:$B$404,$B$3)))</f>
        <v/>
      </c>
      <c r="N25" s="62">
        <f>IF($A25="","",SUM(B25:M25))</f>
        <v/>
      </c>
    </row>
    <row r="26">
      <c r="A26" s="52">
        <f>IFERROR(IF(INDEX(Employees!$A$5:$A$34,21)="","",INDEX(Employees!$A$5:$A$34,21)),"")</f>
        <v/>
      </c>
      <c r="B26" s="61">
        <f>IF($A26="","",IF($B$3="All types",SUMIFS('Leave log'!J$5:J$404,'Leave log'!$A$5:$A$404,$A26),SUMIFS('Leave log'!J$5:J$404,'Leave log'!$A$5:$A$404,$A26,'Leave log'!$B$5:$B$404,$B$3)))</f>
        <v/>
      </c>
      <c r="C26" s="61">
        <f>IF($A26="","",IF($B$3="All types",SUMIFS('Leave log'!K$5:K$404,'Leave log'!$A$5:$A$404,$A26),SUMIFS('Leave log'!K$5:K$404,'Leave log'!$A$5:$A$404,$A26,'Leave log'!$B$5:$B$404,$B$3)))</f>
        <v/>
      </c>
      <c r="D26" s="61">
        <f>IF($A26="","",IF($B$3="All types",SUMIFS('Leave log'!L$5:L$404,'Leave log'!$A$5:$A$404,$A26),SUMIFS('Leave log'!L$5:L$404,'Leave log'!$A$5:$A$404,$A26,'Leave log'!$B$5:$B$404,$B$3)))</f>
        <v/>
      </c>
      <c r="E26" s="61">
        <f>IF($A26="","",IF($B$3="All types",SUMIFS('Leave log'!M$5:M$404,'Leave log'!$A$5:$A$404,$A26),SUMIFS('Leave log'!M$5:M$404,'Leave log'!$A$5:$A$404,$A26,'Leave log'!$B$5:$B$404,$B$3)))</f>
        <v/>
      </c>
      <c r="F26" s="61">
        <f>IF($A26="","",IF($B$3="All types",SUMIFS('Leave log'!N$5:N$404,'Leave log'!$A$5:$A$404,$A26),SUMIFS('Leave log'!N$5:N$404,'Leave log'!$A$5:$A$404,$A26,'Leave log'!$B$5:$B$404,$B$3)))</f>
        <v/>
      </c>
      <c r="G26" s="61">
        <f>IF($A26="","",IF($B$3="All types",SUMIFS('Leave log'!O$5:O$404,'Leave log'!$A$5:$A$404,$A26),SUMIFS('Leave log'!O$5:O$404,'Leave log'!$A$5:$A$404,$A26,'Leave log'!$B$5:$B$404,$B$3)))</f>
        <v/>
      </c>
      <c r="H26" s="61">
        <f>IF($A26="","",IF($B$3="All types",SUMIFS('Leave log'!P$5:P$404,'Leave log'!$A$5:$A$404,$A26),SUMIFS('Leave log'!P$5:P$404,'Leave log'!$A$5:$A$404,$A26,'Leave log'!$B$5:$B$404,$B$3)))</f>
        <v/>
      </c>
      <c r="I26" s="61">
        <f>IF($A26="","",IF($B$3="All types",SUMIFS('Leave log'!Q$5:Q$404,'Leave log'!$A$5:$A$404,$A26),SUMIFS('Leave log'!Q$5:Q$404,'Leave log'!$A$5:$A$404,$A26,'Leave log'!$B$5:$B$404,$B$3)))</f>
        <v/>
      </c>
      <c r="J26" s="61">
        <f>IF($A26="","",IF($B$3="All types",SUMIFS('Leave log'!R$5:R$404,'Leave log'!$A$5:$A$404,$A26),SUMIFS('Leave log'!R$5:R$404,'Leave log'!$A$5:$A$404,$A26,'Leave log'!$B$5:$B$404,$B$3)))</f>
        <v/>
      </c>
      <c r="K26" s="61">
        <f>IF($A26="","",IF($B$3="All types",SUMIFS('Leave log'!S$5:S$404,'Leave log'!$A$5:$A$404,$A26),SUMIFS('Leave log'!S$5:S$404,'Leave log'!$A$5:$A$404,$A26,'Leave log'!$B$5:$B$404,$B$3)))</f>
        <v/>
      </c>
      <c r="L26" s="61">
        <f>IF($A26="","",IF($B$3="All types",SUMIFS('Leave log'!T$5:T$404,'Leave log'!$A$5:$A$404,$A26),SUMIFS('Leave log'!T$5:T$404,'Leave log'!$A$5:$A$404,$A26,'Leave log'!$B$5:$B$404,$B$3)))</f>
        <v/>
      </c>
      <c r="M26" s="61">
        <f>IF($A26="","",IF($B$3="All types",SUMIFS('Leave log'!U$5:U$404,'Leave log'!$A$5:$A$404,$A26),SUMIFS('Leave log'!U$5:U$404,'Leave log'!$A$5:$A$404,$A26,'Leave log'!$B$5:$B$404,$B$3)))</f>
        <v/>
      </c>
      <c r="N26" s="62">
        <f>IF($A26="","",SUM(B26:M26))</f>
        <v/>
      </c>
    </row>
    <row r="27">
      <c r="A27" s="52">
        <f>IFERROR(IF(INDEX(Employees!$A$5:$A$34,22)="","",INDEX(Employees!$A$5:$A$34,22)),"")</f>
        <v/>
      </c>
      <c r="B27" s="61">
        <f>IF($A27="","",IF($B$3="All types",SUMIFS('Leave log'!J$5:J$404,'Leave log'!$A$5:$A$404,$A27),SUMIFS('Leave log'!J$5:J$404,'Leave log'!$A$5:$A$404,$A27,'Leave log'!$B$5:$B$404,$B$3)))</f>
        <v/>
      </c>
      <c r="C27" s="61">
        <f>IF($A27="","",IF($B$3="All types",SUMIFS('Leave log'!K$5:K$404,'Leave log'!$A$5:$A$404,$A27),SUMIFS('Leave log'!K$5:K$404,'Leave log'!$A$5:$A$404,$A27,'Leave log'!$B$5:$B$404,$B$3)))</f>
        <v/>
      </c>
      <c r="D27" s="61">
        <f>IF($A27="","",IF($B$3="All types",SUMIFS('Leave log'!L$5:L$404,'Leave log'!$A$5:$A$404,$A27),SUMIFS('Leave log'!L$5:L$404,'Leave log'!$A$5:$A$404,$A27,'Leave log'!$B$5:$B$404,$B$3)))</f>
        <v/>
      </c>
      <c r="E27" s="61">
        <f>IF($A27="","",IF($B$3="All types",SUMIFS('Leave log'!M$5:M$404,'Leave log'!$A$5:$A$404,$A27),SUMIFS('Leave log'!M$5:M$404,'Leave log'!$A$5:$A$404,$A27,'Leave log'!$B$5:$B$404,$B$3)))</f>
        <v/>
      </c>
      <c r="F27" s="61">
        <f>IF($A27="","",IF($B$3="All types",SUMIFS('Leave log'!N$5:N$404,'Leave log'!$A$5:$A$404,$A27),SUMIFS('Leave log'!N$5:N$404,'Leave log'!$A$5:$A$404,$A27,'Leave log'!$B$5:$B$404,$B$3)))</f>
        <v/>
      </c>
      <c r="G27" s="61">
        <f>IF($A27="","",IF($B$3="All types",SUMIFS('Leave log'!O$5:O$404,'Leave log'!$A$5:$A$404,$A27),SUMIFS('Leave log'!O$5:O$404,'Leave log'!$A$5:$A$404,$A27,'Leave log'!$B$5:$B$404,$B$3)))</f>
        <v/>
      </c>
      <c r="H27" s="61">
        <f>IF($A27="","",IF($B$3="All types",SUMIFS('Leave log'!P$5:P$404,'Leave log'!$A$5:$A$404,$A27),SUMIFS('Leave log'!P$5:P$404,'Leave log'!$A$5:$A$404,$A27,'Leave log'!$B$5:$B$404,$B$3)))</f>
        <v/>
      </c>
      <c r="I27" s="61">
        <f>IF($A27="","",IF($B$3="All types",SUMIFS('Leave log'!Q$5:Q$404,'Leave log'!$A$5:$A$404,$A27),SUMIFS('Leave log'!Q$5:Q$404,'Leave log'!$A$5:$A$404,$A27,'Leave log'!$B$5:$B$404,$B$3)))</f>
        <v/>
      </c>
      <c r="J27" s="61">
        <f>IF($A27="","",IF($B$3="All types",SUMIFS('Leave log'!R$5:R$404,'Leave log'!$A$5:$A$404,$A27),SUMIFS('Leave log'!R$5:R$404,'Leave log'!$A$5:$A$404,$A27,'Leave log'!$B$5:$B$404,$B$3)))</f>
        <v/>
      </c>
      <c r="K27" s="61">
        <f>IF($A27="","",IF($B$3="All types",SUMIFS('Leave log'!S$5:S$404,'Leave log'!$A$5:$A$404,$A27),SUMIFS('Leave log'!S$5:S$404,'Leave log'!$A$5:$A$404,$A27,'Leave log'!$B$5:$B$404,$B$3)))</f>
        <v/>
      </c>
      <c r="L27" s="61">
        <f>IF($A27="","",IF($B$3="All types",SUMIFS('Leave log'!T$5:T$404,'Leave log'!$A$5:$A$404,$A27),SUMIFS('Leave log'!T$5:T$404,'Leave log'!$A$5:$A$404,$A27,'Leave log'!$B$5:$B$404,$B$3)))</f>
        <v/>
      </c>
      <c r="M27" s="61">
        <f>IF($A27="","",IF($B$3="All types",SUMIFS('Leave log'!U$5:U$404,'Leave log'!$A$5:$A$404,$A27),SUMIFS('Leave log'!U$5:U$404,'Leave log'!$A$5:$A$404,$A27,'Leave log'!$B$5:$B$404,$B$3)))</f>
        <v/>
      </c>
      <c r="N27" s="62">
        <f>IF($A27="","",SUM(B27:M27))</f>
        <v/>
      </c>
    </row>
    <row r="28">
      <c r="A28" s="52">
        <f>IFERROR(IF(INDEX(Employees!$A$5:$A$34,23)="","",INDEX(Employees!$A$5:$A$34,23)),"")</f>
        <v/>
      </c>
      <c r="B28" s="61">
        <f>IF($A28="","",IF($B$3="All types",SUMIFS('Leave log'!J$5:J$404,'Leave log'!$A$5:$A$404,$A28),SUMIFS('Leave log'!J$5:J$404,'Leave log'!$A$5:$A$404,$A28,'Leave log'!$B$5:$B$404,$B$3)))</f>
        <v/>
      </c>
      <c r="C28" s="61">
        <f>IF($A28="","",IF($B$3="All types",SUMIFS('Leave log'!K$5:K$404,'Leave log'!$A$5:$A$404,$A28),SUMIFS('Leave log'!K$5:K$404,'Leave log'!$A$5:$A$404,$A28,'Leave log'!$B$5:$B$404,$B$3)))</f>
        <v/>
      </c>
      <c r="D28" s="61">
        <f>IF($A28="","",IF($B$3="All types",SUMIFS('Leave log'!L$5:L$404,'Leave log'!$A$5:$A$404,$A28),SUMIFS('Leave log'!L$5:L$404,'Leave log'!$A$5:$A$404,$A28,'Leave log'!$B$5:$B$404,$B$3)))</f>
        <v/>
      </c>
      <c r="E28" s="61">
        <f>IF($A28="","",IF($B$3="All types",SUMIFS('Leave log'!M$5:M$404,'Leave log'!$A$5:$A$404,$A28),SUMIFS('Leave log'!M$5:M$404,'Leave log'!$A$5:$A$404,$A28,'Leave log'!$B$5:$B$404,$B$3)))</f>
        <v/>
      </c>
      <c r="F28" s="61">
        <f>IF($A28="","",IF($B$3="All types",SUMIFS('Leave log'!N$5:N$404,'Leave log'!$A$5:$A$404,$A28),SUMIFS('Leave log'!N$5:N$404,'Leave log'!$A$5:$A$404,$A28,'Leave log'!$B$5:$B$404,$B$3)))</f>
        <v/>
      </c>
      <c r="G28" s="61">
        <f>IF($A28="","",IF($B$3="All types",SUMIFS('Leave log'!O$5:O$404,'Leave log'!$A$5:$A$404,$A28),SUMIFS('Leave log'!O$5:O$404,'Leave log'!$A$5:$A$404,$A28,'Leave log'!$B$5:$B$404,$B$3)))</f>
        <v/>
      </c>
      <c r="H28" s="61">
        <f>IF($A28="","",IF($B$3="All types",SUMIFS('Leave log'!P$5:P$404,'Leave log'!$A$5:$A$404,$A28),SUMIFS('Leave log'!P$5:P$404,'Leave log'!$A$5:$A$404,$A28,'Leave log'!$B$5:$B$404,$B$3)))</f>
        <v/>
      </c>
      <c r="I28" s="61">
        <f>IF($A28="","",IF($B$3="All types",SUMIFS('Leave log'!Q$5:Q$404,'Leave log'!$A$5:$A$404,$A28),SUMIFS('Leave log'!Q$5:Q$404,'Leave log'!$A$5:$A$404,$A28,'Leave log'!$B$5:$B$404,$B$3)))</f>
        <v/>
      </c>
      <c r="J28" s="61">
        <f>IF($A28="","",IF($B$3="All types",SUMIFS('Leave log'!R$5:R$404,'Leave log'!$A$5:$A$404,$A28),SUMIFS('Leave log'!R$5:R$404,'Leave log'!$A$5:$A$404,$A28,'Leave log'!$B$5:$B$404,$B$3)))</f>
        <v/>
      </c>
      <c r="K28" s="61">
        <f>IF($A28="","",IF($B$3="All types",SUMIFS('Leave log'!S$5:S$404,'Leave log'!$A$5:$A$404,$A28),SUMIFS('Leave log'!S$5:S$404,'Leave log'!$A$5:$A$404,$A28,'Leave log'!$B$5:$B$404,$B$3)))</f>
        <v/>
      </c>
      <c r="L28" s="61">
        <f>IF($A28="","",IF($B$3="All types",SUMIFS('Leave log'!T$5:T$404,'Leave log'!$A$5:$A$404,$A28),SUMIFS('Leave log'!T$5:T$404,'Leave log'!$A$5:$A$404,$A28,'Leave log'!$B$5:$B$404,$B$3)))</f>
        <v/>
      </c>
      <c r="M28" s="61">
        <f>IF($A28="","",IF($B$3="All types",SUMIFS('Leave log'!U$5:U$404,'Leave log'!$A$5:$A$404,$A28),SUMIFS('Leave log'!U$5:U$404,'Leave log'!$A$5:$A$404,$A28,'Leave log'!$B$5:$B$404,$B$3)))</f>
        <v/>
      </c>
      <c r="N28" s="62">
        <f>IF($A28="","",SUM(B28:M28))</f>
        <v/>
      </c>
    </row>
    <row r="29">
      <c r="A29" s="52">
        <f>IFERROR(IF(INDEX(Employees!$A$5:$A$34,24)="","",INDEX(Employees!$A$5:$A$34,24)),"")</f>
        <v/>
      </c>
      <c r="B29" s="61">
        <f>IF($A29="","",IF($B$3="All types",SUMIFS('Leave log'!J$5:J$404,'Leave log'!$A$5:$A$404,$A29),SUMIFS('Leave log'!J$5:J$404,'Leave log'!$A$5:$A$404,$A29,'Leave log'!$B$5:$B$404,$B$3)))</f>
        <v/>
      </c>
      <c r="C29" s="61">
        <f>IF($A29="","",IF($B$3="All types",SUMIFS('Leave log'!K$5:K$404,'Leave log'!$A$5:$A$404,$A29),SUMIFS('Leave log'!K$5:K$404,'Leave log'!$A$5:$A$404,$A29,'Leave log'!$B$5:$B$404,$B$3)))</f>
        <v/>
      </c>
      <c r="D29" s="61">
        <f>IF($A29="","",IF($B$3="All types",SUMIFS('Leave log'!L$5:L$404,'Leave log'!$A$5:$A$404,$A29),SUMIFS('Leave log'!L$5:L$404,'Leave log'!$A$5:$A$404,$A29,'Leave log'!$B$5:$B$404,$B$3)))</f>
        <v/>
      </c>
      <c r="E29" s="61">
        <f>IF($A29="","",IF($B$3="All types",SUMIFS('Leave log'!M$5:M$404,'Leave log'!$A$5:$A$404,$A29),SUMIFS('Leave log'!M$5:M$404,'Leave log'!$A$5:$A$404,$A29,'Leave log'!$B$5:$B$404,$B$3)))</f>
        <v/>
      </c>
      <c r="F29" s="61">
        <f>IF($A29="","",IF($B$3="All types",SUMIFS('Leave log'!N$5:N$404,'Leave log'!$A$5:$A$404,$A29),SUMIFS('Leave log'!N$5:N$404,'Leave log'!$A$5:$A$404,$A29,'Leave log'!$B$5:$B$404,$B$3)))</f>
        <v/>
      </c>
      <c r="G29" s="61">
        <f>IF($A29="","",IF($B$3="All types",SUMIFS('Leave log'!O$5:O$404,'Leave log'!$A$5:$A$404,$A29),SUMIFS('Leave log'!O$5:O$404,'Leave log'!$A$5:$A$404,$A29,'Leave log'!$B$5:$B$404,$B$3)))</f>
        <v/>
      </c>
      <c r="H29" s="61">
        <f>IF($A29="","",IF($B$3="All types",SUMIFS('Leave log'!P$5:P$404,'Leave log'!$A$5:$A$404,$A29),SUMIFS('Leave log'!P$5:P$404,'Leave log'!$A$5:$A$404,$A29,'Leave log'!$B$5:$B$404,$B$3)))</f>
        <v/>
      </c>
      <c r="I29" s="61">
        <f>IF($A29="","",IF($B$3="All types",SUMIFS('Leave log'!Q$5:Q$404,'Leave log'!$A$5:$A$404,$A29),SUMIFS('Leave log'!Q$5:Q$404,'Leave log'!$A$5:$A$404,$A29,'Leave log'!$B$5:$B$404,$B$3)))</f>
        <v/>
      </c>
      <c r="J29" s="61">
        <f>IF($A29="","",IF($B$3="All types",SUMIFS('Leave log'!R$5:R$404,'Leave log'!$A$5:$A$404,$A29),SUMIFS('Leave log'!R$5:R$404,'Leave log'!$A$5:$A$404,$A29,'Leave log'!$B$5:$B$404,$B$3)))</f>
        <v/>
      </c>
      <c r="K29" s="61">
        <f>IF($A29="","",IF($B$3="All types",SUMIFS('Leave log'!S$5:S$404,'Leave log'!$A$5:$A$404,$A29),SUMIFS('Leave log'!S$5:S$404,'Leave log'!$A$5:$A$404,$A29,'Leave log'!$B$5:$B$404,$B$3)))</f>
        <v/>
      </c>
      <c r="L29" s="61">
        <f>IF($A29="","",IF($B$3="All types",SUMIFS('Leave log'!T$5:T$404,'Leave log'!$A$5:$A$404,$A29),SUMIFS('Leave log'!T$5:T$404,'Leave log'!$A$5:$A$404,$A29,'Leave log'!$B$5:$B$404,$B$3)))</f>
        <v/>
      </c>
      <c r="M29" s="61">
        <f>IF($A29="","",IF($B$3="All types",SUMIFS('Leave log'!U$5:U$404,'Leave log'!$A$5:$A$404,$A29),SUMIFS('Leave log'!U$5:U$404,'Leave log'!$A$5:$A$404,$A29,'Leave log'!$B$5:$B$404,$B$3)))</f>
        <v/>
      </c>
      <c r="N29" s="62">
        <f>IF($A29="","",SUM(B29:M29))</f>
        <v/>
      </c>
    </row>
    <row r="30">
      <c r="A30" s="52">
        <f>IFERROR(IF(INDEX(Employees!$A$5:$A$34,25)="","",INDEX(Employees!$A$5:$A$34,25)),"")</f>
        <v/>
      </c>
      <c r="B30" s="61">
        <f>IF($A30="","",IF($B$3="All types",SUMIFS('Leave log'!J$5:J$404,'Leave log'!$A$5:$A$404,$A30),SUMIFS('Leave log'!J$5:J$404,'Leave log'!$A$5:$A$404,$A30,'Leave log'!$B$5:$B$404,$B$3)))</f>
        <v/>
      </c>
      <c r="C30" s="61">
        <f>IF($A30="","",IF($B$3="All types",SUMIFS('Leave log'!K$5:K$404,'Leave log'!$A$5:$A$404,$A30),SUMIFS('Leave log'!K$5:K$404,'Leave log'!$A$5:$A$404,$A30,'Leave log'!$B$5:$B$404,$B$3)))</f>
        <v/>
      </c>
      <c r="D30" s="61">
        <f>IF($A30="","",IF($B$3="All types",SUMIFS('Leave log'!L$5:L$404,'Leave log'!$A$5:$A$404,$A30),SUMIFS('Leave log'!L$5:L$404,'Leave log'!$A$5:$A$404,$A30,'Leave log'!$B$5:$B$404,$B$3)))</f>
        <v/>
      </c>
      <c r="E30" s="61">
        <f>IF($A30="","",IF($B$3="All types",SUMIFS('Leave log'!M$5:M$404,'Leave log'!$A$5:$A$404,$A30),SUMIFS('Leave log'!M$5:M$404,'Leave log'!$A$5:$A$404,$A30,'Leave log'!$B$5:$B$404,$B$3)))</f>
        <v/>
      </c>
      <c r="F30" s="61">
        <f>IF($A30="","",IF($B$3="All types",SUMIFS('Leave log'!N$5:N$404,'Leave log'!$A$5:$A$404,$A30),SUMIFS('Leave log'!N$5:N$404,'Leave log'!$A$5:$A$404,$A30,'Leave log'!$B$5:$B$404,$B$3)))</f>
        <v/>
      </c>
      <c r="G30" s="61">
        <f>IF($A30="","",IF($B$3="All types",SUMIFS('Leave log'!O$5:O$404,'Leave log'!$A$5:$A$404,$A30),SUMIFS('Leave log'!O$5:O$404,'Leave log'!$A$5:$A$404,$A30,'Leave log'!$B$5:$B$404,$B$3)))</f>
        <v/>
      </c>
      <c r="H30" s="61">
        <f>IF($A30="","",IF($B$3="All types",SUMIFS('Leave log'!P$5:P$404,'Leave log'!$A$5:$A$404,$A30),SUMIFS('Leave log'!P$5:P$404,'Leave log'!$A$5:$A$404,$A30,'Leave log'!$B$5:$B$404,$B$3)))</f>
        <v/>
      </c>
      <c r="I30" s="61">
        <f>IF($A30="","",IF($B$3="All types",SUMIFS('Leave log'!Q$5:Q$404,'Leave log'!$A$5:$A$404,$A30),SUMIFS('Leave log'!Q$5:Q$404,'Leave log'!$A$5:$A$404,$A30,'Leave log'!$B$5:$B$404,$B$3)))</f>
        <v/>
      </c>
      <c r="J30" s="61">
        <f>IF($A30="","",IF($B$3="All types",SUMIFS('Leave log'!R$5:R$404,'Leave log'!$A$5:$A$404,$A30),SUMIFS('Leave log'!R$5:R$404,'Leave log'!$A$5:$A$404,$A30,'Leave log'!$B$5:$B$404,$B$3)))</f>
        <v/>
      </c>
      <c r="K30" s="61">
        <f>IF($A30="","",IF($B$3="All types",SUMIFS('Leave log'!S$5:S$404,'Leave log'!$A$5:$A$404,$A30),SUMIFS('Leave log'!S$5:S$404,'Leave log'!$A$5:$A$404,$A30,'Leave log'!$B$5:$B$404,$B$3)))</f>
        <v/>
      </c>
      <c r="L30" s="61">
        <f>IF($A30="","",IF($B$3="All types",SUMIFS('Leave log'!T$5:T$404,'Leave log'!$A$5:$A$404,$A30),SUMIFS('Leave log'!T$5:T$404,'Leave log'!$A$5:$A$404,$A30,'Leave log'!$B$5:$B$404,$B$3)))</f>
        <v/>
      </c>
      <c r="M30" s="61">
        <f>IF($A30="","",IF($B$3="All types",SUMIFS('Leave log'!U$5:U$404,'Leave log'!$A$5:$A$404,$A30),SUMIFS('Leave log'!U$5:U$404,'Leave log'!$A$5:$A$404,$A30,'Leave log'!$B$5:$B$404,$B$3)))</f>
        <v/>
      </c>
      <c r="N30" s="62">
        <f>IF($A30="","",SUM(B30:M30))</f>
        <v/>
      </c>
    </row>
    <row r="31">
      <c r="A31" s="52">
        <f>IFERROR(IF(INDEX(Employees!$A$5:$A$34,26)="","",INDEX(Employees!$A$5:$A$34,26)),"")</f>
        <v/>
      </c>
      <c r="B31" s="61">
        <f>IF($A31="","",IF($B$3="All types",SUMIFS('Leave log'!J$5:J$404,'Leave log'!$A$5:$A$404,$A31),SUMIFS('Leave log'!J$5:J$404,'Leave log'!$A$5:$A$404,$A31,'Leave log'!$B$5:$B$404,$B$3)))</f>
        <v/>
      </c>
      <c r="C31" s="61">
        <f>IF($A31="","",IF($B$3="All types",SUMIFS('Leave log'!K$5:K$404,'Leave log'!$A$5:$A$404,$A31),SUMIFS('Leave log'!K$5:K$404,'Leave log'!$A$5:$A$404,$A31,'Leave log'!$B$5:$B$404,$B$3)))</f>
        <v/>
      </c>
      <c r="D31" s="61">
        <f>IF($A31="","",IF($B$3="All types",SUMIFS('Leave log'!L$5:L$404,'Leave log'!$A$5:$A$404,$A31),SUMIFS('Leave log'!L$5:L$404,'Leave log'!$A$5:$A$404,$A31,'Leave log'!$B$5:$B$404,$B$3)))</f>
        <v/>
      </c>
      <c r="E31" s="61">
        <f>IF($A31="","",IF($B$3="All types",SUMIFS('Leave log'!M$5:M$404,'Leave log'!$A$5:$A$404,$A31),SUMIFS('Leave log'!M$5:M$404,'Leave log'!$A$5:$A$404,$A31,'Leave log'!$B$5:$B$404,$B$3)))</f>
        <v/>
      </c>
      <c r="F31" s="61">
        <f>IF($A31="","",IF($B$3="All types",SUMIFS('Leave log'!N$5:N$404,'Leave log'!$A$5:$A$404,$A31),SUMIFS('Leave log'!N$5:N$404,'Leave log'!$A$5:$A$404,$A31,'Leave log'!$B$5:$B$404,$B$3)))</f>
        <v/>
      </c>
      <c r="G31" s="61">
        <f>IF($A31="","",IF($B$3="All types",SUMIFS('Leave log'!O$5:O$404,'Leave log'!$A$5:$A$404,$A31),SUMIFS('Leave log'!O$5:O$404,'Leave log'!$A$5:$A$404,$A31,'Leave log'!$B$5:$B$404,$B$3)))</f>
        <v/>
      </c>
      <c r="H31" s="61">
        <f>IF($A31="","",IF($B$3="All types",SUMIFS('Leave log'!P$5:P$404,'Leave log'!$A$5:$A$404,$A31),SUMIFS('Leave log'!P$5:P$404,'Leave log'!$A$5:$A$404,$A31,'Leave log'!$B$5:$B$404,$B$3)))</f>
        <v/>
      </c>
      <c r="I31" s="61">
        <f>IF($A31="","",IF($B$3="All types",SUMIFS('Leave log'!Q$5:Q$404,'Leave log'!$A$5:$A$404,$A31),SUMIFS('Leave log'!Q$5:Q$404,'Leave log'!$A$5:$A$404,$A31,'Leave log'!$B$5:$B$404,$B$3)))</f>
        <v/>
      </c>
      <c r="J31" s="61">
        <f>IF($A31="","",IF($B$3="All types",SUMIFS('Leave log'!R$5:R$404,'Leave log'!$A$5:$A$404,$A31),SUMIFS('Leave log'!R$5:R$404,'Leave log'!$A$5:$A$404,$A31,'Leave log'!$B$5:$B$404,$B$3)))</f>
        <v/>
      </c>
      <c r="K31" s="61">
        <f>IF($A31="","",IF($B$3="All types",SUMIFS('Leave log'!S$5:S$404,'Leave log'!$A$5:$A$404,$A31),SUMIFS('Leave log'!S$5:S$404,'Leave log'!$A$5:$A$404,$A31,'Leave log'!$B$5:$B$404,$B$3)))</f>
        <v/>
      </c>
      <c r="L31" s="61">
        <f>IF($A31="","",IF($B$3="All types",SUMIFS('Leave log'!T$5:T$404,'Leave log'!$A$5:$A$404,$A31),SUMIFS('Leave log'!T$5:T$404,'Leave log'!$A$5:$A$404,$A31,'Leave log'!$B$5:$B$404,$B$3)))</f>
        <v/>
      </c>
      <c r="M31" s="61">
        <f>IF($A31="","",IF($B$3="All types",SUMIFS('Leave log'!U$5:U$404,'Leave log'!$A$5:$A$404,$A31),SUMIFS('Leave log'!U$5:U$404,'Leave log'!$A$5:$A$404,$A31,'Leave log'!$B$5:$B$404,$B$3)))</f>
        <v/>
      </c>
      <c r="N31" s="62">
        <f>IF($A31="","",SUM(B31:M31))</f>
        <v/>
      </c>
    </row>
    <row r="32">
      <c r="A32" s="52">
        <f>IFERROR(IF(INDEX(Employees!$A$5:$A$34,27)="","",INDEX(Employees!$A$5:$A$34,27)),"")</f>
        <v/>
      </c>
      <c r="B32" s="61">
        <f>IF($A32="","",IF($B$3="All types",SUMIFS('Leave log'!J$5:J$404,'Leave log'!$A$5:$A$404,$A32),SUMIFS('Leave log'!J$5:J$404,'Leave log'!$A$5:$A$404,$A32,'Leave log'!$B$5:$B$404,$B$3)))</f>
        <v/>
      </c>
      <c r="C32" s="61">
        <f>IF($A32="","",IF($B$3="All types",SUMIFS('Leave log'!K$5:K$404,'Leave log'!$A$5:$A$404,$A32),SUMIFS('Leave log'!K$5:K$404,'Leave log'!$A$5:$A$404,$A32,'Leave log'!$B$5:$B$404,$B$3)))</f>
        <v/>
      </c>
      <c r="D32" s="61">
        <f>IF($A32="","",IF($B$3="All types",SUMIFS('Leave log'!L$5:L$404,'Leave log'!$A$5:$A$404,$A32),SUMIFS('Leave log'!L$5:L$404,'Leave log'!$A$5:$A$404,$A32,'Leave log'!$B$5:$B$404,$B$3)))</f>
        <v/>
      </c>
      <c r="E32" s="61">
        <f>IF($A32="","",IF($B$3="All types",SUMIFS('Leave log'!M$5:M$404,'Leave log'!$A$5:$A$404,$A32),SUMIFS('Leave log'!M$5:M$404,'Leave log'!$A$5:$A$404,$A32,'Leave log'!$B$5:$B$404,$B$3)))</f>
        <v/>
      </c>
      <c r="F32" s="61">
        <f>IF($A32="","",IF($B$3="All types",SUMIFS('Leave log'!N$5:N$404,'Leave log'!$A$5:$A$404,$A32),SUMIFS('Leave log'!N$5:N$404,'Leave log'!$A$5:$A$404,$A32,'Leave log'!$B$5:$B$404,$B$3)))</f>
        <v/>
      </c>
      <c r="G32" s="61">
        <f>IF($A32="","",IF($B$3="All types",SUMIFS('Leave log'!O$5:O$404,'Leave log'!$A$5:$A$404,$A32),SUMIFS('Leave log'!O$5:O$404,'Leave log'!$A$5:$A$404,$A32,'Leave log'!$B$5:$B$404,$B$3)))</f>
        <v/>
      </c>
      <c r="H32" s="61">
        <f>IF($A32="","",IF($B$3="All types",SUMIFS('Leave log'!P$5:P$404,'Leave log'!$A$5:$A$404,$A32),SUMIFS('Leave log'!P$5:P$404,'Leave log'!$A$5:$A$404,$A32,'Leave log'!$B$5:$B$404,$B$3)))</f>
        <v/>
      </c>
      <c r="I32" s="61">
        <f>IF($A32="","",IF($B$3="All types",SUMIFS('Leave log'!Q$5:Q$404,'Leave log'!$A$5:$A$404,$A32),SUMIFS('Leave log'!Q$5:Q$404,'Leave log'!$A$5:$A$404,$A32,'Leave log'!$B$5:$B$404,$B$3)))</f>
        <v/>
      </c>
      <c r="J32" s="61">
        <f>IF($A32="","",IF($B$3="All types",SUMIFS('Leave log'!R$5:R$404,'Leave log'!$A$5:$A$404,$A32),SUMIFS('Leave log'!R$5:R$404,'Leave log'!$A$5:$A$404,$A32,'Leave log'!$B$5:$B$404,$B$3)))</f>
        <v/>
      </c>
      <c r="K32" s="61">
        <f>IF($A32="","",IF($B$3="All types",SUMIFS('Leave log'!S$5:S$404,'Leave log'!$A$5:$A$404,$A32),SUMIFS('Leave log'!S$5:S$404,'Leave log'!$A$5:$A$404,$A32,'Leave log'!$B$5:$B$404,$B$3)))</f>
        <v/>
      </c>
      <c r="L32" s="61">
        <f>IF($A32="","",IF($B$3="All types",SUMIFS('Leave log'!T$5:T$404,'Leave log'!$A$5:$A$404,$A32),SUMIFS('Leave log'!T$5:T$404,'Leave log'!$A$5:$A$404,$A32,'Leave log'!$B$5:$B$404,$B$3)))</f>
        <v/>
      </c>
      <c r="M32" s="61">
        <f>IF($A32="","",IF($B$3="All types",SUMIFS('Leave log'!U$5:U$404,'Leave log'!$A$5:$A$404,$A32),SUMIFS('Leave log'!U$5:U$404,'Leave log'!$A$5:$A$404,$A32,'Leave log'!$B$5:$B$404,$B$3)))</f>
        <v/>
      </c>
      <c r="N32" s="62">
        <f>IF($A32="","",SUM(B32:M32))</f>
        <v/>
      </c>
    </row>
    <row r="33">
      <c r="A33" s="52">
        <f>IFERROR(IF(INDEX(Employees!$A$5:$A$34,28)="","",INDEX(Employees!$A$5:$A$34,28)),"")</f>
        <v/>
      </c>
      <c r="B33" s="61">
        <f>IF($A33="","",IF($B$3="All types",SUMIFS('Leave log'!J$5:J$404,'Leave log'!$A$5:$A$404,$A33),SUMIFS('Leave log'!J$5:J$404,'Leave log'!$A$5:$A$404,$A33,'Leave log'!$B$5:$B$404,$B$3)))</f>
        <v/>
      </c>
      <c r="C33" s="61">
        <f>IF($A33="","",IF($B$3="All types",SUMIFS('Leave log'!K$5:K$404,'Leave log'!$A$5:$A$404,$A33),SUMIFS('Leave log'!K$5:K$404,'Leave log'!$A$5:$A$404,$A33,'Leave log'!$B$5:$B$404,$B$3)))</f>
        <v/>
      </c>
      <c r="D33" s="61">
        <f>IF($A33="","",IF($B$3="All types",SUMIFS('Leave log'!L$5:L$404,'Leave log'!$A$5:$A$404,$A33),SUMIFS('Leave log'!L$5:L$404,'Leave log'!$A$5:$A$404,$A33,'Leave log'!$B$5:$B$404,$B$3)))</f>
        <v/>
      </c>
      <c r="E33" s="61">
        <f>IF($A33="","",IF($B$3="All types",SUMIFS('Leave log'!M$5:M$404,'Leave log'!$A$5:$A$404,$A33),SUMIFS('Leave log'!M$5:M$404,'Leave log'!$A$5:$A$404,$A33,'Leave log'!$B$5:$B$404,$B$3)))</f>
        <v/>
      </c>
      <c r="F33" s="61">
        <f>IF($A33="","",IF($B$3="All types",SUMIFS('Leave log'!N$5:N$404,'Leave log'!$A$5:$A$404,$A33),SUMIFS('Leave log'!N$5:N$404,'Leave log'!$A$5:$A$404,$A33,'Leave log'!$B$5:$B$404,$B$3)))</f>
        <v/>
      </c>
      <c r="G33" s="61">
        <f>IF($A33="","",IF($B$3="All types",SUMIFS('Leave log'!O$5:O$404,'Leave log'!$A$5:$A$404,$A33),SUMIFS('Leave log'!O$5:O$404,'Leave log'!$A$5:$A$404,$A33,'Leave log'!$B$5:$B$404,$B$3)))</f>
        <v/>
      </c>
      <c r="H33" s="61">
        <f>IF($A33="","",IF($B$3="All types",SUMIFS('Leave log'!P$5:P$404,'Leave log'!$A$5:$A$404,$A33),SUMIFS('Leave log'!P$5:P$404,'Leave log'!$A$5:$A$404,$A33,'Leave log'!$B$5:$B$404,$B$3)))</f>
        <v/>
      </c>
      <c r="I33" s="61">
        <f>IF($A33="","",IF($B$3="All types",SUMIFS('Leave log'!Q$5:Q$404,'Leave log'!$A$5:$A$404,$A33),SUMIFS('Leave log'!Q$5:Q$404,'Leave log'!$A$5:$A$404,$A33,'Leave log'!$B$5:$B$404,$B$3)))</f>
        <v/>
      </c>
      <c r="J33" s="61">
        <f>IF($A33="","",IF($B$3="All types",SUMIFS('Leave log'!R$5:R$404,'Leave log'!$A$5:$A$404,$A33),SUMIFS('Leave log'!R$5:R$404,'Leave log'!$A$5:$A$404,$A33,'Leave log'!$B$5:$B$404,$B$3)))</f>
        <v/>
      </c>
      <c r="K33" s="61">
        <f>IF($A33="","",IF($B$3="All types",SUMIFS('Leave log'!S$5:S$404,'Leave log'!$A$5:$A$404,$A33),SUMIFS('Leave log'!S$5:S$404,'Leave log'!$A$5:$A$404,$A33,'Leave log'!$B$5:$B$404,$B$3)))</f>
        <v/>
      </c>
      <c r="L33" s="61">
        <f>IF($A33="","",IF($B$3="All types",SUMIFS('Leave log'!T$5:T$404,'Leave log'!$A$5:$A$404,$A33),SUMIFS('Leave log'!T$5:T$404,'Leave log'!$A$5:$A$404,$A33,'Leave log'!$B$5:$B$404,$B$3)))</f>
        <v/>
      </c>
      <c r="M33" s="61">
        <f>IF($A33="","",IF($B$3="All types",SUMIFS('Leave log'!U$5:U$404,'Leave log'!$A$5:$A$404,$A33),SUMIFS('Leave log'!U$5:U$404,'Leave log'!$A$5:$A$404,$A33,'Leave log'!$B$5:$B$404,$B$3)))</f>
        <v/>
      </c>
      <c r="N33" s="62">
        <f>IF($A33="","",SUM(B33:M33))</f>
        <v/>
      </c>
    </row>
    <row r="34">
      <c r="A34" s="52">
        <f>IFERROR(IF(INDEX(Employees!$A$5:$A$34,29)="","",INDEX(Employees!$A$5:$A$34,29)),"")</f>
        <v/>
      </c>
      <c r="B34" s="61">
        <f>IF($A34="","",IF($B$3="All types",SUMIFS('Leave log'!J$5:J$404,'Leave log'!$A$5:$A$404,$A34),SUMIFS('Leave log'!J$5:J$404,'Leave log'!$A$5:$A$404,$A34,'Leave log'!$B$5:$B$404,$B$3)))</f>
        <v/>
      </c>
      <c r="C34" s="61">
        <f>IF($A34="","",IF($B$3="All types",SUMIFS('Leave log'!K$5:K$404,'Leave log'!$A$5:$A$404,$A34),SUMIFS('Leave log'!K$5:K$404,'Leave log'!$A$5:$A$404,$A34,'Leave log'!$B$5:$B$404,$B$3)))</f>
        <v/>
      </c>
      <c r="D34" s="61">
        <f>IF($A34="","",IF($B$3="All types",SUMIFS('Leave log'!L$5:L$404,'Leave log'!$A$5:$A$404,$A34),SUMIFS('Leave log'!L$5:L$404,'Leave log'!$A$5:$A$404,$A34,'Leave log'!$B$5:$B$404,$B$3)))</f>
        <v/>
      </c>
      <c r="E34" s="61">
        <f>IF($A34="","",IF($B$3="All types",SUMIFS('Leave log'!M$5:M$404,'Leave log'!$A$5:$A$404,$A34),SUMIFS('Leave log'!M$5:M$404,'Leave log'!$A$5:$A$404,$A34,'Leave log'!$B$5:$B$404,$B$3)))</f>
        <v/>
      </c>
      <c r="F34" s="61">
        <f>IF($A34="","",IF($B$3="All types",SUMIFS('Leave log'!N$5:N$404,'Leave log'!$A$5:$A$404,$A34),SUMIFS('Leave log'!N$5:N$404,'Leave log'!$A$5:$A$404,$A34,'Leave log'!$B$5:$B$404,$B$3)))</f>
        <v/>
      </c>
      <c r="G34" s="61">
        <f>IF($A34="","",IF($B$3="All types",SUMIFS('Leave log'!O$5:O$404,'Leave log'!$A$5:$A$404,$A34),SUMIFS('Leave log'!O$5:O$404,'Leave log'!$A$5:$A$404,$A34,'Leave log'!$B$5:$B$404,$B$3)))</f>
        <v/>
      </c>
      <c r="H34" s="61">
        <f>IF($A34="","",IF($B$3="All types",SUMIFS('Leave log'!P$5:P$404,'Leave log'!$A$5:$A$404,$A34),SUMIFS('Leave log'!P$5:P$404,'Leave log'!$A$5:$A$404,$A34,'Leave log'!$B$5:$B$404,$B$3)))</f>
        <v/>
      </c>
      <c r="I34" s="61">
        <f>IF($A34="","",IF($B$3="All types",SUMIFS('Leave log'!Q$5:Q$404,'Leave log'!$A$5:$A$404,$A34),SUMIFS('Leave log'!Q$5:Q$404,'Leave log'!$A$5:$A$404,$A34,'Leave log'!$B$5:$B$404,$B$3)))</f>
        <v/>
      </c>
      <c r="J34" s="61">
        <f>IF($A34="","",IF($B$3="All types",SUMIFS('Leave log'!R$5:R$404,'Leave log'!$A$5:$A$404,$A34),SUMIFS('Leave log'!R$5:R$404,'Leave log'!$A$5:$A$404,$A34,'Leave log'!$B$5:$B$404,$B$3)))</f>
        <v/>
      </c>
      <c r="K34" s="61">
        <f>IF($A34="","",IF($B$3="All types",SUMIFS('Leave log'!S$5:S$404,'Leave log'!$A$5:$A$404,$A34),SUMIFS('Leave log'!S$5:S$404,'Leave log'!$A$5:$A$404,$A34,'Leave log'!$B$5:$B$404,$B$3)))</f>
        <v/>
      </c>
      <c r="L34" s="61">
        <f>IF($A34="","",IF($B$3="All types",SUMIFS('Leave log'!T$5:T$404,'Leave log'!$A$5:$A$404,$A34),SUMIFS('Leave log'!T$5:T$404,'Leave log'!$A$5:$A$404,$A34,'Leave log'!$B$5:$B$404,$B$3)))</f>
        <v/>
      </c>
      <c r="M34" s="61">
        <f>IF($A34="","",IF($B$3="All types",SUMIFS('Leave log'!U$5:U$404,'Leave log'!$A$5:$A$404,$A34),SUMIFS('Leave log'!U$5:U$404,'Leave log'!$A$5:$A$404,$A34,'Leave log'!$B$5:$B$404,$B$3)))</f>
        <v/>
      </c>
      <c r="N34" s="62">
        <f>IF($A34="","",SUM(B34:M34))</f>
        <v/>
      </c>
    </row>
    <row r="35">
      <c r="A35" s="52">
        <f>IFERROR(IF(INDEX(Employees!$A$5:$A$34,30)="","",INDEX(Employees!$A$5:$A$34,30)),"")</f>
        <v/>
      </c>
      <c r="B35" s="61">
        <f>IF($A35="","",IF($B$3="All types",SUMIFS('Leave log'!J$5:J$404,'Leave log'!$A$5:$A$404,$A35),SUMIFS('Leave log'!J$5:J$404,'Leave log'!$A$5:$A$404,$A35,'Leave log'!$B$5:$B$404,$B$3)))</f>
        <v/>
      </c>
      <c r="C35" s="61">
        <f>IF($A35="","",IF($B$3="All types",SUMIFS('Leave log'!K$5:K$404,'Leave log'!$A$5:$A$404,$A35),SUMIFS('Leave log'!K$5:K$404,'Leave log'!$A$5:$A$404,$A35,'Leave log'!$B$5:$B$404,$B$3)))</f>
        <v/>
      </c>
      <c r="D35" s="61">
        <f>IF($A35="","",IF($B$3="All types",SUMIFS('Leave log'!L$5:L$404,'Leave log'!$A$5:$A$404,$A35),SUMIFS('Leave log'!L$5:L$404,'Leave log'!$A$5:$A$404,$A35,'Leave log'!$B$5:$B$404,$B$3)))</f>
        <v/>
      </c>
      <c r="E35" s="61">
        <f>IF($A35="","",IF($B$3="All types",SUMIFS('Leave log'!M$5:M$404,'Leave log'!$A$5:$A$404,$A35),SUMIFS('Leave log'!M$5:M$404,'Leave log'!$A$5:$A$404,$A35,'Leave log'!$B$5:$B$404,$B$3)))</f>
        <v/>
      </c>
      <c r="F35" s="61">
        <f>IF($A35="","",IF($B$3="All types",SUMIFS('Leave log'!N$5:N$404,'Leave log'!$A$5:$A$404,$A35),SUMIFS('Leave log'!N$5:N$404,'Leave log'!$A$5:$A$404,$A35,'Leave log'!$B$5:$B$404,$B$3)))</f>
        <v/>
      </c>
      <c r="G35" s="61">
        <f>IF($A35="","",IF($B$3="All types",SUMIFS('Leave log'!O$5:O$404,'Leave log'!$A$5:$A$404,$A35),SUMIFS('Leave log'!O$5:O$404,'Leave log'!$A$5:$A$404,$A35,'Leave log'!$B$5:$B$404,$B$3)))</f>
        <v/>
      </c>
      <c r="H35" s="61">
        <f>IF($A35="","",IF($B$3="All types",SUMIFS('Leave log'!P$5:P$404,'Leave log'!$A$5:$A$404,$A35),SUMIFS('Leave log'!P$5:P$404,'Leave log'!$A$5:$A$404,$A35,'Leave log'!$B$5:$B$404,$B$3)))</f>
        <v/>
      </c>
      <c r="I35" s="61">
        <f>IF($A35="","",IF($B$3="All types",SUMIFS('Leave log'!Q$5:Q$404,'Leave log'!$A$5:$A$404,$A35),SUMIFS('Leave log'!Q$5:Q$404,'Leave log'!$A$5:$A$404,$A35,'Leave log'!$B$5:$B$404,$B$3)))</f>
        <v/>
      </c>
      <c r="J35" s="61">
        <f>IF($A35="","",IF($B$3="All types",SUMIFS('Leave log'!R$5:R$404,'Leave log'!$A$5:$A$404,$A35),SUMIFS('Leave log'!R$5:R$404,'Leave log'!$A$5:$A$404,$A35,'Leave log'!$B$5:$B$404,$B$3)))</f>
        <v/>
      </c>
      <c r="K35" s="61">
        <f>IF($A35="","",IF($B$3="All types",SUMIFS('Leave log'!S$5:S$404,'Leave log'!$A$5:$A$404,$A35),SUMIFS('Leave log'!S$5:S$404,'Leave log'!$A$5:$A$404,$A35,'Leave log'!$B$5:$B$404,$B$3)))</f>
        <v/>
      </c>
      <c r="L35" s="61">
        <f>IF($A35="","",IF($B$3="All types",SUMIFS('Leave log'!T$5:T$404,'Leave log'!$A$5:$A$404,$A35),SUMIFS('Leave log'!T$5:T$404,'Leave log'!$A$5:$A$404,$A35,'Leave log'!$B$5:$B$404,$B$3)))</f>
        <v/>
      </c>
      <c r="M35" s="61">
        <f>IF($A35="","",IF($B$3="All types",SUMIFS('Leave log'!U$5:U$404,'Leave log'!$A$5:$A$404,$A35),SUMIFS('Leave log'!U$5:U$404,'Leave log'!$A$5:$A$404,$A35,'Leave log'!$B$5:$B$404,$B$3)))</f>
        <v/>
      </c>
      <c r="N35" s="62">
        <f>IF($A35="","",SUM(B35:M35))</f>
        <v/>
      </c>
    </row>
    <row r="36">
      <c r="A36" s="57" t="inlineStr">
        <is>
          <t>Total days off</t>
        </is>
      </c>
      <c r="B36" s="62">
        <f>SUM(B6:B35)</f>
        <v/>
      </c>
      <c r="C36" s="62">
        <f>SUM(C6:C35)</f>
        <v/>
      </c>
      <c r="D36" s="62">
        <f>SUM(D6:D35)</f>
        <v/>
      </c>
      <c r="E36" s="62">
        <f>SUM(E6:E35)</f>
        <v/>
      </c>
      <c r="F36" s="62">
        <f>SUM(F6:F35)</f>
        <v/>
      </c>
      <c r="G36" s="62">
        <f>SUM(G6:G35)</f>
        <v/>
      </c>
      <c r="H36" s="62">
        <f>SUM(H6:H35)</f>
        <v/>
      </c>
      <c r="I36" s="62">
        <f>SUM(I6:I35)</f>
        <v/>
      </c>
      <c r="J36" s="62">
        <f>SUM(J6:J35)</f>
        <v/>
      </c>
      <c r="K36" s="62">
        <f>SUM(K6:K35)</f>
        <v/>
      </c>
      <c r="L36" s="62">
        <f>SUM(L6:L35)</f>
        <v/>
      </c>
      <c r="M36" s="62">
        <f>SUM(M6:M35)</f>
        <v/>
      </c>
      <c r="N36" s="62">
        <f>SUM(B36:M36)</f>
        <v/>
      </c>
    </row>
    <row r="37">
      <c r="A37" s="63" t="inlineStr">
        <is>
          <t>Public holidays listed</t>
        </is>
      </c>
      <c r="B37" s="64">
        <f>COUNTIFS(Setup!$F$12:$F$61,"&gt;="&amp;DATE(Setup!$B$5,1,1),Setup!$F$12:$F$61,"&lt;="&amp;EOMONTH(DATE(Setup!$B$5,1,1),0))</f>
        <v/>
      </c>
      <c r="C37" s="64">
        <f>COUNTIFS(Setup!$F$12:$F$61,"&gt;="&amp;DATE(Setup!$B$5,2,1),Setup!$F$12:$F$61,"&lt;="&amp;EOMONTH(DATE(Setup!$B$5,2,1),0))</f>
        <v/>
      </c>
      <c r="D37" s="64">
        <f>COUNTIFS(Setup!$F$12:$F$61,"&gt;="&amp;DATE(Setup!$B$5,3,1),Setup!$F$12:$F$61,"&lt;="&amp;EOMONTH(DATE(Setup!$B$5,3,1),0))</f>
        <v/>
      </c>
      <c r="E37" s="64">
        <f>COUNTIFS(Setup!$F$12:$F$61,"&gt;="&amp;DATE(Setup!$B$5,4,1),Setup!$F$12:$F$61,"&lt;="&amp;EOMONTH(DATE(Setup!$B$5,4,1),0))</f>
        <v/>
      </c>
      <c r="F37" s="64">
        <f>COUNTIFS(Setup!$F$12:$F$61,"&gt;="&amp;DATE(Setup!$B$5,5,1),Setup!$F$12:$F$61,"&lt;="&amp;EOMONTH(DATE(Setup!$B$5,5,1),0))</f>
        <v/>
      </c>
      <c r="G37" s="64">
        <f>COUNTIFS(Setup!$F$12:$F$61,"&gt;="&amp;DATE(Setup!$B$5,6,1),Setup!$F$12:$F$61,"&lt;="&amp;EOMONTH(DATE(Setup!$B$5,6,1),0))</f>
        <v/>
      </c>
      <c r="H37" s="64">
        <f>COUNTIFS(Setup!$F$12:$F$61,"&gt;="&amp;DATE(Setup!$B$5,7,1),Setup!$F$12:$F$61,"&lt;="&amp;EOMONTH(DATE(Setup!$B$5,7,1),0))</f>
        <v/>
      </c>
      <c r="I37" s="64">
        <f>COUNTIFS(Setup!$F$12:$F$61,"&gt;="&amp;DATE(Setup!$B$5,8,1),Setup!$F$12:$F$61,"&lt;="&amp;EOMONTH(DATE(Setup!$B$5,8,1),0))</f>
        <v/>
      </c>
      <c r="J37" s="64">
        <f>COUNTIFS(Setup!$F$12:$F$61,"&gt;="&amp;DATE(Setup!$B$5,9,1),Setup!$F$12:$F$61,"&lt;="&amp;EOMONTH(DATE(Setup!$B$5,9,1),0))</f>
        <v/>
      </c>
      <c r="K37" s="64">
        <f>COUNTIFS(Setup!$F$12:$F$61,"&gt;="&amp;DATE(Setup!$B$5,10,1),Setup!$F$12:$F$61,"&lt;="&amp;EOMONTH(DATE(Setup!$B$5,10,1),0))</f>
        <v/>
      </c>
      <c r="L37" s="64">
        <f>COUNTIFS(Setup!$F$12:$F$61,"&gt;="&amp;DATE(Setup!$B$5,11,1),Setup!$F$12:$F$61,"&lt;="&amp;EOMONTH(DATE(Setup!$B$5,11,1),0))</f>
        <v/>
      </c>
      <c r="M37" s="64">
        <f>COUNTIFS(Setup!$F$12:$F$61,"&gt;="&amp;DATE(Setup!$B$5,12,1),Setup!$F$12:$F$61,"&lt;="&amp;EOMONTH(DATE(Setup!$B$5,12,1),0))</f>
        <v/>
      </c>
      <c r="N37" s="65">
        <f>SUM(B37:M37)</f>
        <v/>
      </c>
    </row>
  </sheetData>
  <mergeCells count="3">
    <mergeCell ref="B3:D3"/>
    <mergeCell ref="A2:N2"/>
    <mergeCell ref="A1:N1"/>
  </mergeCells>
  <conditionalFormatting sqref="B6:M35">
    <cfRule type="colorScale" priority="1">
      <colorScale>
        <cfvo type="num" val="0"/>
        <cfvo type="max"/>
        <color rgb="00FFFFFF"/>
        <color rgb="00F59E0B"/>
      </colorScale>
    </cfRule>
  </conditionalFormatting>
  <dataValidations count="1">
    <dataValidation sqref="B3" showDropDown="0" showInputMessage="1" showErrorMessage="1" allowBlank="1" errorTitle="Pick from the list" error="Choose a value from the drop-down list." promptTitle="Leave type" prompt="Pick All types or one leave type." type="list" errorStyle="stop">
      <formula1>=Setup!$O$12:$O$18</formula1>
    </dataValidation>
  </dataValidations>
  <printOptions horizontalCentered="1"/>
  <pageMargins left="0.4" right="0.4" top="0.5" bottom="0.6" header="0.5" footer="0.5"/>
  <pageSetup orientation="landscape" paperSize="9" fitToHeight="0" fitToWidth="1"/>
  <headerFooter>
    <oddHeader/>
    <oddFooter>&amp;L&amp;8 Made by LeaveCalc, leavecalc.com&amp;R&amp;8 &amp;A  page &amp;P of &amp;N</oddFooter>
    <evenHeader/>
    <evenFooter/>
    <firstHeader/>
    <firstFooter/>
  </headerFooter>
</worksheet>
</file>

<file path=xl/worksheets/sheet7.xml><?xml version="1.0" encoding="utf-8"?>
<worksheet xmlns="http://schemas.openxmlformats.org/spreadsheetml/2006/main">
  <sheetPr>
    <tabColor rgb="000E7490"/>
    <outlinePr summaryBelow="1" summaryRight="1"/>
    <pageSetUpPr fitToPage="1"/>
  </sheetPr>
  <dimension ref="A1:AH47"/>
  <sheetViews>
    <sheetView showGridLines="0" workbookViewId="0">
      <pane xSplit="1" ySplit="7" topLeftCell="B8" activePane="bottomRight" state="frozen"/>
      <selection pane="topRight"/>
      <selection pane="bottomLeft"/>
      <selection pane="bottomRight" activeCell="A1" sqref="A1"/>
    </sheetView>
  </sheetViews>
  <sheetFormatPr baseColWidth="8" defaultRowHeight="15"/>
  <cols>
    <col width="28" customWidth="1" min="1" max="1"/>
    <col width="3.9" customWidth="1" min="2" max="2"/>
    <col width="3.9" customWidth="1" min="3" max="3"/>
    <col width="3.9" customWidth="1" min="4" max="4"/>
    <col width="3.9" customWidth="1" min="5" max="5"/>
    <col width="3.9" customWidth="1" min="6" max="6"/>
    <col width="3.9" customWidth="1" min="7" max="7"/>
    <col width="3.9" customWidth="1" min="8" max="8"/>
    <col width="3.9" customWidth="1" min="9" max="9"/>
    <col width="3.9" customWidth="1" min="10" max="10"/>
    <col width="3.9" customWidth="1" min="11" max="11"/>
    <col width="3.9" customWidth="1" min="12" max="12"/>
    <col width="3.9" customWidth="1" min="13" max="13"/>
    <col width="3.9" customWidth="1" min="14" max="14"/>
    <col width="3.9" customWidth="1" min="15" max="15"/>
    <col width="3.9" customWidth="1" min="16" max="16"/>
    <col width="3.9" customWidth="1" min="17" max="17"/>
    <col width="3.9" customWidth="1" min="18" max="18"/>
    <col width="3.9" customWidth="1" min="19" max="19"/>
    <col width="3.9" customWidth="1" min="20" max="20"/>
    <col width="3.9" customWidth="1" min="21" max="21"/>
    <col width="3.9" customWidth="1" min="22" max="22"/>
    <col width="3.9" customWidth="1" min="23" max="23"/>
    <col width="3.9" customWidth="1" min="24" max="24"/>
    <col width="3.9" customWidth="1" min="25" max="25"/>
    <col width="3.9" customWidth="1" min="26" max="26"/>
    <col width="3.9" customWidth="1" min="27" max="27"/>
    <col width="3.9" customWidth="1" min="28" max="28"/>
    <col width="3.9" customWidth="1" min="29" max="29"/>
    <col width="3.9" customWidth="1" min="30" max="30"/>
    <col width="3.9" customWidth="1" min="31" max="31"/>
    <col width="3.9" customWidth="1" min="32" max="32"/>
  </cols>
  <sheetData>
    <row r="1" ht="26" customHeight="1">
      <c r="A1" s="1" t="inlineStr">
        <is>
          <t xml:space="preserve">  LeaveCalc  |  Annual Leave Tracker 2027  |  Who is off</t>
        </is>
      </c>
    </row>
    <row r="2" ht="30" customHeight="1">
      <c r="A2" s="2" t="inlineStr">
        <is>
          <t>Pick a month in B3 to see who is off on each day. Codes come from the Setup sheet, a half day shows a 1/2 sign. Weekends and holidays are shaded.</t>
        </is>
      </c>
    </row>
    <row r="3">
      <c r="A3" s="12" t="inlineStr">
        <is>
          <t>Month</t>
        </is>
      </c>
      <c r="B3" s="66" t="inlineStr">
        <is>
          <t>Aug</t>
        </is>
      </c>
      <c r="C3" s="66" t="n"/>
      <c r="D3" s="66" t="n"/>
      <c r="E3" s="66" t="n"/>
      <c r="I3" s="67">
        <f>TEXT(Setup!$B$5,"0")&amp;" "&amp;B3</f>
        <v/>
      </c>
      <c r="AH3" s="68">
        <f>MATCH(B3,Setup!$M$12:$M$23,0)</f>
        <v/>
      </c>
    </row>
    <row r="4" hidden="1">
      <c r="B4" s="69">
        <f>IF(DAY(DATE(Setup!$B$5,$AH$3,1))=1,DATE(Setup!$B$5,$AH$3,1),"")</f>
        <v/>
      </c>
      <c r="C4" s="69">
        <f>IF(DAY(DATE(Setup!$B$5,$AH$3,2))=2,DATE(Setup!$B$5,$AH$3,2),"")</f>
        <v/>
      </c>
      <c r="D4" s="69">
        <f>IF(DAY(DATE(Setup!$B$5,$AH$3,3))=3,DATE(Setup!$B$5,$AH$3,3),"")</f>
        <v/>
      </c>
      <c r="E4" s="69">
        <f>IF(DAY(DATE(Setup!$B$5,$AH$3,4))=4,DATE(Setup!$B$5,$AH$3,4),"")</f>
        <v/>
      </c>
      <c r="F4" s="69">
        <f>IF(DAY(DATE(Setup!$B$5,$AH$3,5))=5,DATE(Setup!$B$5,$AH$3,5),"")</f>
        <v/>
      </c>
      <c r="G4" s="69">
        <f>IF(DAY(DATE(Setup!$B$5,$AH$3,6))=6,DATE(Setup!$B$5,$AH$3,6),"")</f>
        <v/>
      </c>
      <c r="H4" s="69">
        <f>IF(DAY(DATE(Setup!$B$5,$AH$3,7))=7,DATE(Setup!$B$5,$AH$3,7),"")</f>
        <v/>
      </c>
      <c r="I4" s="69">
        <f>IF(DAY(DATE(Setup!$B$5,$AH$3,8))=8,DATE(Setup!$B$5,$AH$3,8),"")</f>
        <v/>
      </c>
      <c r="J4" s="69">
        <f>IF(DAY(DATE(Setup!$B$5,$AH$3,9))=9,DATE(Setup!$B$5,$AH$3,9),"")</f>
        <v/>
      </c>
      <c r="K4" s="69">
        <f>IF(DAY(DATE(Setup!$B$5,$AH$3,10))=10,DATE(Setup!$B$5,$AH$3,10),"")</f>
        <v/>
      </c>
      <c r="L4" s="69">
        <f>IF(DAY(DATE(Setup!$B$5,$AH$3,11))=11,DATE(Setup!$B$5,$AH$3,11),"")</f>
        <v/>
      </c>
      <c r="M4" s="69">
        <f>IF(DAY(DATE(Setup!$B$5,$AH$3,12))=12,DATE(Setup!$B$5,$AH$3,12),"")</f>
        <v/>
      </c>
      <c r="N4" s="69">
        <f>IF(DAY(DATE(Setup!$B$5,$AH$3,13))=13,DATE(Setup!$B$5,$AH$3,13),"")</f>
        <v/>
      </c>
      <c r="O4" s="69">
        <f>IF(DAY(DATE(Setup!$B$5,$AH$3,14))=14,DATE(Setup!$B$5,$AH$3,14),"")</f>
        <v/>
      </c>
      <c r="P4" s="69">
        <f>IF(DAY(DATE(Setup!$B$5,$AH$3,15))=15,DATE(Setup!$B$5,$AH$3,15),"")</f>
        <v/>
      </c>
      <c r="Q4" s="69">
        <f>IF(DAY(DATE(Setup!$B$5,$AH$3,16))=16,DATE(Setup!$B$5,$AH$3,16),"")</f>
        <v/>
      </c>
      <c r="R4" s="69">
        <f>IF(DAY(DATE(Setup!$B$5,$AH$3,17))=17,DATE(Setup!$B$5,$AH$3,17),"")</f>
        <v/>
      </c>
      <c r="S4" s="69">
        <f>IF(DAY(DATE(Setup!$B$5,$AH$3,18))=18,DATE(Setup!$B$5,$AH$3,18),"")</f>
        <v/>
      </c>
      <c r="T4" s="69">
        <f>IF(DAY(DATE(Setup!$B$5,$AH$3,19))=19,DATE(Setup!$B$5,$AH$3,19),"")</f>
        <v/>
      </c>
      <c r="U4" s="69">
        <f>IF(DAY(DATE(Setup!$B$5,$AH$3,20))=20,DATE(Setup!$B$5,$AH$3,20),"")</f>
        <v/>
      </c>
      <c r="V4" s="69">
        <f>IF(DAY(DATE(Setup!$B$5,$AH$3,21))=21,DATE(Setup!$B$5,$AH$3,21),"")</f>
        <v/>
      </c>
      <c r="W4" s="69">
        <f>IF(DAY(DATE(Setup!$B$5,$AH$3,22))=22,DATE(Setup!$B$5,$AH$3,22),"")</f>
        <v/>
      </c>
      <c r="X4" s="69">
        <f>IF(DAY(DATE(Setup!$B$5,$AH$3,23))=23,DATE(Setup!$B$5,$AH$3,23),"")</f>
        <v/>
      </c>
      <c r="Y4" s="69">
        <f>IF(DAY(DATE(Setup!$B$5,$AH$3,24))=24,DATE(Setup!$B$5,$AH$3,24),"")</f>
        <v/>
      </c>
      <c r="Z4" s="69">
        <f>IF(DAY(DATE(Setup!$B$5,$AH$3,25))=25,DATE(Setup!$B$5,$AH$3,25),"")</f>
        <v/>
      </c>
      <c r="AA4" s="69">
        <f>IF(DAY(DATE(Setup!$B$5,$AH$3,26))=26,DATE(Setup!$B$5,$AH$3,26),"")</f>
        <v/>
      </c>
      <c r="AB4" s="69">
        <f>IF(DAY(DATE(Setup!$B$5,$AH$3,27))=27,DATE(Setup!$B$5,$AH$3,27),"")</f>
        <v/>
      </c>
      <c r="AC4" s="69">
        <f>IF(DAY(DATE(Setup!$B$5,$AH$3,28))=28,DATE(Setup!$B$5,$AH$3,28),"")</f>
        <v/>
      </c>
      <c r="AD4" s="69">
        <f>IF(DAY(DATE(Setup!$B$5,$AH$3,29))=29,DATE(Setup!$B$5,$AH$3,29),"")</f>
        <v/>
      </c>
      <c r="AE4" s="69">
        <f>IF(DAY(DATE(Setup!$B$5,$AH$3,30))=30,DATE(Setup!$B$5,$AH$3,30),"")</f>
        <v/>
      </c>
      <c r="AF4" s="69">
        <f>IF(DAY(DATE(Setup!$B$5,$AH$3,31))=31,DATE(Setup!$B$5,$AH$3,31),"")</f>
        <v/>
      </c>
    </row>
    <row r="5" ht="20" customHeight="1">
      <c r="A5" s="70" t="inlineStr">
        <is>
          <t>Employee</t>
        </is>
      </c>
      <c r="B5" s="71">
        <f>IF(B4="","",DAY(B4))</f>
        <v/>
      </c>
      <c r="C5" s="71">
        <f>IF(C4="","",DAY(C4))</f>
        <v/>
      </c>
      <c r="D5" s="71">
        <f>IF(D4="","",DAY(D4))</f>
        <v/>
      </c>
      <c r="E5" s="71">
        <f>IF(E4="","",DAY(E4))</f>
        <v/>
      </c>
      <c r="F5" s="71">
        <f>IF(F4="","",DAY(F4))</f>
        <v/>
      </c>
      <c r="G5" s="71">
        <f>IF(G4="","",DAY(G4))</f>
        <v/>
      </c>
      <c r="H5" s="71">
        <f>IF(H4="","",DAY(H4))</f>
        <v/>
      </c>
      <c r="I5" s="71">
        <f>IF(I4="","",DAY(I4))</f>
        <v/>
      </c>
      <c r="J5" s="71">
        <f>IF(J4="","",DAY(J4))</f>
        <v/>
      </c>
      <c r="K5" s="71">
        <f>IF(K4="","",DAY(K4))</f>
        <v/>
      </c>
      <c r="L5" s="71">
        <f>IF(L4="","",DAY(L4))</f>
        <v/>
      </c>
      <c r="M5" s="71">
        <f>IF(M4="","",DAY(M4))</f>
        <v/>
      </c>
      <c r="N5" s="71">
        <f>IF(N4="","",DAY(N4))</f>
        <v/>
      </c>
      <c r="O5" s="71">
        <f>IF(O4="","",DAY(O4))</f>
        <v/>
      </c>
      <c r="P5" s="71">
        <f>IF(P4="","",DAY(P4))</f>
        <v/>
      </c>
      <c r="Q5" s="71">
        <f>IF(Q4="","",DAY(Q4))</f>
        <v/>
      </c>
      <c r="R5" s="71">
        <f>IF(R4="","",DAY(R4))</f>
        <v/>
      </c>
      <c r="S5" s="71">
        <f>IF(S4="","",DAY(S4))</f>
        <v/>
      </c>
      <c r="T5" s="71">
        <f>IF(T4="","",DAY(T4))</f>
        <v/>
      </c>
      <c r="U5" s="71">
        <f>IF(U4="","",DAY(U4))</f>
        <v/>
      </c>
      <c r="V5" s="71">
        <f>IF(V4="","",DAY(V4))</f>
        <v/>
      </c>
      <c r="W5" s="71">
        <f>IF(W4="","",DAY(W4))</f>
        <v/>
      </c>
      <c r="X5" s="71">
        <f>IF(X4="","",DAY(X4))</f>
        <v/>
      </c>
      <c r="Y5" s="71">
        <f>IF(Y4="","",DAY(Y4))</f>
        <v/>
      </c>
      <c r="Z5" s="71">
        <f>IF(Z4="","",DAY(Z4))</f>
        <v/>
      </c>
      <c r="AA5" s="71">
        <f>IF(AA4="","",DAY(AA4))</f>
        <v/>
      </c>
      <c r="AB5" s="71">
        <f>IF(AB4="","",DAY(AB4))</f>
        <v/>
      </c>
      <c r="AC5" s="71">
        <f>IF(AC4="","",DAY(AC4))</f>
        <v/>
      </c>
      <c r="AD5" s="71">
        <f>IF(AD4="","",DAY(AD4))</f>
        <v/>
      </c>
      <c r="AE5" s="71">
        <f>IF(AE4="","",DAY(AE4))</f>
        <v/>
      </c>
      <c r="AF5" s="71">
        <f>IF(AF4="","",DAY(AF4))</f>
        <v/>
      </c>
    </row>
    <row r="6">
      <c r="A6" s="72" t="n"/>
      <c r="B6" s="73">
        <f>IF(B4="","",CHOOSE(WEEKDAY(B4,2),"M","T","W","T","F","S","S"))</f>
        <v/>
      </c>
      <c r="C6" s="73">
        <f>IF(C4="","",CHOOSE(WEEKDAY(C4,2),"M","T","W","T","F","S","S"))</f>
        <v/>
      </c>
      <c r="D6" s="73">
        <f>IF(D4="","",CHOOSE(WEEKDAY(D4,2),"M","T","W","T","F","S","S"))</f>
        <v/>
      </c>
      <c r="E6" s="73">
        <f>IF(E4="","",CHOOSE(WEEKDAY(E4,2),"M","T","W","T","F","S","S"))</f>
        <v/>
      </c>
      <c r="F6" s="73">
        <f>IF(F4="","",CHOOSE(WEEKDAY(F4,2),"M","T","W","T","F","S","S"))</f>
        <v/>
      </c>
      <c r="G6" s="73">
        <f>IF(G4="","",CHOOSE(WEEKDAY(G4,2),"M","T","W","T","F","S","S"))</f>
        <v/>
      </c>
      <c r="H6" s="73">
        <f>IF(H4="","",CHOOSE(WEEKDAY(H4,2),"M","T","W","T","F","S","S"))</f>
        <v/>
      </c>
      <c r="I6" s="73">
        <f>IF(I4="","",CHOOSE(WEEKDAY(I4,2),"M","T","W","T","F","S","S"))</f>
        <v/>
      </c>
      <c r="J6" s="73">
        <f>IF(J4="","",CHOOSE(WEEKDAY(J4,2),"M","T","W","T","F","S","S"))</f>
        <v/>
      </c>
      <c r="K6" s="73">
        <f>IF(K4="","",CHOOSE(WEEKDAY(K4,2),"M","T","W","T","F","S","S"))</f>
        <v/>
      </c>
      <c r="L6" s="73">
        <f>IF(L4="","",CHOOSE(WEEKDAY(L4,2),"M","T","W","T","F","S","S"))</f>
        <v/>
      </c>
      <c r="M6" s="73">
        <f>IF(M4="","",CHOOSE(WEEKDAY(M4,2),"M","T","W","T","F","S","S"))</f>
        <v/>
      </c>
      <c r="N6" s="73">
        <f>IF(N4="","",CHOOSE(WEEKDAY(N4,2),"M","T","W","T","F","S","S"))</f>
        <v/>
      </c>
      <c r="O6" s="73">
        <f>IF(O4="","",CHOOSE(WEEKDAY(O4,2),"M","T","W","T","F","S","S"))</f>
        <v/>
      </c>
      <c r="P6" s="73">
        <f>IF(P4="","",CHOOSE(WEEKDAY(P4,2),"M","T","W","T","F","S","S"))</f>
        <v/>
      </c>
      <c r="Q6" s="73">
        <f>IF(Q4="","",CHOOSE(WEEKDAY(Q4,2),"M","T","W","T","F","S","S"))</f>
        <v/>
      </c>
      <c r="R6" s="73">
        <f>IF(R4="","",CHOOSE(WEEKDAY(R4,2),"M","T","W","T","F","S","S"))</f>
        <v/>
      </c>
      <c r="S6" s="73">
        <f>IF(S4="","",CHOOSE(WEEKDAY(S4,2),"M","T","W","T","F","S","S"))</f>
        <v/>
      </c>
      <c r="T6" s="73">
        <f>IF(T4="","",CHOOSE(WEEKDAY(T4,2),"M","T","W","T","F","S","S"))</f>
        <v/>
      </c>
      <c r="U6" s="73">
        <f>IF(U4="","",CHOOSE(WEEKDAY(U4,2),"M","T","W","T","F","S","S"))</f>
        <v/>
      </c>
      <c r="V6" s="73">
        <f>IF(V4="","",CHOOSE(WEEKDAY(V4,2),"M","T","W","T","F","S","S"))</f>
        <v/>
      </c>
      <c r="W6" s="73">
        <f>IF(W4="","",CHOOSE(WEEKDAY(W4,2),"M","T","W","T","F","S","S"))</f>
        <v/>
      </c>
      <c r="X6" s="73">
        <f>IF(X4="","",CHOOSE(WEEKDAY(X4,2),"M","T","W","T","F","S","S"))</f>
        <v/>
      </c>
      <c r="Y6" s="73">
        <f>IF(Y4="","",CHOOSE(WEEKDAY(Y4,2),"M","T","W","T","F","S","S"))</f>
        <v/>
      </c>
      <c r="Z6" s="73">
        <f>IF(Z4="","",CHOOSE(WEEKDAY(Z4,2),"M","T","W","T","F","S","S"))</f>
        <v/>
      </c>
      <c r="AA6" s="73">
        <f>IF(AA4="","",CHOOSE(WEEKDAY(AA4,2),"M","T","W","T","F","S","S"))</f>
        <v/>
      </c>
      <c r="AB6" s="73">
        <f>IF(AB4="","",CHOOSE(WEEKDAY(AB4,2),"M","T","W","T","F","S","S"))</f>
        <v/>
      </c>
      <c r="AC6" s="73">
        <f>IF(AC4="","",CHOOSE(WEEKDAY(AC4,2),"M","T","W","T","F","S","S"))</f>
        <v/>
      </c>
      <c r="AD6" s="73">
        <f>IF(AD4="","",CHOOSE(WEEKDAY(AD4,2),"M","T","W","T","F","S","S"))</f>
        <v/>
      </c>
      <c r="AE6" s="73">
        <f>IF(AE4="","",CHOOSE(WEEKDAY(AE4,2),"M","T","W","T","F","S","S"))</f>
        <v/>
      </c>
      <c r="AF6" s="73">
        <f>IF(AF4="","",CHOOSE(WEEKDAY(AF4,2),"M","T","W","T","F","S","S"))</f>
        <v/>
      </c>
    </row>
    <row r="7" hidden="1">
      <c r="B7" s="69">
        <f>IF(B4="",1,IF(NETWORKDAYS.INTL(B4,B4,Setup!$C$6,Setup!$F$12:$F$61)=0,1,0))</f>
        <v/>
      </c>
      <c r="C7" s="69">
        <f>IF(C4="",1,IF(NETWORKDAYS.INTL(C4,C4,Setup!$C$6,Setup!$F$12:$F$61)=0,1,0))</f>
        <v/>
      </c>
      <c r="D7" s="69">
        <f>IF(D4="",1,IF(NETWORKDAYS.INTL(D4,D4,Setup!$C$6,Setup!$F$12:$F$61)=0,1,0))</f>
        <v/>
      </c>
      <c r="E7" s="69">
        <f>IF(E4="",1,IF(NETWORKDAYS.INTL(E4,E4,Setup!$C$6,Setup!$F$12:$F$61)=0,1,0))</f>
        <v/>
      </c>
      <c r="F7" s="69">
        <f>IF(F4="",1,IF(NETWORKDAYS.INTL(F4,F4,Setup!$C$6,Setup!$F$12:$F$61)=0,1,0))</f>
        <v/>
      </c>
      <c r="G7" s="69">
        <f>IF(G4="",1,IF(NETWORKDAYS.INTL(G4,G4,Setup!$C$6,Setup!$F$12:$F$61)=0,1,0))</f>
        <v/>
      </c>
      <c r="H7" s="69">
        <f>IF(H4="",1,IF(NETWORKDAYS.INTL(H4,H4,Setup!$C$6,Setup!$F$12:$F$61)=0,1,0))</f>
        <v/>
      </c>
      <c r="I7" s="69">
        <f>IF(I4="",1,IF(NETWORKDAYS.INTL(I4,I4,Setup!$C$6,Setup!$F$12:$F$61)=0,1,0))</f>
        <v/>
      </c>
      <c r="J7" s="69">
        <f>IF(J4="",1,IF(NETWORKDAYS.INTL(J4,J4,Setup!$C$6,Setup!$F$12:$F$61)=0,1,0))</f>
        <v/>
      </c>
      <c r="K7" s="69">
        <f>IF(K4="",1,IF(NETWORKDAYS.INTL(K4,K4,Setup!$C$6,Setup!$F$12:$F$61)=0,1,0))</f>
        <v/>
      </c>
      <c r="L7" s="69">
        <f>IF(L4="",1,IF(NETWORKDAYS.INTL(L4,L4,Setup!$C$6,Setup!$F$12:$F$61)=0,1,0))</f>
        <v/>
      </c>
      <c r="M7" s="69">
        <f>IF(M4="",1,IF(NETWORKDAYS.INTL(M4,M4,Setup!$C$6,Setup!$F$12:$F$61)=0,1,0))</f>
        <v/>
      </c>
      <c r="N7" s="69">
        <f>IF(N4="",1,IF(NETWORKDAYS.INTL(N4,N4,Setup!$C$6,Setup!$F$12:$F$61)=0,1,0))</f>
        <v/>
      </c>
      <c r="O7" s="69">
        <f>IF(O4="",1,IF(NETWORKDAYS.INTL(O4,O4,Setup!$C$6,Setup!$F$12:$F$61)=0,1,0))</f>
        <v/>
      </c>
      <c r="P7" s="69">
        <f>IF(P4="",1,IF(NETWORKDAYS.INTL(P4,P4,Setup!$C$6,Setup!$F$12:$F$61)=0,1,0))</f>
        <v/>
      </c>
      <c r="Q7" s="69">
        <f>IF(Q4="",1,IF(NETWORKDAYS.INTL(Q4,Q4,Setup!$C$6,Setup!$F$12:$F$61)=0,1,0))</f>
        <v/>
      </c>
      <c r="R7" s="69">
        <f>IF(R4="",1,IF(NETWORKDAYS.INTL(R4,R4,Setup!$C$6,Setup!$F$12:$F$61)=0,1,0))</f>
        <v/>
      </c>
      <c r="S7" s="69">
        <f>IF(S4="",1,IF(NETWORKDAYS.INTL(S4,S4,Setup!$C$6,Setup!$F$12:$F$61)=0,1,0))</f>
        <v/>
      </c>
      <c r="T7" s="69">
        <f>IF(T4="",1,IF(NETWORKDAYS.INTL(T4,T4,Setup!$C$6,Setup!$F$12:$F$61)=0,1,0))</f>
        <v/>
      </c>
      <c r="U7" s="69">
        <f>IF(U4="",1,IF(NETWORKDAYS.INTL(U4,U4,Setup!$C$6,Setup!$F$12:$F$61)=0,1,0))</f>
        <v/>
      </c>
      <c r="V7" s="69">
        <f>IF(V4="",1,IF(NETWORKDAYS.INTL(V4,V4,Setup!$C$6,Setup!$F$12:$F$61)=0,1,0))</f>
        <v/>
      </c>
      <c r="W7" s="69">
        <f>IF(W4="",1,IF(NETWORKDAYS.INTL(W4,W4,Setup!$C$6,Setup!$F$12:$F$61)=0,1,0))</f>
        <v/>
      </c>
      <c r="X7" s="69">
        <f>IF(X4="",1,IF(NETWORKDAYS.INTL(X4,X4,Setup!$C$6,Setup!$F$12:$F$61)=0,1,0))</f>
        <v/>
      </c>
      <c r="Y7" s="69">
        <f>IF(Y4="",1,IF(NETWORKDAYS.INTL(Y4,Y4,Setup!$C$6,Setup!$F$12:$F$61)=0,1,0))</f>
        <v/>
      </c>
      <c r="Z7" s="69">
        <f>IF(Z4="",1,IF(NETWORKDAYS.INTL(Z4,Z4,Setup!$C$6,Setup!$F$12:$F$61)=0,1,0))</f>
        <v/>
      </c>
      <c r="AA7" s="69">
        <f>IF(AA4="",1,IF(NETWORKDAYS.INTL(AA4,AA4,Setup!$C$6,Setup!$F$12:$F$61)=0,1,0))</f>
        <v/>
      </c>
      <c r="AB7" s="69">
        <f>IF(AB4="",1,IF(NETWORKDAYS.INTL(AB4,AB4,Setup!$C$6,Setup!$F$12:$F$61)=0,1,0))</f>
        <v/>
      </c>
      <c r="AC7" s="69">
        <f>IF(AC4="",1,IF(NETWORKDAYS.INTL(AC4,AC4,Setup!$C$6,Setup!$F$12:$F$61)=0,1,0))</f>
        <v/>
      </c>
      <c r="AD7" s="69">
        <f>IF(AD4="",1,IF(NETWORKDAYS.INTL(AD4,AD4,Setup!$C$6,Setup!$F$12:$F$61)=0,1,0))</f>
        <v/>
      </c>
      <c r="AE7" s="69">
        <f>IF(AE4="",1,IF(NETWORKDAYS.INTL(AE4,AE4,Setup!$C$6,Setup!$F$12:$F$61)=0,1,0))</f>
        <v/>
      </c>
      <c r="AF7" s="69">
        <f>IF(AF4="",1,IF(NETWORKDAYS.INTL(AF4,AF4,Setup!$C$6,Setup!$F$12:$F$61)=0,1,0))</f>
        <v/>
      </c>
    </row>
    <row r="8">
      <c r="A8" s="74">
        <f>IFERROR(IF(INDEX(Employees!$A$5:$A$34,1)="","",INDEX(Employees!$A$5:$A$34,1)),"")</f>
        <v/>
      </c>
      <c r="B8" s="75">
        <f>IF(OR(B$7=1,$A8=""),"",IF(COUNTIFS('Leave log'!$A$5:$A$404,$A8,'Leave log'!$C$5:$C$404,"&lt;="&amp;B$4,'Leave log'!$D$5:$D$404,"&gt;="&amp;B$4)=0,"",IF(AND(Setup!$A$12&lt;&gt;"",COUNTIFS('Leave log'!$A$5:$A$404,$A8,'Leave log'!$C$5:$C$404,"&lt;="&amp;B$4,'Leave log'!$D$5:$D$404,"&gt;="&amp;B$4,'Leave log'!$B$5:$B$404,Setup!$A$12)&gt;0),Setup!$B$12&amp;IF(COUNTIFS('Leave log'!$A$5:$A$404,$A8,'Leave log'!$C$5:$C$404,B$4,'Leave log'!$D$5:$D$404,B$4,'Leave log'!$E$5:$E$404,"Half day")&gt;0,"½",""),IF(AND(Setup!$A$13&lt;&gt;"",COUNTIFS('Leave log'!$A$5:$A$404,$A8,'Leave log'!$C$5:$C$404,"&lt;="&amp;B$4,'Leave log'!$D$5:$D$404,"&gt;="&amp;B$4,'Leave log'!$B$5:$B$404,Setup!$A$13)&gt;0),Setup!$B$13&amp;IF(COUNTIFS('Leave log'!$A$5:$A$404,$A8,'Leave log'!$C$5:$C$404,B$4,'Leave log'!$D$5:$D$404,B$4,'Leave log'!$E$5:$E$404,"Half day")&gt;0,"½",""),IF(AND(Setup!$A$14&lt;&gt;"",COUNTIFS('Leave log'!$A$5:$A$404,$A8,'Leave log'!$C$5:$C$404,"&lt;="&amp;B$4,'Leave log'!$D$5:$D$404,"&gt;="&amp;B$4,'Leave log'!$B$5:$B$404,Setup!$A$14)&gt;0),Setup!$B$14&amp;IF(COUNTIFS('Leave log'!$A$5:$A$404,$A8,'Leave log'!$C$5:$C$404,B$4,'Leave log'!$D$5:$D$404,B$4,'Leave log'!$E$5:$E$404,"Half day")&gt;0,"½",""),IF(AND(Setup!$A$15&lt;&gt;"",COUNTIFS('Leave log'!$A$5:$A$404,$A8,'Leave log'!$C$5:$C$404,"&lt;="&amp;B$4,'Leave log'!$D$5:$D$404,"&gt;="&amp;B$4,'Leave log'!$B$5:$B$404,Setup!$A$15)&gt;0),Setup!$B$15&amp;IF(COUNTIFS('Leave log'!$A$5:$A$404,$A8,'Leave log'!$C$5:$C$404,B$4,'Leave log'!$D$5:$D$404,B$4,'Leave log'!$E$5:$E$404,"Half day")&gt;0,"½",""),IF(AND(Setup!$A$16&lt;&gt;"",COUNTIFS('Leave log'!$A$5:$A$404,$A8,'Leave log'!$C$5:$C$404,"&lt;="&amp;B$4,'Leave log'!$D$5:$D$404,"&gt;="&amp;B$4,'Leave log'!$B$5:$B$404,Setup!$A$16)&gt;0),Setup!$B$16&amp;IF(COUNTIFS('Leave log'!$A$5:$A$404,$A8,'Leave log'!$C$5:$C$404,B$4,'Leave log'!$D$5:$D$404,B$4,'Leave log'!$E$5:$E$404,"Half day")&gt;0,"½",""),IF(AND(Setup!$A$17&lt;&gt;"",COUNTIFS('Leave log'!$A$5:$A$404,$A8,'Leave log'!$C$5:$C$404,"&lt;="&amp;B$4,'Leave log'!$D$5:$D$404,"&gt;="&amp;B$4,'Leave log'!$B$5:$B$404,Setup!$A$17)&gt;0),Setup!$B$17&amp;IF(COUNTIFS('Leave log'!$A$5:$A$404,$A8,'Leave log'!$C$5:$C$404,B$4,'Leave log'!$D$5:$D$404,B$4,'Leave log'!$E$5:$E$404,"Half day")&gt;0,"½",""),""))))))))</f>
        <v/>
      </c>
      <c r="C8" s="75">
        <f>IF(OR(C$7=1,$A8=""),"",IF(COUNTIFS('Leave log'!$A$5:$A$404,$A8,'Leave log'!$C$5:$C$404,"&lt;="&amp;C$4,'Leave log'!$D$5:$D$404,"&gt;="&amp;C$4)=0,"",IF(AND(Setup!$A$12&lt;&gt;"",COUNTIFS('Leave log'!$A$5:$A$404,$A8,'Leave log'!$C$5:$C$404,"&lt;="&amp;C$4,'Leave log'!$D$5:$D$404,"&gt;="&amp;C$4,'Leave log'!$B$5:$B$404,Setup!$A$12)&gt;0),Setup!$B$12&amp;IF(COUNTIFS('Leave log'!$A$5:$A$404,$A8,'Leave log'!$C$5:$C$404,C$4,'Leave log'!$D$5:$D$404,C$4,'Leave log'!$E$5:$E$404,"Half day")&gt;0,"½",""),IF(AND(Setup!$A$13&lt;&gt;"",COUNTIFS('Leave log'!$A$5:$A$404,$A8,'Leave log'!$C$5:$C$404,"&lt;="&amp;C$4,'Leave log'!$D$5:$D$404,"&gt;="&amp;C$4,'Leave log'!$B$5:$B$404,Setup!$A$13)&gt;0),Setup!$B$13&amp;IF(COUNTIFS('Leave log'!$A$5:$A$404,$A8,'Leave log'!$C$5:$C$404,C$4,'Leave log'!$D$5:$D$404,C$4,'Leave log'!$E$5:$E$404,"Half day")&gt;0,"½",""),IF(AND(Setup!$A$14&lt;&gt;"",COUNTIFS('Leave log'!$A$5:$A$404,$A8,'Leave log'!$C$5:$C$404,"&lt;="&amp;C$4,'Leave log'!$D$5:$D$404,"&gt;="&amp;C$4,'Leave log'!$B$5:$B$404,Setup!$A$14)&gt;0),Setup!$B$14&amp;IF(COUNTIFS('Leave log'!$A$5:$A$404,$A8,'Leave log'!$C$5:$C$404,C$4,'Leave log'!$D$5:$D$404,C$4,'Leave log'!$E$5:$E$404,"Half day")&gt;0,"½",""),IF(AND(Setup!$A$15&lt;&gt;"",COUNTIFS('Leave log'!$A$5:$A$404,$A8,'Leave log'!$C$5:$C$404,"&lt;="&amp;C$4,'Leave log'!$D$5:$D$404,"&gt;="&amp;C$4,'Leave log'!$B$5:$B$404,Setup!$A$15)&gt;0),Setup!$B$15&amp;IF(COUNTIFS('Leave log'!$A$5:$A$404,$A8,'Leave log'!$C$5:$C$404,C$4,'Leave log'!$D$5:$D$404,C$4,'Leave log'!$E$5:$E$404,"Half day")&gt;0,"½",""),IF(AND(Setup!$A$16&lt;&gt;"",COUNTIFS('Leave log'!$A$5:$A$404,$A8,'Leave log'!$C$5:$C$404,"&lt;="&amp;C$4,'Leave log'!$D$5:$D$404,"&gt;="&amp;C$4,'Leave log'!$B$5:$B$404,Setup!$A$16)&gt;0),Setup!$B$16&amp;IF(COUNTIFS('Leave log'!$A$5:$A$404,$A8,'Leave log'!$C$5:$C$404,C$4,'Leave log'!$D$5:$D$404,C$4,'Leave log'!$E$5:$E$404,"Half day")&gt;0,"½",""),IF(AND(Setup!$A$17&lt;&gt;"",COUNTIFS('Leave log'!$A$5:$A$404,$A8,'Leave log'!$C$5:$C$404,"&lt;="&amp;C$4,'Leave log'!$D$5:$D$404,"&gt;="&amp;C$4,'Leave log'!$B$5:$B$404,Setup!$A$17)&gt;0),Setup!$B$17&amp;IF(COUNTIFS('Leave log'!$A$5:$A$404,$A8,'Leave log'!$C$5:$C$404,C$4,'Leave log'!$D$5:$D$404,C$4,'Leave log'!$E$5:$E$404,"Half day")&gt;0,"½",""),""))))))))</f>
        <v/>
      </c>
      <c r="D8" s="75">
        <f>IF(OR(D$7=1,$A8=""),"",IF(COUNTIFS('Leave log'!$A$5:$A$404,$A8,'Leave log'!$C$5:$C$404,"&lt;="&amp;D$4,'Leave log'!$D$5:$D$404,"&gt;="&amp;D$4)=0,"",IF(AND(Setup!$A$12&lt;&gt;"",COUNTIFS('Leave log'!$A$5:$A$404,$A8,'Leave log'!$C$5:$C$404,"&lt;="&amp;D$4,'Leave log'!$D$5:$D$404,"&gt;="&amp;D$4,'Leave log'!$B$5:$B$404,Setup!$A$12)&gt;0),Setup!$B$12&amp;IF(COUNTIFS('Leave log'!$A$5:$A$404,$A8,'Leave log'!$C$5:$C$404,D$4,'Leave log'!$D$5:$D$404,D$4,'Leave log'!$E$5:$E$404,"Half day")&gt;0,"½",""),IF(AND(Setup!$A$13&lt;&gt;"",COUNTIFS('Leave log'!$A$5:$A$404,$A8,'Leave log'!$C$5:$C$404,"&lt;="&amp;D$4,'Leave log'!$D$5:$D$404,"&gt;="&amp;D$4,'Leave log'!$B$5:$B$404,Setup!$A$13)&gt;0),Setup!$B$13&amp;IF(COUNTIFS('Leave log'!$A$5:$A$404,$A8,'Leave log'!$C$5:$C$404,D$4,'Leave log'!$D$5:$D$404,D$4,'Leave log'!$E$5:$E$404,"Half day")&gt;0,"½",""),IF(AND(Setup!$A$14&lt;&gt;"",COUNTIFS('Leave log'!$A$5:$A$404,$A8,'Leave log'!$C$5:$C$404,"&lt;="&amp;D$4,'Leave log'!$D$5:$D$404,"&gt;="&amp;D$4,'Leave log'!$B$5:$B$404,Setup!$A$14)&gt;0),Setup!$B$14&amp;IF(COUNTIFS('Leave log'!$A$5:$A$404,$A8,'Leave log'!$C$5:$C$404,D$4,'Leave log'!$D$5:$D$404,D$4,'Leave log'!$E$5:$E$404,"Half day")&gt;0,"½",""),IF(AND(Setup!$A$15&lt;&gt;"",COUNTIFS('Leave log'!$A$5:$A$404,$A8,'Leave log'!$C$5:$C$404,"&lt;="&amp;D$4,'Leave log'!$D$5:$D$404,"&gt;="&amp;D$4,'Leave log'!$B$5:$B$404,Setup!$A$15)&gt;0),Setup!$B$15&amp;IF(COUNTIFS('Leave log'!$A$5:$A$404,$A8,'Leave log'!$C$5:$C$404,D$4,'Leave log'!$D$5:$D$404,D$4,'Leave log'!$E$5:$E$404,"Half day")&gt;0,"½",""),IF(AND(Setup!$A$16&lt;&gt;"",COUNTIFS('Leave log'!$A$5:$A$404,$A8,'Leave log'!$C$5:$C$404,"&lt;="&amp;D$4,'Leave log'!$D$5:$D$404,"&gt;="&amp;D$4,'Leave log'!$B$5:$B$404,Setup!$A$16)&gt;0),Setup!$B$16&amp;IF(COUNTIFS('Leave log'!$A$5:$A$404,$A8,'Leave log'!$C$5:$C$404,D$4,'Leave log'!$D$5:$D$404,D$4,'Leave log'!$E$5:$E$404,"Half day")&gt;0,"½",""),IF(AND(Setup!$A$17&lt;&gt;"",COUNTIFS('Leave log'!$A$5:$A$404,$A8,'Leave log'!$C$5:$C$404,"&lt;="&amp;D$4,'Leave log'!$D$5:$D$404,"&gt;="&amp;D$4,'Leave log'!$B$5:$B$404,Setup!$A$17)&gt;0),Setup!$B$17&amp;IF(COUNTIFS('Leave log'!$A$5:$A$404,$A8,'Leave log'!$C$5:$C$404,D$4,'Leave log'!$D$5:$D$404,D$4,'Leave log'!$E$5:$E$404,"Half day")&gt;0,"½",""),""))))))))</f>
        <v/>
      </c>
      <c r="E8" s="75">
        <f>IF(OR(E$7=1,$A8=""),"",IF(COUNTIFS('Leave log'!$A$5:$A$404,$A8,'Leave log'!$C$5:$C$404,"&lt;="&amp;E$4,'Leave log'!$D$5:$D$404,"&gt;="&amp;E$4)=0,"",IF(AND(Setup!$A$12&lt;&gt;"",COUNTIFS('Leave log'!$A$5:$A$404,$A8,'Leave log'!$C$5:$C$404,"&lt;="&amp;E$4,'Leave log'!$D$5:$D$404,"&gt;="&amp;E$4,'Leave log'!$B$5:$B$404,Setup!$A$12)&gt;0),Setup!$B$12&amp;IF(COUNTIFS('Leave log'!$A$5:$A$404,$A8,'Leave log'!$C$5:$C$404,E$4,'Leave log'!$D$5:$D$404,E$4,'Leave log'!$E$5:$E$404,"Half day")&gt;0,"½",""),IF(AND(Setup!$A$13&lt;&gt;"",COUNTIFS('Leave log'!$A$5:$A$404,$A8,'Leave log'!$C$5:$C$404,"&lt;="&amp;E$4,'Leave log'!$D$5:$D$404,"&gt;="&amp;E$4,'Leave log'!$B$5:$B$404,Setup!$A$13)&gt;0),Setup!$B$13&amp;IF(COUNTIFS('Leave log'!$A$5:$A$404,$A8,'Leave log'!$C$5:$C$404,E$4,'Leave log'!$D$5:$D$404,E$4,'Leave log'!$E$5:$E$404,"Half day")&gt;0,"½",""),IF(AND(Setup!$A$14&lt;&gt;"",COUNTIFS('Leave log'!$A$5:$A$404,$A8,'Leave log'!$C$5:$C$404,"&lt;="&amp;E$4,'Leave log'!$D$5:$D$404,"&gt;="&amp;E$4,'Leave log'!$B$5:$B$404,Setup!$A$14)&gt;0),Setup!$B$14&amp;IF(COUNTIFS('Leave log'!$A$5:$A$404,$A8,'Leave log'!$C$5:$C$404,E$4,'Leave log'!$D$5:$D$404,E$4,'Leave log'!$E$5:$E$404,"Half day")&gt;0,"½",""),IF(AND(Setup!$A$15&lt;&gt;"",COUNTIFS('Leave log'!$A$5:$A$404,$A8,'Leave log'!$C$5:$C$404,"&lt;="&amp;E$4,'Leave log'!$D$5:$D$404,"&gt;="&amp;E$4,'Leave log'!$B$5:$B$404,Setup!$A$15)&gt;0),Setup!$B$15&amp;IF(COUNTIFS('Leave log'!$A$5:$A$404,$A8,'Leave log'!$C$5:$C$404,E$4,'Leave log'!$D$5:$D$404,E$4,'Leave log'!$E$5:$E$404,"Half day")&gt;0,"½",""),IF(AND(Setup!$A$16&lt;&gt;"",COUNTIFS('Leave log'!$A$5:$A$404,$A8,'Leave log'!$C$5:$C$404,"&lt;="&amp;E$4,'Leave log'!$D$5:$D$404,"&gt;="&amp;E$4,'Leave log'!$B$5:$B$404,Setup!$A$16)&gt;0),Setup!$B$16&amp;IF(COUNTIFS('Leave log'!$A$5:$A$404,$A8,'Leave log'!$C$5:$C$404,E$4,'Leave log'!$D$5:$D$404,E$4,'Leave log'!$E$5:$E$404,"Half day")&gt;0,"½",""),IF(AND(Setup!$A$17&lt;&gt;"",COUNTIFS('Leave log'!$A$5:$A$404,$A8,'Leave log'!$C$5:$C$404,"&lt;="&amp;E$4,'Leave log'!$D$5:$D$404,"&gt;="&amp;E$4,'Leave log'!$B$5:$B$404,Setup!$A$17)&gt;0),Setup!$B$17&amp;IF(COUNTIFS('Leave log'!$A$5:$A$404,$A8,'Leave log'!$C$5:$C$404,E$4,'Leave log'!$D$5:$D$404,E$4,'Leave log'!$E$5:$E$404,"Half day")&gt;0,"½",""),""))))))))</f>
        <v/>
      </c>
      <c r="F8" s="75">
        <f>IF(OR(F$7=1,$A8=""),"",IF(COUNTIFS('Leave log'!$A$5:$A$404,$A8,'Leave log'!$C$5:$C$404,"&lt;="&amp;F$4,'Leave log'!$D$5:$D$404,"&gt;="&amp;F$4)=0,"",IF(AND(Setup!$A$12&lt;&gt;"",COUNTIFS('Leave log'!$A$5:$A$404,$A8,'Leave log'!$C$5:$C$404,"&lt;="&amp;F$4,'Leave log'!$D$5:$D$404,"&gt;="&amp;F$4,'Leave log'!$B$5:$B$404,Setup!$A$12)&gt;0),Setup!$B$12&amp;IF(COUNTIFS('Leave log'!$A$5:$A$404,$A8,'Leave log'!$C$5:$C$404,F$4,'Leave log'!$D$5:$D$404,F$4,'Leave log'!$E$5:$E$404,"Half day")&gt;0,"½",""),IF(AND(Setup!$A$13&lt;&gt;"",COUNTIFS('Leave log'!$A$5:$A$404,$A8,'Leave log'!$C$5:$C$404,"&lt;="&amp;F$4,'Leave log'!$D$5:$D$404,"&gt;="&amp;F$4,'Leave log'!$B$5:$B$404,Setup!$A$13)&gt;0),Setup!$B$13&amp;IF(COUNTIFS('Leave log'!$A$5:$A$404,$A8,'Leave log'!$C$5:$C$404,F$4,'Leave log'!$D$5:$D$404,F$4,'Leave log'!$E$5:$E$404,"Half day")&gt;0,"½",""),IF(AND(Setup!$A$14&lt;&gt;"",COUNTIFS('Leave log'!$A$5:$A$404,$A8,'Leave log'!$C$5:$C$404,"&lt;="&amp;F$4,'Leave log'!$D$5:$D$404,"&gt;="&amp;F$4,'Leave log'!$B$5:$B$404,Setup!$A$14)&gt;0),Setup!$B$14&amp;IF(COUNTIFS('Leave log'!$A$5:$A$404,$A8,'Leave log'!$C$5:$C$404,F$4,'Leave log'!$D$5:$D$404,F$4,'Leave log'!$E$5:$E$404,"Half day")&gt;0,"½",""),IF(AND(Setup!$A$15&lt;&gt;"",COUNTIFS('Leave log'!$A$5:$A$404,$A8,'Leave log'!$C$5:$C$404,"&lt;="&amp;F$4,'Leave log'!$D$5:$D$404,"&gt;="&amp;F$4,'Leave log'!$B$5:$B$404,Setup!$A$15)&gt;0),Setup!$B$15&amp;IF(COUNTIFS('Leave log'!$A$5:$A$404,$A8,'Leave log'!$C$5:$C$404,F$4,'Leave log'!$D$5:$D$404,F$4,'Leave log'!$E$5:$E$404,"Half day")&gt;0,"½",""),IF(AND(Setup!$A$16&lt;&gt;"",COUNTIFS('Leave log'!$A$5:$A$404,$A8,'Leave log'!$C$5:$C$404,"&lt;="&amp;F$4,'Leave log'!$D$5:$D$404,"&gt;="&amp;F$4,'Leave log'!$B$5:$B$404,Setup!$A$16)&gt;0),Setup!$B$16&amp;IF(COUNTIFS('Leave log'!$A$5:$A$404,$A8,'Leave log'!$C$5:$C$404,F$4,'Leave log'!$D$5:$D$404,F$4,'Leave log'!$E$5:$E$404,"Half day")&gt;0,"½",""),IF(AND(Setup!$A$17&lt;&gt;"",COUNTIFS('Leave log'!$A$5:$A$404,$A8,'Leave log'!$C$5:$C$404,"&lt;="&amp;F$4,'Leave log'!$D$5:$D$404,"&gt;="&amp;F$4,'Leave log'!$B$5:$B$404,Setup!$A$17)&gt;0),Setup!$B$17&amp;IF(COUNTIFS('Leave log'!$A$5:$A$404,$A8,'Leave log'!$C$5:$C$404,F$4,'Leave log'!$D$5:$D$404,F$4,'Leave log'!$E$5:$E$404,"Half day")&gt;0,"½",""),""))))))))</f>
        <v/>
      </c>
      <c r="G8" s="75">
        <f>IF(OR(G$7=1,$A8=""),"",IF(COUNTIFS('Leave log'!$A$5:$A$404,$A8,'Leave log'!$C$5:$C$404,"&lt;="&amp;G$4,'Leave log'!$D$5:$D$404,"&gt;="&amp;G$4)=0,"",IF(AND(Setup!$A$12&lt;&gt;"",COUNTIFS('Leave log'!$A$5:$A$404,$A8,'Leave log'!$C$5:$C$404,"&lt;="&amp;G$4,'Leave log'!$D$5:$D$404,"&gt;="&amp;G$4,'Leave log'!$B$5:$B$404,Setup!$A$12)&gt;0),Setup!$B$12&amp;IF(COUNTIFS('Leave log'!$A$5:$A$404,$A8,'Leave log'!$C$5:$C$404,G$4,'Leave log'!$D$5:$D$404,G$4,'Leave log'!$E$5:$E$404,"Half day")&gt;0,"½",""),IF(AND(Setup!$A$13&lt;&gt;"",COUNTIFS('Leave log'!$A$5:$A$404,$A8,'Leave log'!$C$5:$C$404,"&lt;="&amp;G$4,'Leave log'!$D$5:$D$404,"&gt;="&amp;G$4,'Leave log'!$B$5:$B$404,Setup!$A$13)&gt;0),Setup!$B$13&amp;IF(COUNTIFS('Leave log'!$A$5:$A$404,$A8,'Leave log'!$C$5:$C$404,G$4,'Leave log'!$D$5:$D$404,G$4,'Leave log'!$E$5:$E$404,"Half day")&gt;0,"½",""),IF(AND(Setup!$A$14&lt;&gt;"",COUNTIFS('Leave log'!$A$5:$A$404,$A8,'Leave log'!$C$5:$C$404,"&lt;="&amp;G$4,'Leave log'!$D$5:$D$404,"&gt;="&amp;G$4,'Leave log'!$B$5:$B$404,Setup!$A$14)&gt;0),Setup!$B$14&amp;IF(COUNTIFS('Leave log'!$A$5:$A$404,$A8,'Leave log'!$C$5:$C$404,G$4,'Leave log'!$D$5:$D$404,G$4,'Leave log'!$E$5:$E$404,"Half day")&gt;0,"½",""),IF(AND(Setup!$A$15&lt;&gt;"",COUNTIFS('Leave log'!$A$5:$A$404,$A8,'Leave log'!$C$5:$C$404,"&lt;="&amp;G$4,'Leave log'!$D$5:$D$404,"&gt;="&amp;G$4,'Leave log'!$B$5:$B$404,Setup!$A$15)&gt;0),Setup!$B$15&amp;IF(COUNTIFS('Leave log'!$A$5:$A$404,$A8,'Leave log'!$C$5:$C$404,G$4,'Leave log'!$D$5:$D$404,G$4,'Leave log'!$E$5:$E$404,"Half day")&gt;0,"½",""),IF(AND(Setup!$A$16&lt;&gt;"",COUNTIFS('Leave log'!$A$5:$A$404,$A8,'Leave log'!$C$5:$C$404,"&lt;="&amp;G$4,'Leave log'!$D$5:$D$404,"&gt;="&amp;G$4,'Leave log'!$B$5:$B$404,Setup!$A$16)&gt;0),Setup!$B$16&amp;IF(COUNTIFS('Leave log'!$A$5:$A$404,$A8,'Leave log'!$C$5:$C$404,G$4,'Leave log'!$D$5:$D$404,G$4,'Leave log'!$E$5:$E$404,"Half day")&gt;0,"½",""),IF(AND(Setup!$A$17&lt;&gt;"",COUNTIFS('Leave log'!$A$5:$A$404,$A8,'Leave log'!$C$5:$C$404,"&lt;="&amp;G$4,'Leave log'!$D$5:$D$404,"&gt;="&amp;G$4,'Leave log'!$B$5:$B$404,Setup!$A$17)&gt;0),Setup!$B$17&amp;IF(COUNTIFS('Leave log'!$A$5:$A$404,$A8,'Leave log'!$C$5:$C$404,G$4,'Leave log'!$D$5:$D$404,G$4,'Leave log'!$E$5:$E$404,"Half day")&gt;0,"½",""),""))))))))</f>
        <v/>
      </c>
      <c r="H8" s="75">
        <f>IF(OR(H$7=1,$A8=""),"",IF(COUNTIFS('Leave log'!$A$5:$A$404,$A8,'Leave log'!$C$5:$C$404,"&lt;="&amp;H$4,'Leave log'!$D$5:$D$404,"&gt;="&amp;H$4)=0,"",IF(AND(Setup!$A$12&lt;&gt;"",COUNTIFS('Leave log'!$A$5:$A$404,$A8,'Leave log'!$C$5:$C$404,"&lt;="&amp;H$4,'Leave log'!$D$5:$D$404,"&gt;="&amp;H$4,'Leave log'!$B$5:$B$404,Setup!$A$12)&gt;0),Setup!$B$12&amp;IF(COUNTIFS('Leave log'!$A$5:$A$404,$A8,'Leave log'!$C$5:$C$404,H$4,'Leave log'!$D$5:$D$404,H$4,'Leave log'!$E$5:$E$404,"Half day")&gt;0,"½",""),IF(AND(Setup!$A$13&lt;&gt;"",COUNTIFS('Leave log'!$A$5:$A$404,$A8,'Leave log'!$C$5:$C$404,"&lt;="&amp;H$4,'Leave log'!$D$5:$D$404,"&gt;="&amp;H$4,'Leave log'!$B$5:$B$404,Setup!$A$13)&gt;0),Setup!$B$13&amp;IF(COUNTIFS('Leave log'!$A$5:$A$404,$A8,'Leave log'!$C$5:$C$404,H$4,'Leave log'!$D$5:$D$404,H$4,'Leave log'!$E$5:$E$404,"Half day")&gt;0,"½",""),IF(AND(Setup!$A$14&lt;&gt;"",COUNTIFS('Leave log'!$A$5:$A$404,$A8,'Leave log'!$C$5:$C$404,"&lt;="&amp;H$4,'Leave log'!$D$5:$D$404,"&gt;="&amp;H$4,'Leave log'!$B$5:$B$404,Setup!$A$14)&gt;0),Setup!$B$14&amp;IF(COUNTIFS('Leave log'!$A$5:$A$404,$A8,'Leave log'!$C$5:$C$404,H$4,'Leave log'!$D$5:$D$404,H$4,'Leave log'!$E$5:$E$404,"Half day")&gt;0,"½",""),IF(AND(Setup!$A$15&lt;&gt;"",COUNTIFS('Leave log'!$A$5:$A$404,$A8,'Leave log'!$C$5:$C$404,"&lt;="&amp;H$4,'Leave log'!$D$5:$D$404,"&gt;="&amp;H$4,'Leave log'!$B$5:$B$404,Setup!$A$15)&gt;0),Setup!$B$15&amp;IF(COUNTIFS('Leave log'!$A$5:$A$404,$A8,'Leave log'!$C$5:$C$404,H$4,'Leave log'!$D$5:$D$404,H$4,'Leave log'!$E$5:$E$404,"Half day")&gt;0,"½",""),IF(AND(Setup!$A$16&lt;&gt;"",COUNTIFS('Leave log'!$A$5:$A$404,$A8,'Leave log'!$C$5:$C$404,"&lt;="&amp;H$4,'Leave log'!$D$5:$D$404,"&gt;="&amp;H$4,'Leave log'!$B$5:$B$404,Setup!$A$16)&gt;0),Setup!$B$16&amp;IF(COUNTIFS('Leave log'!$A$5:$A$404,$A8,'Leave log'!$C$5:$C$404,H$4,'Leave log'!$D$5:$D$404,H$4,'Leave log'!$E$5:$E$404,"Half day")&gt;0,"½",""),IF(AND(Setup!$A$17&lt;&gt;"",COUNTIFS('Leave log'!$A$5:$A$404,$A8,'Leave log'!$C$5:$C$404,"&lt;="&amp;H$4,'Leave log'!$D$5:$D$404,"&gt;="&amp;H$4,'Leave log'!$B$5:$B$404,Setup!$A$17)&gt;0),Setup!$B$17&amp;IF(COUNTIFS('Leave log'!$A$5:$A$404,$A8,'Leave log'!$C$5:$C$404,H$4,'Leave log'!$D$5:$D$404,H$4,'Leave log'!$E$5:$E$404,"Half day")&gt;0,"½",""),""))))))))</f>
        <v/>
      </c>
      <c r="I8" s="75">
        <f>IF(OR(I$7=1,$A8=""),"",IF(COUNTIFS('Leave log'!$A$5:$A$404,$A8,'Leave log'!$C$5:$C$404,"&lt;="&amp;I$4,'Leave log'!$D$5:$D$404,"&gt;="&amp;I$4)=0,"",IF(AND(Setup!$A$12&lt;&gt;"",COUNTIFS('Leave log'!$A$5:$A$404,$A8,'Leave log'!$C$5:$C$404,"&lt;="&amp;I$4,'Leave log'!$D$5:$D$404,"&gt;="&amp;I$4,'Leave log'!$B$5:$B$404,Setup!$A$12)&gt;0),Setup!$B$12&amp;IF(COUNTIFS('Leave log'!$A$5:$A$404,$A8,'Leave log'!$C$5:$C$404,I$4,'Leave log'!$D$5:$D$404,I$4,'Leave log'!$E$5:$E$404,"Half day")&gt;0,"½",""),IF(AND(Setup!$A$13&lt;&gt;"",COUNTIFS('Leave log'!$A$5:$A$404,$A8,'Leave log'!$C$5:$C$404,"&lt;="&amp;I$4,'Leave log'!$D$5:$D$404,"&gt;="&amp;I$4,'Leave log'!$B$5:$B$404,Setup!$A$13)&gt;0),Setup!$B$13&amp;IF(COUNTIFS('Leave log'!$A$5:$A$404,$A8,'Leave log'!$C$5:$C$404,I$4,'Leave log'!$D$5:$D$404,I$4,'Leave log'!$E$5:$E$404,"Half day")&gt;0,"½",""),IF(AND(Setup!$A$14&lt;&gt;"",COUNTIFS('Leave log'!$A$5:$A$404,$A8,'Leave log'!$C$5:$C$404,"&lt;="&amp;I$4,'Leave log'!$D$5:$D$404,"&gt;="&amp;I$4,'Leave log'!$B$5:$B$404,Setup!$A$14)&gt;0),Setup!$B$14&amp;IF(COUNTIFS('Leave log'!$A$5:$A$404,$A8,'Leave log'!$C$5:$C$404,I$4,'Leave log'!$D$5:$D$404,I$4,'Leave log'!$E$5:$E$404,"Half day")&gt;0,"½",""),IF(AND(Setup!$A$15&lt;&gt;"",COUNTIFS('Leave log'!$A$5:$A$404,$A8,'Leave log'!$C$5:$C$404,"&lt;="&amp;I$4,'Leave log'!$D$5:$D$404,"&gt;="&amp;I$4,'Leave log'!$B$5:$B$404,Setup!$A$15)&gt;0),Setup!$B$15&amp;IF(COUNTIFS('Leave log'!$A$5:$A$404,$A8,'Leave log'!$C$5:$C$404,I$4,'Leave log'!$D$5:$D$404,I$4,'Leave log'!$E$5:$E$404,"Half day")&gt;0,"½",""),IF(AND(Setup!$A$16&lt;&gt;"",COUNTIFS('Leave log'!$A$5:$A$404,$A8,'Leave log'!$C$5:$C$404,"&lt;="&amp;I$4,'Leave log'!$D$5:$D$404,"&gt;="&amp;I$4,'Leave log'!$B$5:$B$404,Setup!$A$16)&gt;0),Setup!$B$16&amp;IF(COUNTIFS('Leave log'!$A$5:$A$404,$A8,'Leave log'!$C$5:$C$404,I$4,'Leave log'!$D$5:$D$404,I$4,'Leave log'!$E$5:$E$404,"Half day")&gt;0,"½",""),IF(AND(Setup!$A$17&lt;&gt;"",COUNTIFS('Leave log'!$A$5:$A$404,$A8,'Leave log'!$C$5:$C$404,"&lt;="&amp;I$4,'Leave log'!$D$5:$D$404,"&gt;="&amp;I$4,'Leave log'!$B$5:$B$404,Setup!$A$17)&gt;0),Setup!$B$17&amp;IF(COUNTIFS('Leave log'!$A$5:$A$404,$A8,'Leave log'!$C$5:$C$404,I$4,'Leave log'!$D$5:$D$404,I$4,'Leave log'!$E$5:$E$404,"Half day")&gt;0,"½",""),""))))))))</f>
        <v/>
      </c>
      <c r="J8" s="75">
        <f>IF(OR(J$7=1,$A8=""),"",IF(COUNTIFS('Leave log'!$A$5:$A$404,$A8,'Leave log'!$C$5:$C$404,"&lt;="&amp;J$4,'Leave log'!$D$5:$D$404,"&gt;="&amp;J$4)=0,"",IF(AND(Setup!$A$12&lt;&gt;"",COUNTIFS('Leave log'!$A$5:$A$404,$A8,'Leave log'!$C$5:$C$404,"&lt;="&amp;J$4,'Leave log'!$D$5:$D$404,"&gt;="&amp;J$4,'Leave log'!$B$5:$B$404,Setup!$A$12)&gt;0),Setup!$B$12&amp;IF(COUNTIFS('Leave log'!$A$5:$A$404,$A8,'Leave log'!$C$5:$C$404,J$4,'Leave log'!$D$5:$D$404,J$4,'Leave log'!$E$5:$E$404,"Half day")&gt;0,"½",""),IF(AND(Setup!$A$13&lt;&gt;"",COUNTIFS('Leave log'!$A$5:$A$404,$A8,'Leave log'!$C$5:$C$404,"&lt;="&amp;J$4,'Leave log'!$D$5:$D$404,"&gt;="&amp;J$4,'Leave log'!$B$5:$B$404,Setup!$A$13)&gt;0),Setup!$B$13&amp;IF(COUNTIFS('Leave log'!$A$5:$A$404,$A8,'Leave log'!$C$5:$C$404,J$4,'Leave log'!$D$5:$D$404,J$4,'Leave log'!$E$5:$E$404,"Half day")&gt;0,"½",""),IF(AND(Setup!$A$14&lt;&gt;"",COUNTIFS('Leave log'!$A$5:$A$404,$A8,'Leave log'!$C$5:$C$404,"&lt;="&amp;J$4,'Leave log'!$D$5:$D$404,"&gt;="&amp;J$4,'Leave log'!$B$5:$B$404,Setup!$A$14)&gt;0),Setup!$B$14&amp;IF(COUNTIFS('Leave log'!$A$5:$A$404,$A8,'Leave log'!$C$5:$C$404,J$4,'Leave log'!$D$5:$D$404,J$4,'Leave log'!$E$5:$E$404,"Half day")&gt;0,"½",""),IF(AND(Setup!$A$15&lt;&gt;"",COUNTIFS('Leave log'!$A$5:$A$404,$A8,'Leave log'!$C$5:$C$404,"&lt;="&amp;J$4,'Leave log'!$D$5:$D$404,"&gt;="&amp;J$4,'Leave log'!$B$5:$B$404,Setup!$A$15)&gt;0),Setup!$B$15&amp;IF(COUNTIFS('Leave log'!$A$5:$A$404,$A8,'Leave log'!$C$5:$C$404,J$4,'Leave log'!$D$5:$D$404,J$4,'Leave log'!$E$5:$E$404,"Half day")&gt;0,"½",""),IF(AND(Setup!$A$16&lt;&gt;"",COUNTIFS('Leave log'!$A$5:$A$404,$A8,'Leave log'!$C$5:$C$404,"&lt;="&amp;J$4,'Leave log'!$D$5:$D$404,"&gt;="&amp;J$4,'Leave log'!$B$5:$B$404,Setup!$A$16)&gt;0),Setup!$B$16&amp;IF(COUNTIFS('Leave log'!$A$5:$A$404,$A8,'Leave log'!$C$5:$C$404,J$4,'Leave log'!$D$5:$D$404,J$4,'Leave log'!$E$5:$E$404,"Half day")&gt;0,"½",""),IF(AND(Setup!$A$17&lt;&gt;"",COUNTIFS('Leave log'!$A$5:$A$404,$A8,'Leave log'!$C$5:$C$404,"&lt;="&amp;J$4,'Leave log'!$D$5:$D$404,"&gt;="&amp;J$4,'Leave log'!$B$5:$B$404,Setup!$A$17)&gt;0),Setup!$B$17&amp;IF(COUNTIFS('Leave log'!$A$5:$A$404,$A8,'Leave log'!$C$5:$C$404,J$4,'Leave log'!$D$5:$D$404,J$4,'Leave log'!$E$5:$E$404,"Half day")&gt;0,"½",""),""))))))))</f>
        <v/>
      </c>
      <c r="K8" s="75">
        <f>IF(OR(K$7=1,$A8=""),"",IF(COUNTIFS('Leave log'!$A$5:$A$404,$A8,'Leave log'!$C$5:$C$404,"&lt;="&amp;K$4,'Leave log'!$D$5:$D$404,"&gt;="&amp;K$4)=0,"",IF(AND(Setup!$A$12&lt;&gt;"",COUNTIFS('Leave log'!$A$5:$A$404,$A8,'Leave log'!$C$5:$C$404,"&lt;="&amp;K$4,'Leave log'!$D$5:$D$404,"&gt;="&amp;K$4,'Leave log'!$B$5:$B$404,Setup!$A$12)&gt;0),Setup!$B$12&amp;IF(COUNTIFS('Leave log'!$A$5:$A$404,$A8,'Leave log'!$C$5:$C$404,K$4,'Leave log'!$D$5:$D$404,K$4,'Leave log'!$E$5:$E$404,"Half day")&gt;0,"½",""),IF(AND(Setup!$A$13&lt;&gt;"",COUNTIFS('Leave log'!$A$5:$A$404,$A8,'Leave log'!$C$5:$C$404,"&lt;="&amp;K$4,'Leave log'!$D$5:$D$404,"&gt;="&amp;K$4,'Leave log'!$B$5:$B$404,Setup!$A$13)&gt;0),Setup!$B$13&amp;IF(COUNTIFS('Leave log'!$A$5:$A$404,$A8,'Leave log'!$C$5:$C$404,K$4,'Leave log'!$D$5:$D$404,K$4,'Leave log'!$E$5:$E$404,"Half day")&gt;0,"½",""),IF(AND(Setup!$A$14&lt;&gt;"",COUNTIFS('Leave log'!$A$5:$A$404,$A8,'Leave log'!$C$5:$C$404,"&lt;="&amp;K$4,'Leave log'!$D$5:$D$404,"&gt;="&amp;K$4,'Leave log'!$B$5:$B$404,Setup!$A$14)&gt;0),Setup!$B$14&amp;IF(COUNTIFS('Leave log'!$A$5:$A$404,$A8,'Leave log'!$C$5:$C$404,K$4,'Leave log'!$D$5:$D$404,K$4,'Leave log'!$E$5:$E$404,"Half day")&gt;0,"½",""),IF(AND(Setup!$A$15&lt;&gt;"",COUNTIFS('Leave log'!$A$5:$A$404,$A8,'Leave log'!$C$5:$C$404,"&lt;="&amp;K$4,'Leave log'!$D$5:$D$404,"&gt;="&amp;K$4,'Leave log'!$B$5:$B$404,Setup!$A$15)&gt;0),Setup!$B$15&amp;IF(COUNTIFS('Leave log'!$A$5:$A$404,$A8,'Leave log'!$C$5:$C$404,K$4,'Leave log'!$D$5:$D$404,K$4,'Leave log'!$E$5:$E$404,"Half day")&gt;0,"½",""),IF(AND(Setup!$A$16&lt;&gt;"",COUNTIFS('Leave log'!$A$5:$A$404,$A8,'Leave log'!$C$5:$C$404,"&lt;="&amp;K$4,'Leave log'!$D$5:$D$404,"&gt;="&amp;K$4,'Leave log'!$B$5:$B$404,Setup!$A$16)&gt;0),Setup!$B$16&amp;IF(COUNTIFS('Leave log'!$A$5:$A$404,$A8,'Leave log'!$C$5:$C$404,K$4,'Leave log'!$D$5:$D$404,K$4,'Leave log'!$E$5:$E$404,"Half day")&gt;0,"½",""),IF(AND(Setup!$A$17&lt;&gt;"",COUNTIFS('Leave log'!$A$5:$A$404,$A8,'Leave log'!$C$5:$C$404,"&lt;="&amp;K$4,'Leave log'!$D$5:$D$404,"&gt;="&amp;K$4,'Leave log'!$B$5:$B$404,Setup!$A$17)&gt;0),Setup!$B$17&amp;IF(COUNTIFS('Leave log'!$A$5:$A$404,$A8,'Leave log'!$C$5:$C$404,K$4,'Leave log'!$D$5:$D$404,K$4,'Leave log'!$E$5:$E$404,"Half day")&gt;0,"½",""),""))))))))</f>
        <v/>
      </c>
      <c r="L8" s="75">
        <f>IF(OR(L$7=1,$A8=""),"",IF(COUNTIFS('Leave log'!$A$5:$A$404,$A8,'Leave log'!$C$5:$C$404,"&lt;="&amp;L$4,'Leave log'!$D$5:$D$404,"&gt;="&amp;L$4)=0,"",IF(AND(Setup!$A$12&lt;&gt;"",COUNTIFS('Leave log'!$A$5:$A$404,$A8,'Leave log'!$C$5:$C$404,"&lt;="&amp;L$4,'Leave log'!$D$5:$D$404,"&gt;="&amp;L$4,'Leave log'!$B$5:$B$404,Setup!$A$12)&gt;0),Setup!$B$12&amp;IF(COUNTIFS('Leave log'!$A$5:$A$404,$A8,'Leave log'!$C$5:$C$404,L$4,'Leave log'!$D$5:$D$404,L$4,'Leave log'!$E$5:$E$404,"Half day")&gt;0,"½",""),IF(AND(Setup!$A$13&lt;&gt;"",COUNTIFS('Leave log'!$A$5:$A$404,$A8,'Leave log'!$C$5:$C$404,"&lt;="&amp;L$4,'Leave log'!$D$5:$D$404,"&gt;="&amp;L$4,'Leave log'!$B$5:$B$404,Setup!$A$13)&gt;0),Setup!$B$13&amp;IF(COUNTIFS('Leave log'!$A$5:$A$404,$A8,'Leave log'!$C$5:$C$404,L$4,'Leave log'!$D$5:$D$404,L$4,'Leave log'!$E$5:$E$404,"Half day")&gt;0,"½",""),IF(AND(Setup!$A$14&lt;&gt;"",COUNTIFS('Leave log'!$A$5:$A$404,$A8,'Leave log'!$C$5:$C$404,"&lt;="&amp;L$4,'Leave log'!$D$5:$D$404,"&gt;="&amp;L$4,'Leave log'!$B$5:$B$404,Setup!$A$14)&gt;0),Setup!$B$14&amp;IF(COUNTIFS('Leave log'!$A$5:$A$404,$A8,'Leave log'!$C$5:$C$404,L$4,'Leave log'!$D$5:$D$404,L$4,'Leave log'!$E$5:$E$404,"Half day")&gt;0,"½",""),IF(AND(Setup!$A$15&lt;&gt;"",COUNTIFS('Leave log'!$A$5:$A$404,$A8,'Leave log'!$C$5:$C$404,"&lt;="&amp;L$4,'Leave log'!$D$5:$D$404,"&gt;="&amp;L$4,'Leave log'!$B$5:$B$404,Setup!$A$15)&gt;0),Setup!$B$15&amp;IF(COUNTIFS('Leave log'!$A$5:$A$404,$A8,'Leave log'!$C$5:$C$404,L$4,'Leave log'!$D$5:$D$404,L$4,'Leave log'!$E$5:$E$404,"Half day")&gt;0,"½",""),IF(AND(Setup!$A$16&lt;&gt;"",COUNTIFS('Leave log'!$A$5:$A$404,$A8,'Leave log'!$C$5:$C$404,"&lt;="&amp;L$4,'Leave log'!$D$5:$D$404,"&gt;="&amp;L$4,'Leave log'!$B$5:$B$404,Setup!$A$16)&gt;0),Setup!$B$16&amp;IF(COUNTIFS('Leave log'!$A$5:$A$404,$A8,'Leave log'!$C$5:$C$404,L$4,'Leave log'!$D$5:$D$404,L$4,'Leave log'!$E$5:$E$404,"Half day")&gt;0,"½",""),IF(AND(Setup!$A$17&lt;&gt;"",COUNTIFS('Leave log'!$A$5:$A$404,$A8,'Leave log'!$C$5:$C$404,"&lt;="&amp;L$4,'Leave log'!$D$5:$D$404,"&gt;="&amp;L$4,'Leave log'!$B$5:$B$404,Setup!$A$17)&gt;0),Setup!$B$17&amp;IF(COUNTIFS('Leave log'!$A$5:$A$404,$A8,'Leave log'!$C$5:$C$404,L$4,'Leave log'!$D$5:$D$404,L$4,'Leave log'!$E$5:$E$404,"Half day")&gt;0,"½",""),""))))))))</f>
        <v/>
      </c>
      <c r="M8" s="75">
        <f>IF(OR(M$7=1,$A8=""),"",IF(COUNTIFS('Leave log'!$A$5:$A$404,$A8,'Leave log'!$C$5:$C$404,"&lt;="&amp;M$4,'Leave log'!$D$5:$D$404,"&gt;="&amp;M$4)=0,"",IF(AND(Setup!$A$12&lt;&gt;"",COUNTIFS('Leave log'!$A$5:$A$404,$A8,'Leave log'!$C$5:$C$404,"&lt;="&amp;M$4,'Leave log'!$D$5:$D$404,"&gt;="&amp;M$4,'Leave log'!$B$5:$B$404,Setup!$A$12)&gt;0),Setup!$B$12&amp;IF(COUNTIFS('Leave log'!$A$5:$A$404,$A8,'Leave log'!$C$5:$C$404,M$4,'Leave log'!$D$5:$D$404,M$4,'Leave log'!$E$5:$E$404,"Half day")&gt;0,"½",""),IF(AND(Setup!$A$13&lt;&gt;"",COUNTIFS('Leave log'!$A$5:$A$404,$A8,'Leave log'!$C$5:$C$404,"&lt;="&amp;M$4,'Leave log'!$D$5:$D$404,"&gt;="&amp;M$4,'Leave log'!$B$5:$B$404,Setup!$A$13)&gt;0),Setup!$B$13&amp;IF(COUNTIFS('Leave log'!$A$5:$A$404,$A8,'Leave log'!$C$5:$C$404,M$4,'Leave log'!$D$5:$D$404,M$4,'Leave log'!$E$5:$E$404,"Half day")&gt;0,"½",""),IF(AND(Setup!$A$14&lt;&gt;"",COUNTIFS('Leave log'!$A$5:$A$404,$A8,'Leave log'!$C$5:$C$404,"&lt;="&amp;M$4,'Leave log'!$D$5:$D$404,"&gt;="&amp;M$4,'Leave log'!$B$5:$B$404,Setup!$A$14)&gt;0),Setup!$B$14&amp;IF(COUNTIFS('Leave log'!$A$5:$A$404,$A8,'Leave log'!$C$5:$C$404,M$4,'Leave log'!$D$5:$D$404,M$4,'Leave log'!$E$5:$E$404,"Half day")&gt;0,"½",""),IF(AND(Setup!$A$15&lt;&gt;"",COUNTIFS('Leave log'!$A$5:$A$404,$A8,'Leave log'!$C$5:$C$404,"&lt;="&amp;M$4,'Leave log'!$D$5:$D$404,"&gt;="&amp;M$4,'Leave log'!$B$5:$B$404,Setup!$A$15)&gt;0),Setup!$B$15&amp;IF(COUNTIFS('Leave log'!$A$5:$A$404,$A8,'Leave log'!$C$5:$C$404,M$4,'Leave log'!$D$5:$D$404,M$4,'Leave log'!$E$5:$E$404,"Half day")&gt;0,"½",""),IF(AND(Setup!$A$16&lt;&gt;"",COUNTIFS('Leave log'!$A$5:$A$404,$A8,'Leave log'!$C$5:$C$404,"&lt;="&amp;M$4,'Leave log'!$D$5:$D$404,"&gt;="&amp;M$4,'Leave log'!$B$5:$B$404,Setup!$A$16)&gt;0),Setup!$B$16&amp;IF(COUNTIFS('Leave log'!$A$5:$A$404,$A8,'Leave log'!$C$5:$C$404,M$4,'Leave log'!$D$5:$D$404,M$4,'Leave log'!$E$5:$E$404,"Half day")&gt;0,"½",""),IF(AND(Setup!$A$17&lt;&gt;"",COUNTIFS('Leave log'!$A$5:$A$404,$A8,'Leave log'!$C$5:$C$404,"&lt;="&amp;M$4,'Leave log'!$D$5:$D$404,"&gt;="&amp;M$4,'Leave log'!$B$5:$B$404,Setup!$A$17)&gt;0),Setup!$B$17&amp;IF(COUNTIFS('Leave log'!$A$5:$A$404,$A8,'Leave log'!$C$5:$C$404,M$4,'Leave log'!$D$5:$D$404,M$4,'Leave log'!$E$5:$E$404,"Half day")&gt;0,"½",""),""))))))))</f>
        <v/>
      </c>
      <c r="N8" s="75">
        <f>IF(OR(N$7=1,$A8=""),"",IF(COUNTIFS('Leave log'!$A$5:$A$404,$A8,'Leave log'!$C$5:$C$404,"&lt;="&amp;N$4,'Leave log'!$D$5:$D$404,"&gt;="&amp;N$4)=0,"",IF(AND(Setup!$A$12&lt;&gt;"",COUNTIFS('Leave log'!$A$5:$A$404,$A8,'Leave log'!$C$5:$C$404,"&lt;="&amp;N$4,'Leave log'!$D$5:$D$404,"&gt;="&amp;N$4,'Leave log'!$B$5:$B$404,Setup!$A$12)&gt;0),Setup!$B$12&amp;IF(COUNTIFS('Leave log'!$A$5:$A$404,$A8,'Leave log'!$C$5:$C$404,N$4,'Leave log'!$D$5:$D$404,N$4,'Leave log'!$E$5:$E$404,"Half day")&gt;0,"½",""),IF(AND(Setup!$A$13&lt;&gt;"",COUNTIFS('Leave log'!$A$5:$A$404,$A8,'Leave log'!$C$5:$C$404,"&lt;="&amp;N$4,'Leave log'!$D$5:$D$404,"&gt;="&amp;N$4,'Leave log'!$B$5:$B$404,Setup!$A$13)&gt;0),Setup!$B$13&amp;IF(COUNTIFS('Leave log'!$A$5:$A$404,$A8,'Leave log'!$C$5:$C$404,N$4,'Leave log'!$D$5:$D$404,N$4,'Leave log'!$E$5:$E$404,"Half day")&gt;0,"½",""),IF(AND(Setup!$A$14&lt;&gt;"",COUNTIFS('Leave log'!$A$5:$A$404,$A8,'Leave log'!$C$5:$C$404,"&lt;="&amp;N$4,'Leave log'!$D$5:$D$404,"&gt;="&amp;N$4,'Leave log'!$B$5:$B$404,Setup!$A$14)&gt;0),Setup!$B$14&amp;IF(COUNTIFS('Leave log'!$A$5:$A$404,$A8,'Leave log'!$C$5:$C$404,N$4,'Leave log'!$D$5:$D$404,N$4,'Leave log'!$E$5:$E$404,"Half day")&gt;0,"½",""),IF(AND(Setup!$A$15&lt;&gt;"",COUNTIFS('Leave log'!$A$5:$A$404,$A8,'Leave log'!$C$5:$C$404,"&lt;="&amp;N$4,'Leave log'!$D$5:$D$404,"&gt;="&amp;N$4,'Leave log'!$B$5:$B$404,Setup!$A$15)&gt;0),Setup!$B$15&amp;IF(COUNTIFS('Leave log'!$A$5:$A$404,$A8,'Leave log'!$C$5:$C$404,N$4,'Leave log'!$D$5:$D$404,N$4,'Leave log'!$E$5:$E$404,"Half day")&gt;0,"½",""),IF(AND(Setup!$A$16&lt;&gt;"",COUNTIFS('Leave log'!$A$5:$A$404,$A8,'Leave log'!$C$5:$C$404,"&lt;="&amp;N$4,'Leave log'!$D$5:$D$404,"&gt;="&amp;N$4,'Leave log'!$B$5:$B$404,Setup!$A$16)&gt;0),Setup!$B$16&amp;IF(COUNTIFS('Leave log'!$A$5:$A$404,$A8,'Leave log'!$C$5:$C$404,N$4,'Leave log'!$D$5:$D$404,N$4,'Leave log'!$E$5:$E$404,"Half day")&gt;0,"½",""),IF(AND(Setup!$A$17&lt;&gt;"",COUNTIFS('Leave log'!$A$5:$A$404,$A8,'Leave log'!$C$5:$C$404,"&lt;="&amp;N$4,'Leave log'!$D$5:$D$404,"&gt;="&amp;N$4,'Leave log'!$B$5:$B$404,Setup!$A$17)&gt;0),Setup!$B$17&amp;IF(COUNTIFS('Leave log'!$A$5:$A$404,$A8,'Leave log'!$C$5:$C$404,N$4,'Leave log'!$D$5:$D$404,N$4,'Leave log'!$E$5:$E$404,"Half day")&gt;0,"½",""),""))))))))</f>
        <v/>
      </c>
      <c r="O8" s="75">
        <f>IF(OR(O$7=1,$A8=""),"",IF(COUNTIFS('Leave log'!$A$5:$A$404,$A8,'Leave log'!$C$5:$C$404,"&lt;="&amp;O$4,'Leave log'!$D$5:$D$404,"&gt;="&amp;O$4)=0,"",IF(AND(Setup!$A$12&lt;&gt;"",COUNTIFS('Leave log'!$A$5:$A$404,$A8,'Leave log'!$C$5:$C$404,"&lt;="&amp;O$4,'Leave log'!$D$5:$D$404,"&gt;="&amp;O$4,'Leave log'!$B$5:$B$404,Setup!$A$12)&gt;0),Setup!$B$12&amp;IF(COUNTIFS('Leave log'!$A$5:$A$404,$A8,'Leave log'!$C$5:$C$404,O$4,'Leave log'!$D$5:$D$404,O$4,'Leave log'!$E$5:$E$404,"Half day")&gt;0,"½",""),IF(AND(Setup!$A$13&lt;&gt;"",COUNTIFS('Leave log'!$A$5:$A$404,$A8,'Leave log'!$C$5:$C$404,"&lt;="&amp;O$4,'Leave log'!$D$5:$D$404,"&gt;="&amp;O$4,'Leave log'!$B$5:$B$404,Setup!$A$13)&gt;0),Setup!$B$13&amp;IF(COUNTIFS('Leave log'!$A$5:$A$404,$A8,'Leave log'!$C$5:$C$404,O$4,'Leave log'!$D$5:$D$404,O$4,'Leave log'!$E$5:$E$404,"Half day")&gt;0,"½",""),IF(AND(Setup!$A$14&lt;&gt;"",COUNTIFS('Leave log'!$A$5:$A$404,$A8,'Leave log'!$C$5:$C$404,"&lt;="&amp;O$4,'Leave log'!$D$5:$D$404,"&gt;="&amp;O$4,'Leave log'!$B$5:$B$404,Setup!$A$14)&gt;0),Setup!$B$14&amp;IF(COUNTIFS('Leave log'!$A$5:$A$404,$A8,'Leave log'!$C$5:$C$404,O$4,'Leave log'!$D$5:$D$404,O$4,'Leave log'!$E$5:$E$404,"Half day")&gt;0,"½",""),IF(AND(Setup!$A$15&lt;&gt;"",COUNTIFS('Leave log'!$A$5:$A$404,$A8,'Leave log'!$C$5:$C$404,"&lt;="&amp;O$4,'Leave log'!$D$5:$D$404,"&gt;="&amp;O$4,'Leave log'!$B$5:$B$404,Setup!$A$15)&gt;0),Setup!$B$15&amp;IF(COUNTIFS('Leave log'!$A$5:$A$404,$A8,'Leave log'!$C$5:$C$404,O$4,'Leave log'!$D$5:$D$404,O$4,'Leave log'!$E$5:$E$404,"Half day")&gt;0,"½",""),IF(AND(Setup!$A$16&lt;&gt;"",COUNTIFS('Leave log'!$A$5:$A$404,$A8,'Leave log'!$C$5:$C$404,"&lt;="&amp;O$4,'Leave log'!$D$5:$D$404,"&gt;="&amp;O$4,'Leave log'!$B$5:$B$404,Setup!$A$16)&gt;0),Setup!$B$16&amp;IF(COUNTIFS('Leave log'!$A$5:$A$404,$A8,'Leave log'!$C$5:$C$404,O$4,'Leave log'!$D$5:$D$404,O$4,'Leave log'!$E$5:$E$404,"Half day")&gt;0,"½",""),IF(AND(Setup!$A$17&lt;&gt;"",COUNTIFS('Leave log'!$A$5:$A$404,$A8,'Leave log'!$C$5:$C$404,"&lt;="&amp;O$4,'Leave log'!$D$5:$D$404,"&gt;="&amp;O$4,'Leave log'!$B$5:$B$404,Setup!$A$17)&gt;0),Setup!$B$17&amp;IF(COUNTIFS('Leave log'!$A$5:$A$404,$A8,'Leave log'!$C$5:$C$404,O$4,'Leave log'!$D$5:$D$404,O$4,'Leave log'!$E$5:$E$404,"Half day")&gt;0,"½",""),""))))))))</f>
        <v/>
      </c>
      <c r="P8" s="75">
        <f>IF(OR(P$7=1,$A8=""),"",IF(COUNTIFS('Leave log'!$A$5:$A$404,$A8,'Leave log'!$C$5:$C$404,"&lt;="&amp;P$4,'Leave log'!$D$5:$D$404,"&gt;="&amp;P$4)=0,"",IF(AND(Setup!$A$12&lt;&gt;"",COUNTIFS('Leave log'!$A$5:$A$404,$A8,'Leave log'!$C$5:$C$404,"&lt;="&amp;P$4,'Leave log'!$D$5:$D$404,"&gt;="&amp;P$4,'Leave log'!$B$5:$B$404,Setup!$A$12)&gt;0),Setup!$B$12&amp;IF(COUNTIFS('Leave log'!$A$5:$A$404,$A8,'Leave log'!$C$5:$C$404,P$4,'Leave log'!$D$5:$D$404,P$4,'Leave log'!$E$5:$E$404,"Half day")&gt;0,"½",""),IF(AND(Setup!$A$13&lt;&gt;"",COUNTIFS('Leave log'!$A$5:$A$404,$A8,'Leave log'!$C$5:$C$404,"&lt;="&amp;P$4,'Leave log'!$D$5:$D$404,"&gt;="&amp;P$4,'Leave log'!$B$5:$B$404,Setup!$A$13)&gt;0),Setup!$B$13&amp;IF(COUNTIFS('Leave log'!$A$5:$A$404,$A8,'Leave log'!$C$5:$C$404,P$4,'Leave log'!$D$5:$D$404,P$4,'Leave log'!$E$5:$E$404,"Half day")&gt;0,"½",""),IF(AND(Setup!$A$14&lt;&gt;"",COUNTIFS('Leave log'!$A$5:$A$404,$A8,'Leave log'!$C$5:$C$404,"&lt;="&amp;P$4,'Leave log'!$D$5:$D$404,"&gt;="&amp;P$4,'Leave log'!$B$5:$B$404,Setup!$A$14)&gt;0),Setup!$B$14&amp;IF(COUNTIFS('Leave log'!$A$5:$A$404,$A8,'Leave log'!$C$5:$C$404,P$4,'Leave log'!$D$5:$D$404,P$4,'Leave log'!$E$5:$E$404,"Half day")&gt;0,"½",""),IF(AND(Setup!$A$15&lt;&gt;"",COUNTIFS('Leave log'!$A$5:$A$404,$A8,'Leave log'!$C$5:$C$404,"&lt;="&amp;P$4,'Leave log'!$D$5:$D$404,"&gt;="&amp;P$4,'Leave log'!$B$5:$B$404,Setup!$A$15)&gt;0),Setup!$B$15&amp;IF(COUNTIFS('Leave log'!$A$5:$A$404,$A8,'Leave log'!$C$5:$C$404,P$4,'Leave log'!$D$5:$D$404,P$4,'Leave log'!$E$5:$E$404,"Half day")&gt;0,"½",""),IF(AND(Setup!$A$16&lt;&gt;"",COUNTIFS('Leave log'!$A$5:$A$404,$A8,'Leave log'!$C$5:$C$404,"&lt;="&amp;P$4,'Leave log'!$D$5:$D$404,"&gt;="&amp;P$4,'Leave log'!$B$5:$B$404,Setup!$A$16)&gt;0),Setup!$B$16&amp;IF(COUNTIFS('Leave log'!$A$5:$A$404,$A8,'Leave log'!$C$5:$C$404,P$4,'Leave log'!$D$5:$D$404,P$4,'Leave log'!$E$5:$E$404,"Half day")&gt;0,"½",""),IF(AND(Setup!$A$17&lt;&gt;"",COUNTIFS('Leave log'!$A$5:$A$404,$A8,'Leave log'!$C$5:$C$404,"&lt;="&amp;P$4,'Leave log'!$D$5:$D$404,"&gt;="&amp;P$4,'Leave log'!$B$5:$B$404,Setup!$A$17)&gt;0),Setup!$B$17&amp;IF(COUNTIFS('Leave log'!$A$5:$A$404,$A8,'Leave log'!$C$5:$C$404,P$4,'Leave log'!$D$5:$D$404,P$4,'Leave log'!$E$5:$E$404,"Half day")&gt;0,"½",""),""))))))))</f>
        <v/>
      </c>
      <c r="Q8" s="75">
        <f>IF(OR(Q$7=1,$A8=""),"",IF(COUNTIFS('Leave log'!$A$5:$A$404,$A8,'Leave log'!$C$5:$C$404,"&lt;="&amp;Q$4,'Leave log'!$D$5:$D$404,"&gt;="&amp;Q$4)=0,"",IF(AND(Setup!$A$12&lt;&gt;"",COUNTIFS('Leave log'!$A$5:$A$404,$A8,'Leave log'!$C$5:$C$404,"&lt;="&amp;Q$4,'Leave log'!$D$5:$D$404,"&gt;="&amp;Q$4,'Leave log'!$B$5:$B$404,Setup!$A$12)&gt;0),Setup!$B$12&amp;IF(COUNTIFS('Leave log'!$A$5:$A$404,$A8,'Leave log'!$C$5:$C$404,Q$4,'Leave log'!$D$5:$D$404,Q$4,'Leave log'!$E$5:$E$404,"Half day")&gt;0,"½",""),IF(AND(Setup!$A$13&lt;&gt;"",COUNTIFS('Leave log'!$A$5:$A$404,$A8,'Leave log'!$C$5:$C$404,"&lt;="&amp;Q$4,'Leave log'!$D$5:$D$404,"&gt;="&amp;Q$4,'Leave log'!$B$5:$B$404,Setup!$A$13)&gt;0),Setup!$B$13&amp;IF(COUNTIFS('Leave log'!$A$5:$A$404,$A8,'Leave log'!$C$5:$C$404,Q$4,'Leave log'!$D$5:$D$404,Q$4,'Leave log'!$E$5:$E$404,"Half day")&gt;0,"½",""),IF(AND(Setup!$A$14&lt;&gt;"",COUNTIFS('Leave log'!$A$5:$A$404,$A8,'Leave log'!$C$5:$C$404,"&lt;="&amp;Q$4,'Leave log'!$D$5:$D$404,"&gt;="&amp;Q$4,'Leave log'!$B$5:$B$404,Setup!$A$14)&gt;0),Setup!$B$14&amp;IF(COUNTIFS('Leave log'!$A$5:$A$404,$A8,'Leave log'!$C$5:$C$404,Q$4,'Leave log'!$D$5:$D$404,Q$4,'Leave log'!$E$5:$E$404,"Half day")&gt;0,"½",""),IF(AND(Setup!$A$15&lt;&gt;"",COUNTIFS('Leave log'!$A$5:$A$404,$A8,'Leave log'!$C$5:$C$404,"&lt;="&amp;Q$4,'Leave log'!$D$5:$D$404,"&gt;="&amp;Q$4,'Leave log'!$B$5:$B$404,Setup!$A$15)&gt;0),Setup!$B$15&amp;IF(COUNTIFS('Leave log'!$A$5:$A$404,$A8,'Leave log'!$C$5:$C$404,Q$4,'Leave log'!$D$5:$D$404,Q$4,'Leave log'!$E$5:$E$404,"Half day")&gt;0,"½",""),IF(AND(Setup!$A$16&lt;&gt;"",COUNTIFS('Leave log'!$A$5:$A$404,$A8,'Leave log'!$C$5:$C$404,"&lt;="&amp;Q$4,'Leave log'!$D$5:$D$404,"&gt;="&amp;Q$4,'Leave log'!$B$5:$B$404,Setup!$A$16)&gt;0),Setup!$B$16&amp;IF(COUNTIFS('Leave log'!$A$5:$A$404,$A8,'Leave log'!$C$5:$C$404,Q$4,'Leave log'!$D$5:$D$404,Q$4,'Leave log'!$E$5:$E$404,"Half day")&gt;0,"½",""),IF(AND(Setup!$A$17&lt;&gt;"",COUNTIFS('Leave log'!$A$5:$A$404,$A8,'Leave log'!$C$5:$C$404,"&lt;="&amp;Q$4,'Leave log'!$D$5:$D$404,"&gt;="&amp;Q$4,'Leave log'!$B$5:$B$404,Setup!$A$17)&gt;0),Setup!$B$17&amp;IF(COUNTIFS('Leave log'!$A$5:$A$404,$A8,'Leave log'!$C$5:$C$404,Q$4,'Leave log'!$D$5:$D$404,Q$4,'Leave log'!$E$5:$E$404,"Half day")&gt;0,"½",""),""))))))))</f>
        <v/>
      </c>
      <c r="R8" s="75">
        <f>IF(OR(R$7=1,$A8=""),"",IF(COUNTIFS('Leave log'!$A$5:$A$404,$A8,'Leave log'!$C$5:$C$404,"&lt;="&amp;R$4,'Leave log'!$D$5:$D$404,"&gt;="&amp;R$4)=0,"",IF(AND(Setup!$A$12&lt;&gt;"",COUNTIFS('Leave log'!$A$5:$A$404,$A8,'Leave log'!$C$5:$C$404,"&lt;="&amp;R$4,'Leave log'!$D$5:$D$404,"&gt;="&amp;R$4,'Leave log'!$B$5:$B$404,Setup!$A$12)&gt;0),Setup!$B$12&amp;IF(COUNTIFS('Leave log'!$A$5:$A$404,$A8,'Leave log'!$C$5:$C$404,R$4,'Leave log'!$D$5:$D$404,R$4,'Leave log'!$E$5:$E$404,"Half day")&gt;0,"½",""),IF(AND(Setup!$A$13&lt;&gt;"",COUNTIFS('Leave log'!$A$5:$A$404,$A8,'Leave log'!$C$5:$C$404,"&lt;="&amp;R$4,'Leave log'!$D$5:$D$404,"&gt;="&amp;R$4,'Leave log'!$B$5:$B$404,Setup!$A$13)&gt;0),Setup!$B$13&amp;IF(COUNTIFS('Leave log'!$A$5:$A$404,$A8,'Leave log'!$C$5:$C$404,R$4,'Leave log'!$D$5:$D$404,R$4,'Leave log'!$E$5:$E$404,"Half day")&gt;0,"½",""),IF(AND(Setup!$A$14&lt;&gt;"",COUNTIFS('Leave log'!$A$5:$A$404,$A8,'Leave log'!$C$5:$C$404,"&lt;="&amp;R$4,'Leave log'!$D$5:$D$404,"&gt;="&amp;R$4,'Leave log'!$B$5:$B$404,Setup!$A$14)&gt;0),Setup!$B$14&amp;IF(COUNTIFS('Leave log'!$A$5:$A$404,$A8,'Leave log'!$C$5:$C$404,R$4,'Leave log'!$D$5:$D$404,R$4,'Leave log'!$E$5:$E$404,"Half day")&gt;0,"½",""),IF(AND(Setup!$A$15&lt;&gt;"",COUNTIFS('Leave log'!$A$5:$A$404,$A8,'Leave log'!$C$5:$C$404,"&lt;="&amp;R$4,'Leave log'!$D$5:$D$404,"&gt;="&amp;R$4,'Leave log'!$B$5:$B$404,Setup!$A$15)&gt;0),Setup!$B$15&amp;IF(COUNTIFS('Leave log'!$A$5:$A$404,$A8,'Leave log'!$C$5:$C$404,R$4,'Leave log'!$D$5:$D$404,R$4,'Leave log'!$E$5:$E$404,"Half day")&gt;0,"½",""),IF(AND(Setup!$A$16&lt;&gt;"",COUNTIFS('Leave log'!$A$5:$A$404,$A8,'Leave log'!$C$5:$C$404,"&lt;="&amp;R$4,'Leave log'!$D$5:$D$404,"&gt;="&amp;R$4,'Leave log'!$B$5:$B$404,Setup!$A$16)&gt;0),Setup!$B$16&amp;IF(COUNTIFS('Leave log'!$A$5:$A$404,$A8,'Leave log'!$C$5:$C$404,R$4,'Leave log'!$D$5:$D$404,R$4,'Leave log'!$E$5:$E$404,"Half day")&gt;0,"½",""),IF(AND(Setup!$A$17&lt;&gt;"",COUNTIFS('Leave log'!$A$5:$A$404,$A8,'Leave log'!$C$5:$C$404,"&lt;="&amp;R$4,'Leave log'!$D$5:$D$404,"&gt;="&amp;R$4,'Leave log'!$B$5:$B$404,Setup!$A$17)&gt;0),Setup!$B$17&amp;IF(COUNTIFS('Leave log'!$A$5:$A$404,$A8,'Leave log'!$C$5:$C$404,R$4,'Leave log'!$D$5:$D$404,R$4,'Leave log'!$E$5:$E$404,"Half day")&gt;0,"½",""),""))))))))</f>
        <v/>
      </c>
      <c r="S8" s="75">
        <f>IF(OR(S$7=1,$A8=""),"",IF(COUNTIFS('Leave log'!$A$5:$A$404,$A8,'Leave log'!$C$5:$C$404,"&lt;="&amp;S$4,'Leave log'!$D$5:$D$404,"&gt;="&amp;S$4)=0,"",IF(AND(Setup!$A$12&lt;&gt;"",COUNTIFS('Leave log'!$A$5:$A$404,$A8,'Leave log'!$C$5:$C$404,"&lt;="&amp;S$4,'Leave log'!$D$5:$D$404,"&gt;="&amp;S$4,'Leave log'!$B$5:$B$404,Setup!$A$12)&gt;0),Setup!$B$12&amp;IF(COUNTIFS('Leave log'!$A$5:$A$404,$A8,'Leave log'!$C$5:$C$404,S$4,'Leave log'!$D$5:$D$404,S$4,'Leave log'!$E$5:$E$404,"Half day")&gt;0,"½",""),IF(AND(Setup!$A$13&lt;&gt;"",COUNTIFS('Leave log'!$A$5:$A$404,$A8,'Leave log'!$C$5:$C$404,"&lt;="&amp;S$4,'Leave log'!$D$5:$D$404,"&gt;="&amp;S$4,'Leave log'!$B$5:$B$404,Setup!$A$13)&gt;0),Setup!$B$13&amp;IF(COUNTIFS('Leave log'!$A$5:$A$404,$A8,'Leave log'!$C$5:$C$404,S$4,'Leave log'!$D$5:$D$404,S$4,'Leave log'!$E$5:$E$404,"Half day")&gt;0,"½",""),IF(AND(Setup!$A$14&lt;&gt;"",COUNTIFS('Leave log'!$A$5:$A$404,$A8,'Leave log'!$C$5:$C$404,"&lt;="&amp;S$4,'Leave log'!$D$5:$D$404,"&gt;="&amp;S$4,'Leave log'!$B$5:$B$404,Setup!$A$14)&gt;0),Setup!$B$14&amp;IF(COUNTIFS('Leave log'!$A$5:$A$404,$A8,'Leave log'!$C$5:$C$404,S$4,'Leave log'!$D$5:$D$404,S$4,'Leave log'!$E$5:$E$404,"Half day")&gt;0,"½",""),IF(AND(Setup!$A$15&lt;&gt;"",COUNTIFS('Leave log'!$A$5:$A$404,$A8,'Leave log'!$C$5:$C$404,"&lt;="&amp;S$4,'Leave log'!$D$5:$D$404,"&gt;="&amp;S$4,'Leave log'!$B$5:$B$404,Setup!$A$15)&gt;0),Setup!$B$15&amp;IF(COUNTIFS('Leave log'!$A$5:$A$404,$A8,'Leave log'!$C$5:$C$404,S$4,'Leave log'!$D$5:$D$404,S$4,'Leave log'!$E$5:$E$404,"Half day")&gt;0,"½",""),IF(AND(Setup!$A$16&lt;&gt;"",COUNTIFS('Leave log'!$A$5:$A$404,$A8,'Leave log'!$C$5:$C$404,"&lt;="&amp;S$4,'Leave log'!$D$5:$D$404,"&gt;="&amp;S$4,'Leave log'!$B$5:$B$404,Setup!$A$16)&gt;0),Setup!$B$16&amp;IF(COUNTIFS('Leave log'!$A$5:$A$404,$A8,'Leave log'!$C$5:$C$404,S$4,'Leave log'!$D$5:$D$404,S$4,'Leave log'!$E$5:$E$404,"Half day")&gt;0,"½",""),IF(AND(Setup!$A$17&lt;&gt;"",COUNTIFS('Leave log'!$A$5:$A$404,$A8,'Leave log'!$C$5:$C$404,"&lt;="&amp;S$4,'Leave log'!$D$5:$D$404,"&gt;="&amp;S$4,'Leave log'!$B$5:$B$404,Setup!$A$17)&gt;0),Setup!$B$17&amp;IF(COUNTIFS('Leave log'!$A$5:$A$404,$A8,'Leave log'!$C$5:$C$404,S$4,'Leave log'!$D$5:$D$404,S$4,'Leave log'!$E$5:$E$404,"Half day")&gt;0,"½",""),""))))))))</f>
        <v/>
      </c>
      <c r="T8" s="75">
        <f>IF(OR(T$7=1,$A8=""),"",IF(COUNTIFS('Leave log'!$A$5:$A$404,$A8,'Leave log'!$C$5:$C$404,"&lt;="&amp;T$4,'Leave log'!$D$5:$D$404,"&gt;="&amp;T$4)=0,"",IF(AND(Setup!$A$12&lt;&gt;"",COUNTIFS('Leave log'!$A$5:$A$404,$A8,'Leave log'!$C$5:$C$404,"&lt;="&amp;T$4,'Leave log'!$D$5:$D$404,"&gt;="&amp;T$4,'Leave log'!$B$5:$B$404,Setup!$A$12)&gt;0),Setup!$B$12&amp;IF(COUNTIFS('Leave log'!$A$5:$A$404,$A8,'Leave log'!$C$5:$C$404,T$4,'Leave log'!$D$5:$D$404,T$4,'Leave log'!$E$5:$E$404,"Half day")&gt;0,"½",""),IF(AND(Setup!$A$13&lt;&gt;"",COUNTIFS('Leave log'!$A$5:$A$404,$A8,'Leave log'!$C$5:$C$404,"&lt;="&amp;T$4,'Leave log'!$D$5:$D$404,"&gt;="&amp;T$4,'Leave log'!$B$5:$B$404,Setup!$A$13)&gt;0),Setup!$B$13&amp;IF(COUNTIFS('Leave log'!$A$5:$A$404,$A8,'Leave log'!$C$5:$C$404,T$4,'Leave log'!$D$5:$D$404,T$4,'Leave log'!$E$5:$E$404,"Half day")&gt;0,"½",""),IF(AND(Setup!$A$14&lt;&gt;"",COUNTIFS('Leave log'!$A$5:$A$404,$A8,'Leave log'!$C$5:$C$404,"&lt;="&amp;T$4,'Leave log'!$D$5:$D$404,"&gt;="&amp;T$4,'Leave log'!$B$5:$B$404,Setup!$A$14)&gt;0),Setup!$B$14&amp;IF(COUNTIFS('Leave log'!$A$5:$A$404,$A8,'Leave log'!$C$5:$C$404,T$4,'Leave log'!$D$5:$D$404,T$4,'Leave log'!$E$5:$E$404,"Half day")&gt;0,"½",""),IF(AND(Setup!$A$15&lt;&gt;"",COUNTIFS('Leave log'!$A$5:$A$404,$A8,'Leave log'!$C$5:$C$404,"&lt;="&amp;T$4,'Leave log'!$D$5:$D$404,"&gt;="&amp;T$4,'Leave log'!$B$5:$B$404,Setup!$A$15)&gt;0),Setup!$B$15&amp;IF(COUNTIFS('Leave log'!$A$5:$A$404,$A8,'Leave log'!$C$5:$C$404,T$4,'Leave log'!$D$5:$D$404,T$4,'Leave log'!$E$5:$E$404,"Half day")&gt;0,"½",""),IF(AND(Setup!$A$16&lt;&gt;"",COUNTIFS('Leave log'!$A$5:$A$404,$A8,'Leave log'!$C$5:$C$404,"&lt;="&amp;T$4,'Leave log'!$D$5:$D$404,"&gt;="&amp;T$4,'Leave log'!$B$5:$B$404,Setup!$A$16)&gt;0),Setup!$B$16&amp;IF(COUNTIFS('Leave log'!$A$5:$A$404,$A8,'Leave log'!$C$5:$C$404,T$4,'Leave log'!$D$5:$D$404,T$4,'Leave log'!$E$5:$E$404,"Half day")&gt;0,"½",""),IF(AND(Setup!$A$17&lt;&gt;"",COUNTIFS('Leave log'!$A$5:$A$404,$A8,'Leave log'!$C$5:$C$404,"&lt;="&amp;T$4,'Leave log'!$D$5:$D$404,"&gt;="&amp;T$4,'Leave log'!$B$5:$B$404,Setup!$A$17)&gt;0),Setup!$B$17&amp;IF(COUNTIFS('Leave log'!$A$5:$A$404,$A8,'Leave log'!$C$5:$C$404,T$4,'Leave log'!$D$5:$D$404,T$4,'Leave log'!$E$5:$E$404,"Half day")&gt;0,"½",""),""))))))))</f>
        <v/>
      </c>
      <c r="U8" s="75">
        <f>IF(OR(U$7=1,$A8=""),"",IF(COUNTIFS('Leave log'!$A$5:$A$404,$A8,'Leave log'!$C$5:$C$404,"&lt;="&amp;U$4,'Leave log'!$D$5:$D$404,"&gt;="&amp;U$4)=0,"",IF(AND(Setup!$A$12&lt;&gt;"",COUNTIFS('Leave log'!$A$5:$A$404,$A8,'Leave log'!$C$5:$C$404,"&lt;="&amp;U$4,'Leave log'!$D$5:$D$404,"&gt;="&amp;U$4,'Leave log'!$B$5:$B$404,Setup!$A$12)&gt;0),Setup!$B$12&amp;IF(COUNTIFS('Leave log'!$A$5:$A$404,$A8,'Leave log'!$C$5:$C$404,U$4,'Leave log'!$D$5:$D$404,U$4,'Leave log'!$E$5:$E$404,"Half day")&gt;0,"½",""),IF(AND(Setup!$A$13&lt;&gt;"",COUNTIFS('Leave log'!$A$5:$A$404,$A8,'Leave log'!$C$5:$C$404,"&lt;="&amp;U$4,'Leave log'!$D$5:$D$404,"&gt;="&amp;U$4,'Leave log'!$B$5:$B$404,Setup!$A$13)&gt;0),Setup!$B$13&amp;IF(COUNTIFS('Leave log'!$A$5:$A$404,$A8,'Leave log'!$C$5:$C$404,U$4,'Leave log'!$D$5:$D$404,U$4,'Leave log'!$E$5:$E$404,"Half day")&gt;0,"½",""),IF(AND(Setup!$A$14&lt;&gt;"",COUNTIFS('Leave log'!$A$5:$A$404,$A8,'Leave log'!$C$5:$C$404,"&lt;="&amp;U$4,'Leave log'!$D$5:$D$404,"&gt;="&amp;U$4,'Leave log'!$B$5:$B$404,Setup!$A$14)&gt;0),Setup!$B$14&amp;IF(COUNTIFS('Leave log'!$A$5:$A$404,$A8,'Leave log'!$C$5:$C$404,U$4,'Leave log'!$D$5:$D$404,U$4,'Leave log'!$E$5:$E$404,"Half day")&gt;0,"½",""),IF(AND(Setup!$A$15&lt;&gt;"",COUNTIFS('Leave log'!$A$5:$A$404,$A8,'Leave log'!$C$5:$C$404,"&lt;="&amp;U$4,'Leave log'!$D$5:$D$404,"&gt;="&amp;U$4,'Leave log'!$B$5:$B$404,Setup!$A$15)&gt;0),Setup!$B$15&amp;IF(COUNTIFS('Leave log'!$A$5:$A$404,$A8,'Leave log'!$C$5:$C$404,U$4,'Leave log'!$D$5:$D$404,U$4,'Leave log'!$E$5:$E$404,"Half day")&gt;0,"½",""),IF(AND(Setup!$A$16&lt;&gt;"",COUNTIFS('Leave log'!$A$5:$A$404,$A8,'Leave log'!$C$5:$C$404,"&lt;="&amp;U$4,'Leave log'!$D$5:$D$404,"&gt;="&amp;U$4,'Leave log'!$B$5:$B$404,Setup!$A$16)&gt;0),Setup!$B$16&amp;IF(COUNTIFS('Leave log'!$A$5:$A$404,$A8,'Leave log'!$C$5:$C$404,U$4,'Leave log'!$D$5:$D$404,U$4,'Leave log'!$E$5:$E$404,"Half day")&gt;0,"½",""),IF(AND(Setup!$A$17&lt;&gt;"",COUNTIFS('Leave log'!$A$5:$A$404,$A8,'Leave log'!$C$5:$C$404,"&lt;="&amp;U$4,'Leave log'!$D$5:$D$404,"&gt;="&amp;U$4,'Leave log'!$B$5:$B$404,Setup!$A$17)&gt;0),Setup!$B$17&amp;IF(COUNTIFS('Leave log'!$A$5:$A$404,$A8,'Leave log'!$C$5:$C$404,U$4,'Leave log'!$D$5:$D$404,U$4,'Leave log'!$E$5:$E$404,"Half day")&gt;0,"½",""),""))))))))</f>
        <v/>
      </c>
      <c r="V8" s="75">
        <f>IF(OR(V$7=1,$A8=""),"",IF(COUNTIFS('Leave log'!$A$5:$A$404,$A8,'Leave log'!$C$5:$C$404,"&lt;="&amp;V$4,'Leave log'!$D$5:$D$404,"&gt;="&amp;V$4)=0,"",IF(AND(Setup!$A$12&lt;&gt;"",COUNTIFS('Leave log'!$A$5:$A$404,$A8,'Leave log'!$C$5:$C$404,"&lt;="&amp;V$4,'Leave log'!$D$5:$D$404,"&gt;="&amp;V$4,'Leave log'!$B$5:$B$404,Setup!$A$12)&gt;0),Setup!$B$12&amp;IF(COUNTIFS('Leave log'!$A$5:$A$404,$A8,'Leave log'!$C$5:$C$404,V$4,'Leave log'!$D$5:$D$404,V$4,'Leave log'!$E$5:$E$404,"Half day")&gt;0,"½",""),IF(AND(Setup!$A$13&lt;&gt;"",COUNTIFS('Leave log'!$A$5:$A$404,$A8,'Leave log'!$C$5:$C$404,"&lt;="&amp;V$4,'Leave log'!$D$5:$D$404,"&gt;="&amp;V$4,'Leave log'!$B$5:$B$404,Setup!$A$13)&gt;0),Setup!$B$13&amp;IF(COUNTIFS('Leave log'!$A$5:$A$404,$A8,'Leave log'!$C$5:$C$404,V$4,'Leave log'!$D$5:$D$404,V$4,'Leave log'!$E$5:$E$404,"Half day")&gt;0,"½",""),IF(AND(Setup!$A$14&lt;&gt;"",COUNTIFS('Leave log'!$A$5:$A$404,$A8,'Leave log'!$C$5:$C$404,"&lt;="&amp;V$4,'Leave log'!$D$5:$D$404,"&gt;="&amp;V$4,'Leave log'!$B$5:$B$404,Setup!$A$14)&gt;0),Setup!$B$14&amp;IF(COUNTIFS('Leave log'!$A$5:$A$404,$A8,'Leave log'!$C$5:$C$404,V$4,'Leave log'!$D$5:$D$404,V$4,'Leave log'!$E$5:$E$404,"Half day")&gt;0,"½",""),IF(AND(Setup!$A$15&lt;&gt;"",COUNTIFS('Leave log'!$A$5:$A$404,$A8,'Leave log'!$C$5:$C$404,"&lt;="&amp;V$4,'Leave log'!$D$5:$D$404,"&gt;="&amp;V$4,'Leave log'!$B$5:$B$404,Setup!$A$15)&gt;0),Setup!$B$15&amp;IF(COUNTIFS('Leave log'!$A$5:$A$404,$A8,'Leave log'!$C$5:$C$404,V$4,'Leave log'!$D$5:$D$404,V$4,'Leave log'!$E$5:$E$404,"Half day")&gt;0,"½",""),IF(AND(Setup!$A$16&lt;&gt;"",COUNTIFS('Leave log'!$A$5:$A$404,$A8,'Leave log'!$C$5:$C$404,"&lt;="&amp;V$4,'Leave log'!$D$5:$D$404,"&gt;="&amp;V$4,'Leave log'!$B$5:$B$404,Setup!$A$16)&gt;0),Setup!$B$16&amp;IF(COUNTIFS('Leave log'!$A$5:$A$404,$A8,'Leave log'!$C$5:$C$404,V$4,'Leave log'!$D$5:$D$404,V$4,'Leave log'!$E$5:$E$404,"Half day")&gt;0,"½",""),IF(AND(Setup!$A$17&lt;&gt;"",COUNTIFS('Leave log'!$A$5:$A$404,$A8,'Leave log'!$C$5:$C$404,"&lt;="&amp;V$4,'Leave log'!$D$5:$D$404,"&gt;="&amp;V$4,'Leave log'!$B$5:$B$404,Setup!$A$17)&gt;0),Setup!$B$17&amp;IF(COUNTIFS('Leave log'!$A$5:$A$404,$A8,'Leave log'!$C$5:$C$404,V$4,'Leave log'!$D$5:$D$404,V$4,'Leave log'!$E$5:$E$404,"Half day")&gt;0,"½",""),""))))))))</f>
        <v/>
      </c>
      <c r="W8" s="75">
        <f>IF(OR(W$7=1,$A8=""),"",IF(COUNTIFS('Leave log'!$A$5:$A$404,$A8,'Leave log'!$C$5:$C$404,"&lt;="&amp;W$4,'Leave log'!$D$5:$D$404,"&gt;="&amp;W$4)=0,"",IF(AND(Setup!$A$12&lt;&gt;"",COUNTIFS('Leave log'!$A$5:$A$404,$A8,'Leave log'!$C$5:$C$404,"&lt;="&amp;W$4,'Leave log'!$D$5:$D$404,"&gt;="&amp;W$4,'Leave log'!$B$5:$B$404,Setup!$A$12)&gt;0),Setup!$B$12&amp;IF(COUNTIFS('Leave log'!$A$5:$A$404,$A8,'Leave log'!$C$5:$C$404,W$4,'Leave log'!$D$5:$D$404,W$4,'Leave log'!$E$5:$E$404,"Half day")&gt;0,"½",""),IF(AND(Setup!$A$13&lt;&gt;"",COUNTIFS('Leave log'!$A$5:$A$404,$A8,'Leave log'!$C$5:$C$404,"&lt;="&amp;W$4,'Leave log'!$D$5:$D$404,"&gt;="&amp;W$4,'Leave log'!$B$5:$B$404,Setup!$A$13)&gt;0),Setup!$B$13&amp;IF(COUNTIFS('Leave log'!$A$5:$A$404,$A8,'Leave log'!$C$5:$C$404,W$4,'Leave log'!$D$5:$D$404,W$4,'Leave log'!$E$5:$E$404,"Half day")&gt;0,"½",""),IF(AND(Setup!$A$14&lt;&gt;"",COUNTIFS('Leave log'!$A$5:$A$404,$A8,'Leave log'!$C$5:$C$404,"&lt;="&amp;W$4,'Leave log'!$D$5:$D$404,"&gt;="&amp;W$4,'Leave log'!$B$5:$B$404,Setup!$A$14)&gt;0),Setup!$B$14&amp;IF(COUNTIFS('Leave log'!$A$5:$A$404,$A8,'Leave log'!$C$5:$C$404,W$4,'Leave log'!$D$5:$D$404,W$4,'Leave log'!$E$5:$E$404,"Half day")&gt;0,"½",""),IF(AND(Setup!$A$15&lt;&gt;"",COUNTIFS('Leave log'!$A$5:$A$404,$A8,'Leave log'!$C$5:$C$404,"&lt;="&amp;W$4,'Leave log'!$D$5:$D$404,"&gt;="&amp;W$4,'Leave log'!$B$5:$B$404,Setup!$A$15)&gt;0),Setup!$B$15&amp;IF(COUNTIFS('Leave log'!$A$5:$A$404,$A8,'Leave log'!$C$5:$C$404,W$4,'Leave log'!$D$5:$D$404,W$4,'Leave log'!$E$5:$E$404,"Half day")&gt;0,"½",""),IF(AND(Setup!$A$16&lt;&gt;"",COUNTIFS('Leave log'!$A$5:$A$404,$A8,'Leave log'!$C$5:$C$404,"&lt;="&amp;W$4,'Leave log'!$D$5:$D$404,"&gt;="&amp;W$4,'Leave log'!$B$5:$B$404,Setup!$A$16)&gt;0),Setup!$B$16&amp;IF(COUNTIFS('Leave log'!$A$5:$A$404,$A8,'Leave log'!$C$5:$C$404,W$4,'Leave log'!$D$5:$D$404,W$4,'Leave log'!$E$5:$E$404,"Half day")&gt;0,"½",""),IF(AND(Setup!$A$17&lt;&gt;"",COUNTIFS('Leave log'!$A$5:$A$404,$A8,'Leave log'!$C$5:$C$404,"&lt;="&amp;W$4,'Leave log'!$D$5:$D$404,"&gt;="&amp;W$4,'Leave log'!$B$5:$B$404,Setup!$A$17)&gt;0),Setup!$B$17&amp;IF(COUNTIFS('Leave log'!$A$5:$A$404,$A8,'Leave log'!$C$5:$C$404,W$4,'Leave log'!$D$5:$D$404,W$4,'Leave log'!$E$5:$E$404,"Half day")&gt;0,"½",""),""))))))))</f>
        <v/>
      </c>
      <c r="X8" s="75">
        <f>IF(OR(X$7=1,$A8=""),"",IF(COUNTIFS('Leave log'!$A$5:$A$404,$A8,'Leave log'!$C$5:$C$404,"&lt;="&amp;X$4,'Leave log'!$D$5:$D$404,"&gt;="&amp;X$4)=0,"",IF(AND(Setup!$A$12&lt;&gt;"",COUNTIFS('Leave log'!$A$5:$A$404,$A8,'Leave log'!$C$5:$C$404,"&lt;="&amp;X$4,'Leave log'!$D$5:$D$404,"&gt;="&amp;X$4,'Leave log'!$B$5:$B$404,Setup!$A$12)&gt;0),Setup!$B$12&amp;IF(COUNTIFS('Leave log'!$A$5:$A$404,$A8,'Leave log'!$C$5:$C$404,X$4,'Leave log'!$D$5:$D$404,X$4,'Leave log'!$E$5:$E$404,"Half day")&gt;0,"½",""),IF(AND(Setup!$A$13&lt;&gt;"",COUNTIFS('Leave log'!$A$5:$A$404,$A8,'Leave log'!$C$5:$C$404,"&lt;="&amp;X$4,'Leave log'!$D$5:$D$404,"&gt;="&amp;X$4,'Leave log'!$B$5:$B$404,Setup!$A$13)&gt;0),Setup!$B$13&amp;IF(COUNTIFS('Leave log'!$A$5:$A$404,$A8,'Leave log'!$C$5:$C$404,X$4,'Leave log'!$D$5:$D$404,X$4,'Leave log'!$E$5:$E$404,"Half day")&gt;0,"½",""),IF(AND(Setup!$A$14&lt;&gt;"",COUNTIFS('Leave log'!$A$5:$A$404,$A8,'Leave log'!$C$5:$C$404,"&lt;="&amp;X$4,'Leave log'!$D$5:$D$404,"&gt;="&amp;X$4,'Leave log'!$B$5:$B$404,Setup!$A$14)&gt;0),Setup!$B$14&amp;IF(COUNTIFS('Leave log'!$A$5:$A$404,$A8,'Leave log'!$C$5:$C$404,X$4,'Leave log'!$D$5:$D$404,X$4,'Leave log'!$E$5:$E$404,"Half day")&gt;0,"½",""),IF(AND(Setup!$A$15&lt;&gt;"",COUNTIFS('Leave log'!$A$5:$A$404,$A8,'Leave log'!$C$5:$C$404,"&lt;="&amp;X$4,'Leave log'!$D$5:$D$404,"&gt;="&amp;X$4,'Leave log'!$B$5:$B$404,Setup!$A$15)&gt;0),Setup!$B$15&amp;IF(COUNTIFS('Leave log'!$A$5:$A$404,$A8,'Leave log'!$C$5:$C$404,X$4,'Leave log'!$D$5:$D$404,X$4,'Leave log'!$E$5:$E$404,"Half day")&gt;0,"½",""),IF(AND(Setup!$A$16&lt;&gt;"",COUNTIFS('Leave log'!$A$5:$A$404,$A8,'Leave log'!$C$5:$C$404,"&lt;="&amp;X$4,'Leave log'!$D$5:$D$404,"&gt;="&amp;X$4,'Leave log'!$B$5:$B$404,Setup!$A$16)&gt;0),Setup!$B$16&amp;IF(COUNTIFS('Leave log'!$A$5:$A$404,$A8,'Leave log'!$C$5:$C$404,X$4,'Leave log'!$D$5:$D$404,X$4,'Leave log'!$E$5:$E$404,"Half day")&gt;0,"½",""),IF(AND(Setup!$A$17&lt;&gt;"",COUNTIFS('Leave log'!$A$5:$A$404,$A8,'Leave log'!$C$5:$C$404,"&lt;="&amp;X$4,'Leave log'!$D$5:$D$404,"&gt;="&amp;X$4,'Leave log'!$B$5:$B$404,Setup!$A$17)&gt;0),Setup!$B$17&amp;IF(COUNTIFS('Leave log'!$A$5:$A$404,$A8,'Leave log'!$C$5:$C$404,X$4,'Leave log'!$D$5:$D$404,X$4,'Leave log'!$E$5:$E$404,"Half day")&gt;0,"½",""),""))))))))</f>
        <v/>
      </c>
      <c r="Y8" s="75">
        <f>IF(OR(Y$7=1,$A8=""),"",IF(COUNTIFS('Leave log'!$A$5:$A$404,$A8,'Leave log'!$C$5:$C$404,"&lt;="&amp;Y$4,'Leave log'!$D$5:$D$404,"&gt;="&amp;Y$4)=0,"",IF(AND(Setup!$A$12&lt;&gt;"",COUNTIFS('Leave log'!$A$5:$A$404,$A8,'Leave log'!$C$5:$C$404,"&lt;="&amp;Y$4,'Leave log'!$D$5:$D$404,"&gt;="&amp;Y$4,'Leave log'!$B$5:$B$404,Setup!$A$12)&gt;0),Setup!$B$12&amp;IF(COUNTIFS('Leave log'!$A$5:$A$404,$A8,'Leave log'!$C$5:$C$404,Y$4,'Leave log'!$D$5:$D$404,Y$4,'Leave log'!$E$5:$E$404,"Half day")&gt;0,"½",""),IF(AND(Setup!$A$13&lt;&gt;"",COUNTIFS('Leave log'!$A$5:$A$404,$A8,'Leave log'!$C$5:$C$404,"&lt;="&amp;Y$4,'Leave log'!$D$5:$D$404,"&gt;="&amp;Y$4,'Leave log'!$B$5:$B$404,Setup!$A$13)&gt;0),Setup!$B$13&amp;IF(COUNTIFS('Leave log'!$A$5:$A$404,$A8,'Leave log'!$C$5:$C$404,Y$4,'Leave log'!$D$5:$D$404,Y$4,'Leave log'!$E$5:$E$404,"Half day")&gt;0,"½",""),IF(AND(Setup!$A$14&lt;&gt;"",COUNTIFS('Leave log'!$A$5:$A$404,$A8,'Leave log'!$C$5:$C$404,"&lt;="&amp;Y$4,'Leave log'!$D$5:$D$404,"&gt;="&amp;Y$4,'Leave log'!$B$5:$B$404,Setup!$A$14)&gt;0),Setup!$B$14&amp;IF(COUNTIFS('Leave log'!$A$5:$A$404,$A8,'Leave log'!$C$5:$C$404,Y$4,'Leave log'!$D$5:$D$404,Y$4,'Leave log'!$E$5:$E$404,"Half day")&gt;0,"½",""),IF(AND(Setup!$A$15&lt;&gt;"",COUNTIFS('Leave log'!$A$5:$A$404,$A8,'Leave log'!$C$5:$C$404,"&lt;="&amp;Y$4,'Leave log'!$D$5:$D$404,"&gt;="&amp;Y$4,'Leave log'!$B$5:$B$404,Setup!$A$15)&gt;0),Setup!$B$15&amp;IF(COUNTIFS('Leave log'!$A$5:$A$404,$A8,'Leave log'!$C$5:$C$404,Y$4,'Leave log'!$D$5:$D$404,Y$4,'Leave log'!$E$5:$E$404,"Half day")&gt;0,"½",""),IF(AND(Setup!$A$16&lt;&gt;"",COUNTIFS('Leave log'!$A$5:$A$404,$A8,'Leave log'!$C$5:$C$404,"&lt;="&amp;Y$4,'Leave log'!$D$5:$D$404,"&gt;="&amp;Y$4,'Leave log'!$B$5:$B$404,Setup!$A$16)&gt;0),Setup!$B$16&amp;IF(COUNTIFS('Leave log'!$A$5:$A$404,$A8,'Leave log'!$C$5:$C$404,Y$4,'Leave log'!$D$5:$D$404,Y$4,'Leave log'!$E$5:$E$404,"Half day")&gt;0,"½",""),IF(AND(Setup!$A$17&lt;&gt;"",COUNTIFS('Leave log'!$A$5:$A$404,$A8,'Leave log'!$C$5:$C$404,"&lt;="&amp;Y$4,'Leave log'!$D$5:$D$404,"&gt;="&amp;Y$4,'Leave log'!$B$5:$B$404,Setup!$A$17)&gt;0),Setup!$B$17&amp;IF(COUNTIFS('Leave log'!$A$5:$A$404,$A8,'Leave log'!$C$5:$C$404,Y$4,'Leave log'!$D$5:$D$404,Y$4,'Leave log'!$E$5:$E$404,"Half day")&gt;0,"½",""),""))))))))</f>
        <v/>
      </c>
      <c r="Z8" s="75">
        <f>IF(OR(Z$7=1,$A8=""),"",IF(COUNTIFS('Leave log'!$A$5:$A$404,$A8,'Leave log'!$C$5:$C$404,"&lt;="&amp;Z$4,'Leave log'!$D$5:$D$404,"&gt;="&amp;Z$4)=0,"",IF(AND(Setup!$A$12&lt;&gt;"",COUNTIFS('Leave log'!$A$5:$A$404,$A8,'Leave log'!$C$5:$C$404,"&lt;="&amp;Z$4,'Leave log'!$D$5:$D$404,"&gt;="&amp;Z$4,'Leave log'!$B$5:$B$404,Setup!$A$12)&gt;0),Setup!$B$12&amp;IF(COUNTIFS('Leave log'!$A$5:$A$404,$A8,'Leave log'!$C$5:$C$404,Z$4,'Leave log'!$D$5:$D$404,Z$4,'Leave log'!$E$5:$E$404,"Half day")&gt;0,"½",""),IF(AND(Setup!$A$13&lt;&gt;"",COUNTIFS('Leave log'!$A$5:$A$404,$A8,'Leave log'!$C$5:$C$404,"&lt;="&amp;Z$4,'Leave log'!$D$5:$D$404,"&gt;="&amp;Z$4,'Leave log'!$B$5:$B$404,Setup!$A$13)&gt;0),Setup!$B$13&amp;IF(COUNTIFS('Leave log'!$A$5:$A$404,$A8,'Leave log'!$C$5:$C$404,Z$4,'Leave log'!$D$5:$D$404,Z$4,'Leave log'!$E$5:$E$404,"Half day")&gt;0,"½",""),IF(AND(Setup!$A$14&lt;&gt;"",COUNTIFS('Leave log'!$A$5:$A$404,$A8,'Leave log'!$C$5:$C$404,"&lt;="&amp;Z$4,'Leave log'!$D$5:$D$404,"&gt;="&amp;Z$4,'Leave log'!$B$5:$B$404,Setup!$A$14)&gt;0),Setup!$B$14&amp;IF(COUNTIFS('Leave log'!$A$5:$A$404,$A8,'Leave log'!$C$5:$C$404,Z$4,'Leave log'!$D$5:$D$404,Z$4,'Leave log'!$E$5:$E$404,"Half day")&gt;0,"½",""),IF(AND(Setup!$A$15&lt;&gt;"",COUNTIFS('Leave log'!$A$5:$A$404,$A8,'Leave log'!$C$5:$C$404,"&lt;="&amp;Z$4,'Leave log'!$D$5:$D$404,"&gt;="&amp;Z$4,'Leave log'!$B$5:$B$404,Setup!$A$15)&gt;0),Setup!$B$15&amp;IF(COUNTIFS('Leave log'!$A$5:$A$404,$A8,'Leave log'!$C$5:$C$404,Z$4,'Leave log'!$D$5:$D$404,Z$4,'Leave log'!$E$5:$E$404,"Half day")&gt;0,"½",""),IF(AND(Setup!$A$16&lt;&gt;"",COUNTIFS('Leave log'!$A$5:$A$404,$A8,'Leave log'!$C$5:$C$404,"&lt;="&amp;Z$4,'Leave log'!$D$5:$D$404,"&gt;="&amp;Z$4,'Leave log'!$B$5:$B$404,Setup!$A$16)&gt;0),Setup!$B$16&amp;IF(COUNTIFS('Leave log'!$A$5:$A$404,$A8,'Leave log'!$C$5:$C$404,Z$4,'Leave log'!$D$5:$D$404,Z$4,'Leave log'!$E$5:$E$404,"Half day")&gt;0,"½",""),IF(AND(Setup!$A$17&lt;&gt;"",COUNTIFS('Leave log'!$A$5:$A$404,$A8,'Leave log'!$C$5:$C$404,"&lt;="&amp;Z$4,'Leave log'!$D$5:$D$404,"&gt;="&amp;Z$4,'Leave log'!$B$5:$B$404,Setup!$A$17)&gt;0),Setup!$B$17&amp;IF(COUNTIFS('Leave log'!$A$5:$A$404,$A8,'Leave log'!$C$5:$C$404,Z$4,'Leave log'!$D$5:$D$404,Z$4,'Leave log'!$E$5:$E$404,"Half day")&gt;0,"½",""),""))))))))</f>
        <v/>
      </c>
      <c r="AA8" s="75">
        <f>IF(OR(AA$7=1,$A8=""),"",IF(COUNTIFS('Leave log'!$A$5:$A$404,$A8,'Leave log'!$C$5:$C$404,"&lt;="&amp;AA$4,'Leave log'!$D$5:$D$404,"&gt;="&amp;AA$4)=0,"",IF(AND(Setup!$A$12&lt;&gt;"",COUNTIFS('Leave log'!$A$5:$A$404,$A8,'Leave log'!$C$5:$C$404,"&lt;="&amp;AA$4,'Leave log'!$D$5:$D$404,"&gt;="&amp;AA$4,'Leave log'!$B$5:$B$404,Setup!$A$12)&gt;0),Setup!$B$12&amp;IF(COUNTIFS('Leave log'!$A$5:$A$404,$A8,'Leave log'!$C$5:$C$404,AA$4,'Leave log'!$D$5:$D$404,AA$4,'Leave log'!$E$5:$E$404,"Half day")&gt;0,"½",""),IF(AND(Setup!$A$13&lt;&gt;"",COUNTIFS('Leave log'!$A$5:$A$404,$A8,'Leave log'!$C$5:$C$404,"&lt;="&amp;AA$4,'Leave log'!$D$5:$D$404,"&gt;="&amp;AA$4,'Leave log'!$B$5:$B$404,Setup!$A$13)&gt;0),Setup!$B$13&amp;IF(COUNTIFS('Leave log'!$A$5:$A$404,$A8,'Leave log'!$C$5:$C$404,AA$4,'Leave log'!$D$5:$D$404,AA$4,'Leave log'!$E$5:$E$404,"Half day")&gt;0,"½",""),IF(AND(Setup!$A$14&lt;&gt;"",COUNTIFS('Leave log'!$A$5:$A$404,$A8,'Leave log'!$C$5:$C$404,"&lt;="&amp;AA$4,'Leave log'!$D$5:$D$404,"&gt;="&amp;AA$4,'Leave log'!$B$5:$B$404,Setup!$A$14)&gt;0),Setup!$B$14&amp;IF(COUNTIFS('Leave log'!$A$5:$A$404,$A8,'Leave log'!$C$5:$C$404,AA$4,'Leave log'!$D$5:$D$404,AA$4,'Leave log'!$E$5:$E$404,"Half day")&gt;0,"½",""),IF(AND(Setup!$A$15&lt;&gt;"",COUNTIFS('Leave log'!$A$5:$A$404,$A8,'Leave log'!$C$5:$C$404,"&lt;="&amp;AA$4,'Leave log'!$D$5:$D$404,"&gt;="&amp;AA$4,'Leave log'!$B$5:$B$404,Setup!$A$15)&gt;0),Setup!$B$15&amp;IF(COUNTIFS('Leave log'!$A$5:$A$404,$A8,'Leave log'!$C$5:$C$404,AA$4,'Leave log'!$D$5:$D$404,AA$4,'Leave log'!$E$5:$E$404,"Half day")&gt;0,"½",""),IF(AND(Setup!$A$16&lt;&gt;"",COUNTIFS('Leave log'!$A$5:$A$404,$A8,'Leave log'!$C$5:$C$404,"&lt;="&amp;AA$4,'Leave log'!$D$5:$D$404,"&gt;="&amp;AA$4,'Leave log'!$B$5:$B$404,Setup!$A$16)&gt;0),Setup!$B$16&amp;IF(COUNTIFS('Leave log'!$A$5:$A$404,$A8,'Leave log'!$C$5:$C$404,AA$4,'Leave log'!$D$5:$D$404,AA$4,'Leave log'!$E$5:$E$404,"Half day")&gt;0,"½",""),IF(AND(Setup!$A$17&lt;&gt;"",COUNTIFS('Leave log'!$A$5:$A$404,$A8,'Leave log'!$C$5:$C$404,"&lt;="&amp;AA$4,'Leave log'!$D$5:$D$404,"&gt;="&amp;AA$4,'Leave log'!$B$5:$B$404,Setup!$A$17)&gt;0),Setup!$B$17&amp;IF(COUNTIFS('Leave log'!$A$5:$A$404,$A8,'Leave log'!$C$5:$C$404,AA$4,'Leave log'!$D$5:$D$404,AA$4,'Leave log'!$E$5:$E$404,"Half day")&gt;0,"½",""),""))))))))</f>
        <v/>
      </c>
      <c r="AB8" s="75">
        <f>IF(OR(AB$7=1,$A8=""),"",IF(COUNTIFS('Leave log'!$A$5:$A$404,$A8,'Leave log'!$C$5:$C$404,"&lt;="&amp;AB$4,'Leave log'!$D$5:$D$404,"&gt;="&amp;AB$4)=0,"",IF(AND(Setup!$A$12&lt;&gt;"",COUNTIFS('Leave log'!$A$5:$A$404,$A8,'Leave log'!$C$5:$C$404,"&lt;="&amp;AB$4,'Leave log'!$D$5:$D$404,"&gt;="&amp;AB$4,'Leave log'!$B$5:$B$404,Setup!$A$12)&gt;0),Setup!$B$12&amp;IF(COUNTIFS('Leave log'!$A$5:$A$404,$A8,'Leave log'!$C$5:$C$404,AB$4,'Leave log'!$D$5:$D$404,AB$4,'Leave log'!$E$5:$E$404,"Half day")&gt;0,"½",""),IF(AND(Setup!$A$13&lt;&gt;"",COUNTIFS('Leave log'!$A$5:$A$404,$A8,'Leave log'!$C$5:$C$404,"&lt;="&amp;AB$4,'Leave log'!$D$5:$D$404,"&gt;="&amp;AB$4,'Leave log'!$B$5:$B$404,Setup!$A$13)&gt;0),Setup!$B$13&amp;IF(COUNTIFS('Leave log'!$A$5:$A$404,$A8,'Leave log'!$C$5:$C$404,AB$4,'Leave log'!$D$5:$D$404,AB$4,'Leave log'!$E$5:$E$404,"Half day")&gt;0,"½",""),IF(AND(Setup!$A$14&lt;&gt;"",COUNTIFS('Leave log'!$A$5:$A$404,$A8,'Leave log'!$C$5:$C$404,"&lt;="&amp;AB$4,'Leave log'!$D$5:$D$404,"&gt;="&amp;AB$4,'Leave log'!$B$5:$B$404,Setup!$A$14)&gt;0),Setup!$B$14&amp;IF(COUNTIFS('Leave log'!$A$5:$A$404,$A8,'Leave log'!$C$5:$C$404,AB$4,'Leave log'!$D$5:$D$404,AB$4,'Leave log'!$E$5:$E$404,"Half day")&gt;0,"½",""),IF(AND(Setup!$A$15&lt;&gt;"",COUNTIFS('Leave log'!$A$5:$A$404,$A8,'Leave log'!$C$5:$C$404,"&lt;="&amp;AB$4,'Leave log'!$D$5:$D$404,"&gt;="&amp;AB$4,'Leave log'!$B$5:$B$404,Setup!$A$15)&gt;0),Setup!$B$15&amp;IF(COUNTIFS('Leave log'!$A$5:$A$404,$A8,'Leave log'!$C$5:$C$404,AB$4,'Leave log'!$D$5:$D$404,AB$4,'Leave log'!$E$5:$E$404,"Half day")&gt;0,"½",""),IF(AND(Setup!$A$16&lt;&gt;"",COUNTIFS('Leave log'!$A$5:$A$404,$A8,'Leave log'!$C$5:$C$404,"&lt;="&amp;AB$4,'Leave log'!$D$5:$D$404,"&gt;="&amp;AB$4,'Leave log'!$B$5:$B$404,Setup!$A$16)&gt;0),Setup!$B$16&amp;IF(COUNTIFS('Leave log'!$A$5:$A$404,$A8,'Leave log'!$C$5:$C$404,AB$4,'Leave log'!$D$5:$D$404,AB$4,'Leave log'!$E$5:$E$404,"Half day")&gt;0,"½",""),IF(AND(Setup!$A$17&lt;&gt;"",COUNTIFS('Leave log'!$A$5:$A$404,$A8,'Leave log'!$C$5:$C$404,"&lt;="&amp;AB$4,'Leave log'!$D$5:$D$404,"&gt;="&amp;AB$4,'Leave log'!$B$5:$B$404,Setup!$A$17)&gt;0),Setup!$B$17&amp;IF(COUNTIFS('Leave log'!$A$5:$A$404,$A8,'Leave log'!$C$5:$C$404,AB$4,'Leave log'!$D$5:$D$404,AB$4,'Leave log'!$E$5:$E$404,"Half day")&gt;0,"½",""),""))))))))</f>
        <v/>
      </c>
      <c r="AC8" s="75">
        <f>IF(OR(AC$7=1,$A8=""),"",IF(COUNTIFS('Leave log'!$A$5:$A$404,$A8,'Leave log'!$C$5:$C$404,"&lt;="&amp;AC$4,'Leave log'!$D$5:$D$404,"&gt;="&amp;AC$4)=0,"",IF(AND(Setup!$A$12&lt;&gt;"",COUNTIFS('Leave log'!$A$5:$A$404,$A8,'Leave log'!$C$5:$C$404,"&lt;="&amp;AC$4,'Leave log'!$D$5:$D$404,"&gt;="&amp;AC$4,'Leave log'!$B$5:$B$404,Setup!$A$12)&gt;0),Setup!$B$12&amp;IF(COUNTIFS('Leave log'!$A$5:$A$404,$A8,'Leave log'!$C$5:$C$404,AC$4,'Leave log'!$D$5:$D$404,AC$4,'Leave log'!$E$5:$E$404,"Half day")&gt;0,"½",""),IF(AND(Setup!$A$13&lt;&gt;"",COUNTIFS('Leave log'!$A$5:$A$404,$A8,'Leave log'!$C$5:$C$404,"&lt;="&amp;AC$4,'Leave log'!$D$5:$D$404,"&gt;="&amp;AC$4,'Leave log'!$B$5:$B$404,Setup!$A$13)&gt;0),Setup!$B$13&amp;IF(COUNTIFS('Leave log'!$A$5:$A$404,$A8,'Leave log'!$C$5:$C$404,AC$4,'Leave log'!$D$5:$D$404,AC$4,'Leave log'!$E$5:$E$404,"Half day")&gt;0,"½",""),IF(AND(Setup!$A$14&lt;&gt;"",COUNTIFS('Leave log'!$A$5:$A$404,$A8,'Leave log'!$C$5:$C$404,"&lt;="&amp;AC$4,'Leave log'!$D$5:$D$404,"&gt;="&amp;AC$4,'Leave log'!$B$5:$B$404,Setup!$A$14)&gt;0),Setup!$B$14&amp;IF(COUNTIFS('Leave log'!$A$5:$A$404,$A8,'Leave log'!$C$5:$C$404,AC$4,'Leave log'!$D$5:$D$404,AC$4,'Leave log'!$E$5:$E$404,"Half day")&gt;0,"½",""),IF(AND(Setup!$A$15&lt;&gt;"",COUNTIFS('Leave log'!$A$5:$A$404,$A8,'Leave log'!$C$5:$C$404,"&lt;="&amp;AC$4,'Leave log'!$D$5:$D$404,"&gt;="&amp;AC$4,'Leave log'!$B$5:$B$404,Setup!$A$15)&gt;0),Setup!$B$15&amp;IF(COUNTIFS('Leave log'!$A$5:$A$404,$A8,'Leave log'!$C$5:$C$404,AC$4,'Leave log'!$D$5:$D$404,AC$4,'Leave log'!$E$5:$E$404,"Half day")&gt;0,"½",""),IF(AND(Setup!$A$16&lt;&gt;"",COUNTIFS('Leave log'!$A$5:$A$404,$A8,'Leave log'!$C$5:$C$404,"&lt;="&amp;AC$4,'Leave log'!$D$5:$D$404,"&gt;="&amp;AC$4,'Leave log'!$B$5:$B$404,Setup!$A$16)&gt;0),Setup!$B$16&amp;IF(COUNTIFS('Leave log'!$A$5:$A$404,$A8,'Leave log'!$C$5:$C$404,AC$4,'Leave log'!$D$5:$D$404,AC$4,'Leave log'!$E$5:$E$404,"Half day")&gt;0,"½",""),IF(AND(Setup!$A$17&lt;&gt;"",COUNTIFS('Leave log'!$A$5:$A$404,$A8,'Leave log'!$C$5:$C$404,"&lt;="&amp;AC$4,'Leave log'!$D$5:$D$404,"&gt;="&amp;AC$4,'Leave log'!$B$5:$B$404,Setup!$A$17)&gt;0),Setup!$B$17&amp;IF(COUNTIFS('Leave log'!$A$5:$A$404,$A8,'Leave log'!$C$5:$C$404,AC$4,'Leave log'!$D$5:$D$404,AC$4,'Leave log'!$E$5:$E$404,"Half day")&gt;0,"½",""),""))))))))</f>
        <v/>
      </c>
      <c r="AD8" s="75">
        <f>IF(OR(AD$7=1,$A8=""),"",IF(COUNTIFS('Leave log'!$A$5:$A$404,$A8,'Leave log'!$C$5:$C$404,"&lt;="&amp;AD$4,'Leave log'!$D$5:$D$404,"&gt;="&amp;AD$4)=0,"",IF(AND(Setup!$A$12&lt;&gt;"",COUNTIFS('Leave log'!$A$5:$A$404,$A8,'Leave log'!$C$5:$C$404,"&lt;="&amp;AD$4,'Leave log'!$D$5:$D$404,"&gt;="&amp;AD$4,'Leave log'!$B$5:$B$404,Setup!$A$12)&gt;0),Setup!$B$12&amp;IF(COUNTIFS('Leave log'!$A$5:$A$404,$A8,'Leave log'!$C$5:$C$404,AD$4,'Leave log'!$D$5:$D$404,AD$4,'Leave log'!$E$5:$E$404,"Half day")&gt;0,"½",""),IF(AND(Setup!$A$13&lt;&gt;"",COUNTIFS('Leave log'!$A$5:$A$404,$A8,'Leave log'!$C$5:$C$404,"&lt;="&amp;AD$4,'Leave log'!$D$5:$D$404,"&gt;="&amp;AD$4,'Leave log'!$B$5:$B$404,Setup!$A$13)&gt;0),Setup!$B$13&amp;IF(COUNTIFS('Leave log'!$A$5:$A$404,$A8,'Leave log'!$C$5:$C$404,AD$4,'Leave log'!$D$5:$D$404,AD$4,'Leave log'!$E$5:$E$404,"Half day")&gt;0,"½",""),IF(AND(Setup!$A$14&lt;&gt;"",COUNTIFS('Leave log'!$A$5:$A$404,$A8,'Leave log'!$C$5:$C$404,"&lt;="&amp;AD$4,'Leave log'!$D$5:$D$404,"&gt;="&amp;AD$4,'Leave log'!$B$5:$B$404,Setup!$A$14)&gt;0),Setup!$B$14&amp;IF(COUNTIFS('Leave log'!$A$5:$A$404,$A8,'Leave log'!$C$5:$C$404,AD$4,'Leave log'!$D$5:$D$404,AD$4,'Leave log'!$E$5:$E$404,"Half day")&gt;0,"½",""),IF(AND(Setup!$A$15&lt;&gt;"",COUNTIFS('Leave log'!$A$5:$A$404,$A8,'Leave log'!$C$5:$C$404,"&lt;="&amp;AD$4,'Leave log'!$D$5:$D$404,"&gt;="&amp;AD$4,'Leave log'!$B$5:$B$404,Setup!$A$15)&gt;0),Setup!$B$15&amp;IF(COUNTIFS('Leave log'!$A$5:$A$404,$A8,'Leave log'!$C$5:$C$404,AD$4,'Leave log'!$D$5:$D$404,AD$4,'Leave log'!$E$5:$E$404,"Half day")&gt;0,"½",""),IF(AND(Setup!$A$16&lt;&gt;"",COUNTIFS('Leave log'!$A$5:$A$404,$A8,'Leave log'!$C$5:$C$404,"&lt;="&amp;AD$4,'Leave log'!$D$5:$D$404,"&gt;="&amp;AD$4,'Leave log'!$B$5:$B$404,Setup!$A$16)&gt;0),Setup!$B$16&amp;IF(COUNTIFS('Leave log'!$A$5:$A$404,$A8,'Leave log'!$C$5:$C$404,AD$4,'Leave log'!$D$5:$D$404,AD$4,'Leave log'!$E$5:$E$404,"Half day")&gt;0,"½",""),IF(AND(Setup!$A$17&lt;&gt;"",COUNTIFS('Leave log'!$A$5:$A$404,$A8,'Leave log'!$C$5:$C$404,"&lt;="&amp;AD$4,'Leave log'!$D$5:$D$404,"&gt;="&amp;AD$4,'Leave log'!$B$5:$B$404,Setup!$A$17)&gt;0),Setup!$B$17&amp;IF(COUNTIFS('Leave log'!$A$5:$A$404,$A8,'Leave log'!$C$5:$C$404,AD$4,'Leave log'!$D$5:$D$404,AD$4,'Leave log'!$E$5:$E$404,"Half day")&gt;0,"½",""),""))))))))</f>
        <v/>
      </c>
      <c r="AE8" s="75">
        <f>IF(OR(AE$7=1,$A8=""),"",IF(COUNTIFS('Leave log'!$A$5:$A$404,$A8,'Leave log'!$C$5:$C$404,"&lt;="&amp;AE$4,'Leave log'!$D$5:$D$404,"&gt;="&amp;AE$4)=0,"",IF(AND(Setup!$A$12&lt;&gt;"",COUNTIFS('Leave log'!$A$5:$A$404,$A8,'Leave log'!$C$5:$C$404,"&lt;="&amp;AE$4,'Leave log'!$D$5:$D$404,"&gt;="&amp;AE$4,'Leave log'!$B$5:$B$404,Setup!$A$12)&gt;0),Setup!$B$12&amp;IF(COUNTIFS('Leave log'!$A$5:$A$404,$A8,'Leave log'!$C$5:$C$404,AE$4,'Leave log'!$D$5:$D$404,AE$4,'Leave log'!$E$5:$E$404,"Half day")&gt;0,"½",""),IF(AND(Setup!$A$13&lt;&gt;"",COUNTIFS('Leave log'!$A$5:$A$404,$A8,'Leave log'!$C$5:$C$404,"&lt;="&amp;AE$4,'Leave log'!$D$5:$D$404,"&gt;="&amp;AE$4,'Leave log'!$B$5:$B$404,Setup!$A$13)&gt;0),Setup!$B$13&amp;IF(COUNTIFS('Leave log'!$A$5:$A$404,$A8,'Leave log'!$C$5:$C$404,AE$4,'Leave log'!$D$5:$D$404,AE$4,'Leave log'!$E$5:$E$404,"Half day")&gt;0,"½",""),IF(AND(Setup!$A$14&lt;&gt;"",COUNTIFS('Leave log'!$A$5:$A$404,$A8,'Leave log'!$C$5:$C$404,"&lt;="&amp;AE$4,'Leave log'!$D$5:$D$404,"&gt;="&amp;AE$4,'Leave log'!$B$5:$B$404,Setup!$A$14)&gt;0),Setup!$B$14&amp;IF(COUNTIFS('Leave log'!$A$5:$A$404,$A8,'Leave log'!$C$5:$C$404,AE$4,'Leave log'!$D$5:$D$404,AE$4,'Leave log'!$E$5:$E$404,"Half day")&gt;0,"½",""),IF(AND(Setup!$A$15&lt;&gt;"",COUNTIFS('Leave log'!$A$5:$A$404,$A8,'Leave log'!$C$5:$C$404,"&lt;="&amp;AE$4,'Leave log'!$D$5:$D$404,"&gt;="&amp;AE$4,'Leave log'!$B$5:$B$404,Setup!$A$15)&gt;0),Setup!$B$15&amp;IF(COUNTIFS('Leave log'!$A$5:$A$404,$A8,'Leave log'!$C$5:$C$404,AE$4,'Leave log'!$D$5:$D$404,AE$4,'Leave log'!$E$5:$E$404,"Half day")&gt;0,"½",""),IF(AND(Setup!$A$16&lt;&gt;"",COUNTIFS('Leave log'!$A$5:$A$404,$A8,'Leave log'!$C$5:$C$404,"&lt;="&amp;AE$4,'Leave log'!$D$5:$D$404,"&gt;="&amp;AE$4,'Leave log'!$B$5:$B$404,Setup!$A$16)&gt;0),Setup!$B$16&amp;IF(COUNTIFS('Leave log'!$A$5:$A$404,$A8,'Leave log'!$C$5:$C$404,AE$4,'Leave log'!$D$5:$D$404,AE$4,'Leave log'!$E$5:$E$404,"Half day")&gt;0,"½",""),IF(AND(Setup!$A$17&lt;&gt;"",COUNTIFS('Leave log'!$A$5:$A$404,$A8,'Leave log'!$C$5:$C$404,"&lt;="&amp;AE$4,'Leave log'!$D$5:$D$404,"&gt;="&amp;AE$4,'Leave log'!$B$5:$B$404,Setup!$A$17)&gt;0),Setup!$B$17&amp;IF(COUNTIFS('Leave log'!$A$5:$A$404,$A8,'Leave log'!$C$5:$C$404,AE$4,'Leave log'!$D$5:$D$404,AE$4,'Leave log'!$E$5:$E$404,"Half day")&gt;0,"½",""),""))))))))</f>
        <v/>
      </c>
      <c r="AF8" s="75">
        <f>IF(OR(AF$7=1,$A8=""),"",IF(COUNTIFS('Leave log'!$A$5:$A$404,$A8,'Leave log'!$C$5:$C$404,"&lt;="&amp;AF$4,'Leave log'!$D$5:$D$404,"&gt;="&amp;AF$4)=0,"",IF(AND(Setup!$A$12&lt;&gt;"",COUNTIFS('Leave log'!$A$5:$A$404,$A8,'Leave log'!$C$5:$C$404,"&lt;="&amp;AF$4,'Leave log'!$D$5:$D$404,"&gt;="&amp;AF$4,'Leave log'!$B$5:$B$404,Setup!$A$12)&gt;0),Setup!$B$12&amp;IF(COUNTIFS('Leave log'!$A$5:$A$404,$A8,'Leave log'!$C$5:$C$404,AF$4,'Leave log'!$D$5:$D$404,AF$4,'Leave log'!$E$5:$E$404,"Half day")&gt;0,"½",""),IF(AND(Setup!$A$13&lt;&gt;"",COUNTIFS('Leave log'!$A$5:$A$404,$A8,'Leave log'!$C$5:$C$404,"&lt;="&amp;AF$4,'Leave log'!$D$5:$D$404,"&gt;="&amp;AF$4,'Leave log'!$B$5:$B$404,Setup!$A$13)&gt;0),Setup!$B$13&amp;IF(COUNTIFS('Leave log'!$A$5:$A$404,$A8,'Leave log'!$C$5:$C$404,AF$4,'Leave log'!$D$5:$D$404,AF$4,'Leave log'!$E$5:$E$404,"Half day")&gt;0,"½",""),IF(AND(Setup!$A$14&lt;&gt;"",COUNTIFS('Leave log'!$A$5:$A$404,$A8,'Leave log'!$C$5:$C$404,"&lt;="&amp;AF$4,'Leave log'!$D$5:$D$404,"&gt;="&amp;AF$4,'Leave log'!$B$5:$B$404,Setup!$A$14)&gt;0),Setup!$B$14&amp;IF(COUNTIFS('Leave log'!$A$5:$A$404,$A8,'Leave log'!$C$5:$C$404,AF$4,'Leave log'!$D$5:$D$404,AF$4,'Leave log'!$E$5:$E$404,"Half day")&gt;0,"½",""),IF(AND(Setup!$A$15&lt;&gt;"",COUNTIFS('Leave log'!$A$5:$A$404,$A8,'Leave log'!$C$5:$C$404,"&lt;="&amp;AF$4,'Leave log'!$D$5:$D$404,"&gt;="&amp;AF$4,'Leave log'!$B$5:$B$404,Setup!$A$15)&gt;0),Setup!$B$15&amp;IF(COUNTIFS('Leave log'!$A$5:$A$404,$A8,'Leave log'!$C$5:$C$404,AF$4,'Leave log'!$D$5:$D$404,AF$4,'Leave log'!$E$5:$E$404,"Half day")&gt;0,"½",""),IF(AND(Setup!$A$16&lt;&gt;"",COUNTIFS('Leave log'!$A$5:$A$404,$A8,'Leave log'!$C$5:$C$404,"&lt;="&amp;AF$4,'Leave log'!$D$5:$D$404,"&gt;="&amp;AF$4,'Leave log'!$B$5:$B$404,Setup!$A$16)&gt;0),Setup!$B$16&amp;IF(COUNTIFS('Leave log'!$A$5:$A$404,$A8,'Leave log'!$C$5:$C$404,AF$4,'Leave log'!$D$5:$D$404,AF$4,'Leave log'!$E$5:$E$404,"Half day")&gt;0,"½",""),IF(AND(Setup!$A$17&lt;&gt;"",COUNTIFS('Leave log'!$A$5:$A$404,$A8,'Leave log'!$C$5:$C$404,"&lt;="&amp;AF$4,'Leave log'!$D$5:$D$404,"&gt;="&amp;AF$4,'Leave log'!$B$5:$B$404,Setup!$A$17)&gt;0),Setup!$B$17&amp;IF(COUNTIFS('Leave log'!$A$5:$A$404,$A8,'Leave log'!$C$5:$C$404,AF$4,'Leave log'!$D$5:$D$404,AF$4,'Leave log'!$E$5:$E$404,"Half day")&gt;0,"½",""),""))))))))</f>
        <v/>
      </c>
    </row>
    <row r="9">
      <c r="A9" s="74">
        <f>IFERROR(IF(INDEX(Employees!$A$5:$A$34,2)="","",INDEX(Employees!$A$5:$A$34,2)),"")</f>
        <v/>
      </c>
      <c r="B9" s="75">
        <f>IF(OR(B$7=1,$A9=""),"",IF(COUNTIFS('Leave log'!$A$5:$A$404,$A9,'Leave log'!$C$5:$C$404,"&lt;="&amp;B$4,'Leave log'!$D$5:$D$404,"&gt;="&amp;B$4)=0,"",IF(AND(Setup!$A$12&lt;&gt;"",COUNTIFS('Leave log'!$A$5:$A$404,$A9,'Leave log'!$C$5:$C$404,"&lt;="&amp;B$4,'Leave log'!$D$5:$D$404,"&gt;="&amp;B$4,'Leave log'!$B$5:$B$404,Setup!$A$12)&gt;0),Setup!$B$12&amp;IF(COUNTIFS('Leave log'!$A$5:$A$404,$A9,'Leave log'!$C$5:$C$404,B$4,'Leave log'!$D$5:$D$404,B$4,'Leave log'!$E$5:$E$404,"Half day")&gt;0,"½",""),IF(AND(Setup!$A$13&lt;&gt;"",COUNTIFS('Leave log'!$A$5:$A$404,$A9,'Leave log'!$C$5:$C$404,"&lt;="&amp;B$4,'Leave log'!$D$5:$D$404,"&gt;="&amp;B$4,'Leave log'!$B$5:$B$404,Setup!$A$13)&gt;0),Setup!$B$13&amp;IF(COUNTIFS('Leave log'!$A$5:$A$404,$A9,'Leave log'!$C$5:$C$404,B$4,'Leave log'!$D$5:$D$404,B$4,'Leave log'!$E$5:$E$404,"Half day")&gt;0,"½",""),IF(AND(Setup!$A$14&lt;&gt;"",COUNTIFS('Leave log'!$A$5:$A$404,$A9,'Leave log'!$C$5:$C$404,"&lt;="&amp;B$4,'Leave log'!$D$5:$D$404,"&gt;="&amp;B$4,'Leave log'!$B$5:$B$404,Setup!$A$14)&gt;0),Setup!$B$14&amp;IF(COUNTIFS('Leave log'!$A$5:$A$404,$A9,'Leave log'!$C$5:$C$404,B$4,'Leave log'!$D$5:$D$404,B$4,'Leave log'!$E$5:$E$404,"Half day")&gt;0,"½",""),IF(AND(Setup!$A$15&lt;&gt;"",COUNTIFS('Leave log'!$A$5:$A$404,$A9,'Leave log'!$C$5:$C$404,"&lt;="&amp;B$4,'Leave log'!$D$5:$D$404,"&gt;="&amp;B$4,'Leave log'!$B$5:$B$404,Setup!$A$15)&gt;0),Setup!$B$15&amp;IF(COUNTIFS('Leave log'!$A$5:$A$404,$A9,'Leave log'!$C$5:$C$404,B$4,'Leave log'!$D$5:$D$404,B$4,'Leave log'!$E$5:$E$404,"Half day")&gt;0,"½",""),IF(AND(Setup!$A$16&lt;&gt;"",COUNTIFS('Leave log'!$A$5:$A$404,$A9,'Leave log'!$C$5:$C$404,"&lt;="&amp;B$4,'Leave log'!$D$5:$D$404,"&gt;="&amp;B$4,'Leave log'!$B$5:$B$404,Setup!$A$16)&gt;0),Setup!$B$16&amp;IF(COUNTIFS('Leave log'!$A$5:$A$404,$A9,'Leave log'!$C$5:$C$404,B$4,'Leave log'!$D$5:$D$404,B$4,'Leave log'!$E$5:$E$404,"Half day")&gt;0,"½",""),IF(AND(Setup!$A$17&lt;&gt;"",COUNTIFS('Leave log'!$A$5:$A$404,$A9,'Leave log'!$C$5:$C$404,"&lt;="&amp;B$4,'Leave log'!$D$5:$D$404,"&gt;="&amp;B$4,'Leave log'!$B$5:$B$404,Setup!$A$17)&gt;0),Setup!$B$17&amp;IF(COUNTIFS('Leave log'!$A$5:$A$404,$A9,'Leave log'!$C$5:$C$404,B$4,'Leave log'!$D$5:$D$404,B$4,'Leave log'!$E$5:$E$404,"Half day")&gt;0,"½",""),""))))))))</f>
        <v/>
      </c>
      <c r="C9" s="75">
        <f>IF(OR(C$7=1,$A9=""),"",IF(COUNTIFS('Leave log'!$A$5:$A$404,$A9,'Leave log'!$C$5:$C$404,"&lt;="&amp;C$4,'Leave log'!$D$5:$D$404,"&gt;="&amp;C$4)=0,"",IF(AND(Setup!$A$12&lt;&gt;"",COUNTIFS('Leave log'!$A$5:$A$404,$A9,'Leave log'!$C$5:$C$404,"&lt;="&amp;C$4,'Leave log'!$D$5:$D$404,"&gt;="&amp;C$4,'Leave log'!$B$5:$B$404,Setup!$A$12)&gt;0),Setup!$B$12&amp;IF(COUNTIFS('Leave log'!$A$5:$A$404,$A9,'Leave log'!$C$5:$C$404,C$4,'Leave log'!$D$5:$D$404,C$4,'Leave log'!$E$5:$E$404,"Half day")&gt;0,"½",""),IF(AND(Setup!$A$13&lt;&gt;"",COUNTIFS('Leave log'!$A$5:$A$404,$A9,'Leave log'!$C$5:$C$404,"&lt;="&amp;C$4,'Leave log'!$D$5:$D$404,"&gt;="&amp;C$4,'Leave log'!$B$5:$B$404,Setup!$A$13)&gt;0),Setup!$B$13&amp;IF(COUNTIFS('Leave log'!$A$5:$A$404,$A9,'Leave log'!$C$5:$C$404,C$4,'Leave log'!$D$5:$D$404,C$4,'Leave log'!$E$5:$E$404,"Half day")&gt;0,"½",""),IF(AND(Setup!$A$14&lt;&gt;"",COUNTIFS('Leave log'!$A$5:$A$404,$A9,'Leave log'!$C$5:$C$404,"&lt;="&amp;C$4,'Leave log'!$D$5:$D$404,"&gt;="&amp;C$4,'Leave log'!$B$5:$B$404,Setup!$A$14)&gt;0),Setup!$B$14&amp;IF(COUNTIFS('Leave log'!$A$5:$A$404,$A9,'Leave log'!$C$5:$C$404,C$4,'Leave log'!$D$5:$D$404,C$4,'Leave log'!$E$5:$E$404,"Half day")&gt;0,"½",""),IF(AND(Setup!$A$15&lt;&gt;"",COUNTIFS('Leave log'!$A$5:$A$404,$A9,'Leave log'!$C$5:$C$404,"&lt;="&amp;C$4,'Leave log'!$D$5:$D$404,"&gt;="&amp;C$4,'Leave log'!$B$5:$B$404,Setup!$A$15)&gt;0),Setup!$B$15&amp;IF(COUNTIFS('Leave log'!$A$5:$A$404,$A9,'Leave log'!$C$5:$C$404,C$4,'Leave log'!$D$5:$D$404,C$4,'Leave log'!$E$5:$E$404,"Half day")&gt;0,"½",""),IF(AND(Setup!$A$16&lt;&gt;"",COUNTIFS('Leave log'!$A$5:$A$404,$A9,'Leave log'!$C$5:$C$404,"&lt;="&amp;C$4,'Leave log'!$D$5:$D$404,"&gt;="&amp;C$4,'Leave log'!$B$5:$B$404,Setup!$A$16)&gt;0),Setup!$B$16&amp;IF(COUNTIFS('Leave log'!$A$5:$A$404,$A9,'Leave log'!$C$5:$C$404,C$4,'Leave log'!$D$5:$D$404,C$4,'Leave log'!$E$5:$E$404,"Half day")&gt;0,"½",""),IF(AND(Setup!$A$17&lt;&gt;"",COUNTIFS('Leave log'!$A$5:$A$404,$A9,'Leave log'!$C$5:$C$404,"&lt;="&amp;C$4,'Leave log'!$D$5:$D$404,"&gt;="&amp;C$4,'Leave log'!$B$5:$B$404,Setup!$A$17)&gt;0),Setup!$B$17&amp;IF(COUNTIFS('Leave log'!$A$5:$A$404,$A9,'Leave log'!$C$5:$C$404,C$4,'Leave log'!$D$5:$D$404,C$4,'Leave log'!$E$5:$E$404,"Half day")&gt;0,"½",""),""))))))))</f>
        <v/>
      </c>
      <c r="D9" s="75">
        <f>IF(OR(D$7=1,$A9=""),"",IF(COUNTIFS('Leave log'!$A$5:$A$404,$A9,'Leave log'!$C$5:$C$404,"&lt;="&amp;D$4,'Leave log'!$D$5:$D$404,"&gt;="&amp;D$4)=0,"",IF(AND(Setup!$A$12&lt;&gt;"",COUNTIFS('Leave log'!$A$5:$A$404,$A9,'Leave log'!$C$5:$C$404,"&lt;="&amp;D$4,'Leave log'!$D$5:$D$404,"&gt;="&amp;D$4,'Leave log'!$B$5:$B$404,Setup!$A$12)&gt;0),Setup!$B$12&amp;IF(COUNTIFS('Leave log'!$A$5:$A$404,$A9,'Leave log'!$C$5:$C$404,D$4,'Leave log'!$D$5:$D$404,D$4,'Leave log'!$E$5:$E$404,"Half day")&gt;0,"½",""),IF(AND(Setup!$A$13&lt;&gt;"",COUNTIFS('Leave log'!$A$5:$A$404,$A9,'Leave log'!$C$5:$C$404,"&lt;="&amp;D$4,'Leave log'!$D$5:$D$404,"&gt;="&amp;D$4,'Leave log'!$B$5:$B$404,Setup!$A$13)&gt;0),Setup!$B$13&amp;IF(COUNTIFS('Leave log'!$A$5:$A$404,$A9,'Leave log'!$C$5:$C$404,D$4,'Leave log'!$D$5:$D$404,D$4,'Leave log'!$E$5:$E$404,"Half day")&gt;0,"½",""),IF(AND(Setup!$A$14&lt;&gt;"",COUNTIFS('Leave log'!$A$5:$A$404,$A9,'Leave log'!$C$5:$C$404,"&lt;="&amp;D$4,'Leave log'!$D$5:$D$404,"&gt;="&amp;D$4,'Leave log'!$B$5:$B$404,Setup!$A$14)&gt;0),Setup!$B$14&amp;IF(COUNTIFS('Leave log'!$A$5:$A$404,$A9,'Leave log'!$C$5:$C$404,D$4,'Leave log'!$D$5:$D$404,D$4,'Leave log'!$E$5:$E$404,"Half day")&gt;0,"½",""),IF(AND(Setup!$A$15&lt;&gt;"",COUNTIFS('Leave log'!$A$5:$A$404,$A9,'Leave log'!$C$5:$C$404,"&lt;="&amp;D$4,'Leave log'!$D$5:$D$404,"&gt;="&amp;D$4,'Leave log'!$B$5:$B$404,Setup!$A$15)&gt;0),Setup!$B$15&amp;IF(COUNTIFS('Leave log'!$A$5:$A$404,$A9,'Leave log'!$C$5:$C$404,D$4,'Leave log'!$D$5:$D$404,D$4,'Leave log'!$E$5:$E$404,"Half day")&gt;0,"½",""),IF(AND(Setup!$A$16&lt;&gt;"",COUNTIFS('Leave log'!$A$5:$A$404,$A9,'Leave log'!$C$5:$C$404,"&lt;="&amp;D$4,'Leave log'!$D$5:$D$404,"&gt;="&amp;D$4,'Leave log'!$B$5:$B$404,Setup!$A$16)&gt;0),Setup!$B$16&amp;IF(COUNTIFS('Leave log'!$A$5:$A$404,$A9,'Leave log'!$C$5:$C$404,D$4,'Leave log'!$D$5:$D$404,D$4,'Leave log'!$E$5:$E$404,"Half day")&gt;0,"½",""),IF(AND(Setup!$A$17&lt;&gt;"",COUNTIFS('Leave log'!$A$5:$A$404,$A9,'Leave log'!$C$5:$C$404,"&lt;="&amp;D$4,'Leave log'!$D$5:$D$404,"&gt;="&amp;D$4,'Leave log'!$B$5:$B$404,Setup!$A$17)&gt;0),Setup!$B$17&amp;IF(COUNTIFS('Leave log'!$A$5:$A$404,$A9,'Leave log'!$C$5:$C$404,D$4,'Leave log'!$D$5:$D$404,D$4,'Leave log'!$E$5:$E$404,"Half day")&gt;0,"½",""),""))))))))</f>
        <v/>
      </c>
      <c r="E9" s="75">
        <f>IF(OR(E$7=1,$A9=""),"",IF(COUNTIFS('Leave log'!$A$5:$A$404,$A9,'Leave log'!$C$5:$C$404,"&lt;="&amp;E$4,'Leave log'!$D$5:$D$404,"&gt;="&amp;E$4)=0,"",IF(AND(Setup!$A$12&lt;&gt;"",COUNTIFS('Leave log'!$A$5:$A$404,$A9,'Leave log'!$C$5:$C$404,"&lt;="&amp;E$4,'Leave log'!$D$5:$D$404,"&gt;="&amp;E$4,'Leave log'!$B$5:$B$404,Setup!$A$12)&gt;0),Setup!$B$12&amp;IF(COUNTIFS('Leave log'!$A$5:$A$404,$A9,'Leave log'!$C$5:$C$404,E$4,'Leave log'!$D$5:$D$404,E$4,'Leave log'!$E$5:$E$404,"Half day")&gt;0,"½",""),IF(AND(Setup!$A$13&lt;&gt;"",COUNTIFS('Leave log'!$A$5:$A$404,$A9,'Leave log'!$C$5:$C$404,"&lt;="&amp;E$4,'Leave log'!$D$5:$D$404,"&gt;="&amp;E$4,'Leave log'!$B$5:$B$404,Setup!$A$13)&gt;0),Setup!$B$13&amp;IF(COUNTIFS('Leave log'!$A$5:$A$404,$A9,'Leave log'!$C$5:$C$404,E$4,'Leave log'!$D$5:$D$404,E$4,'Leave log'!$E$5:$E$404,"Half day")&gt;0,"½",""),IF(AND(Setup!$A$14&lt;&gt;"",COUNTIFS('Leave log'!$A$5:$A$404,$A9,'Leave log'!$C$5:$C$404,"&lt;="&amp;E$4,'Leave log'!$D$5:$D$404,"&gt;="&amp;E$4,'Leave log'!$B$5:$B$404,Setup!$A$14)&gt;0),Setup!$B$14&amp;IF(COUNTIFS('Leave log'!$A$5:$A$404,$A9,'Leave log'!$C$5:$C$404,E$4,'Leave log'!$D$5:$D$404,E$4,'Leave log'!$E$5:$E$404,"Half day")&gt;0,"½",""),IF(AND(Setup!$A$15&lt;&gt;"",COUNTIFS('Leave log'!$A$5:$A$404,$A9,'Leave log'!$C$5:$C$404,"&lt;="&amp;E$4,'Leave log'!$D$5:$D$404,"&gt;="&amp;E$4,'Leave log'!$B$5:$B$404,Setup!$A$15)&gt;0),Setup!$B$15&amp;IF(COUNTIFS('Leave log'!$A$5:$A$404,$A9,'Leave log'!$C$5:$C$404,E$4,'Leave log'!$D$5:$D$404,E$4,'Leave log'!$E$5:$E$404,"Half day")&gt;0,"½",""),IF(AND(Setup!$A$16&lt;&gt;"",COUNTIFS('Leave log'!$A$5:$A$404,$A9,'Leave log'!$C$5:$C$404,"&lt;="&amp;E$4,'Leave log'!$D$5:$D$404,"&gt;="&amp;E$4,'Leave log'!$B$5:$B$404,Setup!$A$16)&gt;0),Setup!$B$16&amp;IF(COUNTIFS('Leave log'!$A$5:$A$404,$A9,'Leave log'!$C$5:$C$404,E$4,'Leave log'!$D$5:$D$404,E$4,'Leave log'!$E$5:$E$404,"Half day")&gt;0,"½",""),IF(AND(Setup!$A$17&lt;&gt;"",COUNTIFS('Leave log'!$A$5:$A$404,$A9,'Leave log'!$C$5:$C$404,"&lt;="&amp;E$4,'Leave log'!$D$5:$D$404,"&gt;="&amp;E$4,'Leave log'!$B$5:$B$404,Setup!$A$17)&gt;0),Setup!$B$17&amp;IF(COUNTIFS('Leave log'!$A$5:$A$404,$A9,'Leave log'!$C$5:$C$404,E$4,'Leave log'!$D$5:$D$404,E$4,'Leave log'!$E$5:$E$404,"Half day")&gt;0,"½",""),""))))))))</f>
        <v/>
      </c>
      <c r="F9" s="75">
        <f>IF(OR(F$7=1,$A9=""),"",IF(COUNTIFS('Leave log'!$A$5:$A$404,$A9,'Leave log'!$C$5:$C$404,"&lt;="&amp;F$4,'Leave log'!$D$5:$D$404,"&gt;="&amp;F$4)=0,"",IF(AND(Setup!$A$12&lt;&gt;"",COUNTIFS('Leave log'!$A$5:$A$404,$A9,'Leave log'!$C$5:$C$404,"&lt;="&amp;F$4,'Leave log'!$D$5:$D$404,"&gt;="&amp;F$4,'Leave log'!$B$5:$B$404,Setup!$A$12)&gt;0),Setup!$B$12&amp;IF(COUNTIFS('Leave log'!$A$5:$A$404,$A9,'Leave log'!$C$5:$C$404,F$4,'Leave log'!$D$5:$D$404,F$4,'Leave log'!$E$5:$E$404,"Half day")&gt;0,"½",""),IF(AND(Setup!$A$13&lt;&gt;"",COUNTIFS('Leave log'!$A$5:$A$404,$A9,'Leave log'!$C$5:$C$404,"&lt;="&amp;F$4,'Leave log'!$D$5:$D$404,"&gt;="&amp;F$4,'Leave log'!$B$5:$B$404,Setup!$A$13)&gt;0),Setup!$B$13&amp;IF(COUNTIFS('Leave log'!$A$5:$A$404,$A9,'Leave log'!$C$5:$C$404,F$4,'Leave log'!$D$5:$D$404,F$4,'Leave log'!$E$5:$E$404,"Half day")&gt;0,"½",""),IF(AND(Setup!$A$14&lt;&gt;"",COUNTIFS('Leave log'!$A$5:$A$404,$A9,'Leave log'!$C$5:$C$404,"&lt;="&amp;F$4,'Leave log'!$D$5:$D$404,"&gt;="&amp;F$4,'Leave log'!$B$5:$B$404,Setup!$A$14)&gt;0),Setup!$B$14&amp;IF(COUNTIFS('Leave log'!$A$5:$A$404,$A9,'Leave log'!$C$5:$C$404,F$4,'Leave log'!$D$5:$D$404,F$4,'Leave log'!$E$5:$E$404,"Half day")&gt;0,"½",""),IF(AND(Setup!$A$15&lt;&gt;"",COUNTIFS('Leave log'!$A$5:$A$404,$A9,'Leave log'!$C$5:$C$404,"&lt;="&amp;F$4,'Leave log'!$D$5:$D$404,"&gt;="&amp;F$4,'Leave log'!$B$5:$B$404,Setup!$A$15)&gt;0),Setup!$B$15&amp;IF(COUNTIFS('Leave log'!$A$5:$A$404,$A9,'Leave log'!$C$5:$C$404,F$4,'Leave log'!$D$5:$D$404,F$4,'Leave log'!$E$5:$E$404,"Half day")&gt;0,"½",""),IF(AND(Setup!$A$16&lt;&gt;"",COUNTIFS('Leave log'!$A$5:$A$404,$A9,'Leave log'!$C$5:$C$404,"&lt;="&amp;F$4,'Leave log'!$D$5:$D$404,"&gt;="&amp;F$4,'Leave log'!$B$5:$B$404,Setup!$A$16)&gt;0),Setup!$B$16&amp;IF(COUNTIFS('Leave log'!$A$5:$A$404,$A9,'Leave log'!$C$5:$C$404,F$4,'Leave log'!$D$5:$D$404,F$4,'Leave log'!$E$5:$E$404,"Half day")&gt;0,"½",""),IF(AND(Setup!$A$17&lt;&gt;"",COUNTIFS('Leave log'!$A$5:$A$404,$A9,'Leave log'!$C$5:$C$404,"&lt;="&amp;F$4,'Leave log'!$D$5:$D$404,"&gt;="&amp;F$4,'Leave log'!$B$5:$B$404,Setup!$A$17)&gt;0),Setup!$B$17&amp;IF(COUNTIFS('Leave log'!$A$5:$A$404,$A9,'Leave log'!$C$5:$C$404,F$4,'Leave log'!$D$5:$D$404,F$4,'Leave log'!$E$5:$E$404,"Half day")&gt;0,"½",""),""))))))))</f>
        <v/>
      </c>
      <c r="G9" s="75">
        <f>IF(OR(G$7=1,$A9=""),"",IF(COUNTIFS('Leave log'!$A$5:$A$404,$A9,'Leave log'!$C$5:$C$404,"&lt;="&amp;G$4,'Leave log'!$D$5:$D$404,"&gt;="&amp;G$4)=0,"",IF(AND(Setup!$A$12&lt;&gt;"",COUNTIFS('Leave log'!$A$5:$A$404,$A9,'Leave log'!$C$5:$C$404,"&lt;="&amp;G$4,'Leave log'!$D$5:$D$404,"&gt;="&amp;G$4,'Leave log'!$B$5:$B$404,Setup!$A$12)&gt;0),Setup!$B$12&amp;IF(COUNTIFS('Leave log'!$A$5:$A$404,$A9,'Leave log'!$C$5:$C$404,G$4,'Leave log'!$D$5:$D$404,G$4,'Leave log'!$E$5:$E$404,"Half day")&gt;0,"½",""),IF(AND(Setup!$A$13&lt;&gt;"",COUNTIFS('Leave log'!$A$5:$A$404,$A9,'Leave log'!$C$5:$C$404,"&lt;="&amp;G$4,'Leave log'!$D$5:$D$404,"&gt;="&amp;G$4,'Leave log'!$B$5:$B$404,Setup!$A$13)&gt;0),Setup!$B$13&amp;IF(COUNTIFS('Leave log'!$A$5:$A$404,$A9,'Leave log'!$C$5:$C$404,G$4,'Leave log'!$D$5:$D$404,G$4,'Leave log'!$E$5:$E$404,"Half day")&gt;0,"½",""),IF(AND(Setup!$A$14&lt;&gt;"",COUNTIFS('Leave log'!$A$5:$A$404,$A9,'Leave log'!$C$5:$C$404,"&lt;="&amp;G$4,'Leave log'!$D$5:$D$404,"&gt;="&amp;G$4,'Leave log'!$B$5:$B$404,Setup!$A$14)&gt;0),Setup!$B$14&amp;IF(COUNTIFS('Leave log'!$A$5:$A$404,$A9,'Leave log'!$C$5:$C$404,G$4,'Leave log'!$D$5:$D$404,G$4,'Leave log'!$E$5:$E$404,"Half day")&gt;0,"½",""),IF(AND(Setup!$A$15&lt;&gt;"",COUNTIFS('Leave log'!$A$5:$A$404,$A9,'Leave log'!$C$5:$C$404,"&lt;="&amp;G$4,'Leave log'!$D$5:$D$404,"&gt;="&amp;G$4,'Leave log'!$B$5:$B$404,Setup!$A$15)&gt;0),Setup!$B$15&amp;IF(COUNTIFS('Leave log'!$A$5:$A$404,$A9,'Leave log'!$C$5:$C$404,G$4,'Leave log'!$D$5:$D$404,G$4,'Leave log'!$E$5:$E$404,"Half day")&gt;0,"½",""),IF(AND(Setup!$A$16&lt;&gt;"",COUNTIFS('Leave log'!$A$5:$A$404,$A9,'Leave log'!$C$5:$C$404,"&lt;="&amp;G$4,'Leave log'!$D$5:$D$404,"&gt;="&amp;G$4,'Leave log'!$B$5:$B$404,Setup!$A$16)&gt;0),Setup!$B$16&amp;IF(COUNTIFS('Leave log'!$A$5:$A$404,$A9,'Leave log'!$C$5:$C$404,G$4,'Leave log'!$D$5:$D$404,G$4,'Leave log'!$E$5:$E$404,"Half day")&gt;0,"½",""),IF(AND(Setup!$A$17&lt;&gt;"",COUNTIFS('Leave log'!$A$5:$A$404,$A9,'Leave log'!$C$5:$C$404,"&lt;="&amp;G$4,'Leave log'!$D$5:$D$404,"&gt;="&amp;G$4,'Leave log'!$B$5:$B$404,Setup!$A$17)&gt;0),Setup!$B$17&amp;IF(COUNTIFS('Leave log'!$A$5:$A$404,$A9,'Leave log'!$C$5:$C$404,G$4,'Leave log'!$D$5:$D$404,G$4,'Leave log'!$E$5:$E$404,"Half day")&gt;0,"½",""),""))))))))</f>
        <v/>
      </c>
      <c r="H9" s="75">
        <f>IF(OR(H$7=1,$A9=""),"",IF(COUNTIFS('Leave log'!$A$5:$A$404,$A9,'Leave log'!$C$5:$C$404,"&lt;="&amp;H$4,'Leave log'!$D$5:$D$404,"&gt;="&amp;H$4)=0,"",IF(AND(Setup!$A$12&lt;&gt;"",COUNTIFS('Leave log'!$A$5:$A$404,$A9,'Leave log'!$C$5:$C$404,"&lt;="&amp;H$4,'Leave log'!$D$5:$D$404,"&gt;="&amp;H$4,'Leave log'!$B$5:$B$404,Setup!$A$12)&gt;0),Setup!$B$12&amp;IF(COUNTIFS('Leave log'!$A$5:$A$404,$A9,'Leave log'!$C$5:$C$404,H$4,'Leave log'!$D$5:$D$404,H$4,'Leave log'!$E$5:$E$404,"Half day")&gt;0,"½",""),IF(AND(Setup!$A$13&lt;&gt;"",COUNTIFS('Leave log'!$A$5:$A$404,$A9,'Leave log'!$C$5:$C$404,"&lt;="&amp;H$4,'Leave log'!$D$5:$D$404,"&gt;="&amp;H$4,'Leave log'!$B$5:$B$404,Setup!$A$13)&gt;0),Setup!$B$13&amp;IF(COUNTIFS('Leave log'!$A$5:$A$404,$A9,'Leave log'!$C$5:$C$404,H$4,'Leave log'!$D$5:$D$404,H$4,'Leave log'!$E$5:$E$404,"Half day")&gt;0,"½",""),IF(AND(Setup!$A$14&lt;&gt;"",COUNTIFS('Leave log'!$A$5:$A$404,$A9,'Leave log'!$C$5:$C$404,"&lt;="&amp;H$4,'Leave log'!$D$5:$D$404,"&gt;="&amp;H$4,'Leave log'!$B$5:$B$404,Setup!$A$14)&gt;0),Setup!$B$14&amp;IF(COUNTIFS('Leave log'!$A$5:$A$404,$A9,'Leave log'!$C$5:$C$404,H$4,'Leave log'!$D$5:$D$404,H$4,'Leave log'!$E$5:$E$404,"Half day")&gt;0,"½",""),IF(AND(Setup!$A$15&lt;&gt;"",COUNTIFS('Leave log'!$A$5:$A$404,$A9,'Leave log'!$C$5:$C$404,"&lt;="&amp;H$4,'Leave log'!$D$5:$D$404,"&gt;="&amp;H$4,'Leave log'!$B$5:$B$404,Setup!$A$15)&gt;0),Setup!$B$15&amp;IF(COUNTIFS('Leave log'!$A$5:$A$404,$A9,'Leave log'!$C$5:$C$404,H$4,'Leave log'!$D$5:$D$404,H$4,'Leave log'!$E$5:$E$404,"Half day")&gt;0,"½",""),IF(AND(Setup!$A$16&lt;&gt;"",COUNTIFS('Leave log'!$A$5:$A$404,$A9,'Leave log'!$C$5:$C$404,"&lt;="&amp;H$4,'Leave log'!$D$5:$D$404,"&gt;="&amp;H$4,'Leave log'!$B$5:$B$404,Setup!$A$16)&gt;0),Setup!$B$16&amp;IF(COUNTIFS('Leave log'!$A$5:$A$404,$A9,'Leave log'!$C$5:$C$404,H$4,'Leave log'!$D$5:$D$404,H$4,'Leave log'!$E$5:$E$404,"Half day")&gt;0,"½",""),IF(AND(Setup!$A$17&lt;&gt;"",COUNTIFS('Leave log'!$A$5:$A$404,$A9,'Leave log'!$C$5:$C$404,"&lt;="&amp;H$4,'Leave log'!$D$5:$D$404,"&gt;="&amp;H$4,'Leave log'!$B$5:$B$404,Setup!$A$17)&gt;0),Setup!$B$17&amp;IF(COUNTIFS('Leave log'!$A$5:$A$404,$A9,'Leave log'!$C$5:$C$404,H$4,'Leave log'!$D$5:$D$404,H$4,'Leave log'!$E$5:$E$404,"Half day")&gt;0,"½",""),""))))))))</f>
        <v/>
      </c>
      <c r="I9" s="75">
        <f>IF(OR(I$7=1,$A9=""),"",IF(COUNTIFS('Leave log'!$A$5:$A$404,$A9,'Leave log'!$C$5:$C$404,"&lt;="&amp;I$4,'Leave log'!$D$5:$D$404,"&gt;="&amp;I$4)=0,"",IF(AND(Setup!$A$12&lt;&gt;"",COUNTIFS('Leave log'!$A$5:$A$404,$A9,'Leave log'!$C$5:$C$404,"&lt;="&amp;I$4,'Leave log'!$D$5:$D$404,"&gt;="&amp;I$4,'Leave log'!$B$5:$B$404,Setup!$A$12)&gt;0),Setup!$B$12&amp;IF(COUNTIFS('Leave log'!$A$5:$A$404,$A9,'Leave log'!$C$5:$C$404,I$4,'Leave log'!$D$5:$D$404,I$4,'Leave log'!$E$5:$E$404,"Half day")&gt;0,"½",""),IF(AND(Setup!$A$13&lt;&gt;"",COUNTIFS('Leave log'!$A$5:$A$404,$A9,'Leave log'!$C$5:$C$404,"&lt;="&amp;I$4,'Leave log'!$D$5:$D$404,"&gt;="&amp;I$4,'Leave log'!$B$5:$B$404,Setup!$A$13)&gt;0),Setup!$B$13&amp;IF(COUNTIFS('Leave log'!$A$5:$A$404,$A9,'Leave log'!$C$5:$C$404,I$4,'Leave log'!$D$5:$D$404,I$4,'Leave log'!$E$5:$E$404,"Half day")&gt;0,"½",""),IF(AND(Setup!$A$14&lt;&gt;"",COUNTIFS('Leave log'!$A$5:$A$404,$A9,'Leave log'!$C$5:$C$404,"&lt;="&amp;I$4,'Leave log'!$D$5:$D$404,"&gt;="&amp;I$4,'Leave log'!$B$5:$B$404,Setup!$A$14)&gt;0),Setup!$B$14&amp;IF(COUNTIFS('Leave log'!$A$5:$A$404,$A9,'Leave log'!$C$5:$C$404,I$4,'Leave log'!$D$5:$D$404,I$4,'Leave log'!$E$5:$E$404,"Half day")&gt;0,"½",""),IF(AND(Setup!$A$15&lt;&gt;"",COUNTIFS('Leave log'!$A$5:$A$404,$A9,'Leave log'!$C$5:$C$404,"&lt;="&amp;I$4,'Leave log'!$D$5:$D$404,"&gt;="&amp;I$4,'Leave log'!$B$5:$B$404,Setup!$A$15)&gt;0),Setup!$B$15&amp;IF(COUNTIFS('Leave log'!$A$5:$A$404,$A9,'Leave log'!$C$5:$C$404,I$4,'Leave log'!$D$5:$D$404,I$4,'Leave log'!$E$5:$E$404,"Half day")&gt;0,"½",""),IF(AND(Setup!$A$16&lt;&gt;"",COUNTIFS('Leave log'!$A$5:$A$404,$A9,'Leave log'!$C$5:$C$404,"&lt;="&amp;I$4,'Leave log'!$D$5:$D$404,"&gt;="&amp;I$4,'Leave log'!$B$5:$B$404,Setup!$A$16)&gt;0),Setup!$B$16&amp;IF(COUNTIFS('Leave log'!$A$5:$A$404,$A9,'Leave log'!$C$5:$C$404,I$4,'Leave log'!$D$5:$D$404,I$4,'Leave log'!$E$5:$E$404,"Half day")&gt;0,"½",""),IF(AND(Setup!$A$17&lt;&gt;"",COUNTIFS('Leave log'!$A$5:$A$404,$A9,'Leave log'!$C$5:$C$404,"&lt;="&amp;I$4,'Leave log'!$D$5:$D$404,"&gt;="&amp;I$4,'Leave log'!$B$5:$B$404,Setup!$A$17)&gt;0),Setup!$B$17&amp;IF(COUNTIFS('Leave log'!$A$5:$A$404,$A9,'Leave log'!$C$5:$C$404,I$4,'Leave log'!$D$5:$D$404,I$4,'Leave log'!$E$5:$E$404,"Half day")&gt;0,"½",""),""))))))))</f>
        <v/>
      </c>
      <c r="J9" s="75">
        <f>IF(OR(J$7=1,$A9=""),"",IF(COUNTIFS('Leave log'!$A$5:$A$404,$A9,'Leave log'!$C$5:$C$404,"&lt;="&amp;J$4,'Leave log'!$D$5:$D$404,"&gt;="&amp;J$4)=0,"",IF(AND(Setup!$A$12&lt;&gt;"",COUNTIFS('Leave log'!$A$5:$A$404,$A9,'Leave log'!$C$5:$C$404,"&lt;="&amp;J$4,'Leave log'!$D$5:$D$404,"&gt;="&amp;J$4,'Leave log'!$B$5:$B$404,Setup!$A$12)&gt;0),Setup!$B$12&amp;IF(COUNTIFS('Leave log'!$A$5:$A$404,$A9,'Leave log'!$C$5:$C$404,J$4,'Leave log'!$D$5:$D$404,J$4,'Leave log'!$E$5:$E$404,"Half day")&gt;0,"½",""),IF(AND(Setup!$A$13&lt;&gt;"",COUNTIFS('Leave log'!$A$5:$A$404,$A9,'Leave log'!$C$5:$C$404,"&lt;="&amp;J$4,'Leave log'!$D$5:$D$404,"&gt;="&amp;J$4,'Leave log'!$B$5:$B$404,Setup!$A$13)&gt;0),Setup!$B$13&amp;IF(COUNTIFS('Leave log'!$A$5:$A$404,$A9,'Leave log'!$C$5:$C$404,J$4,'Leave log'!$D$5:$D$404,J$4,'Leave log'!$E$5:$E$404,"Half day")&gt;0,"½",""),IF(AND(Setup!$A$14&lt;&gt;"",COUNTIFS('Leave log'!$A$5:$A$404,$A9,'Leave log'!$C$5:$C$404,"&lt;="&amp;J$4,'Leave log'!$D$5:$D$404,"&gt;="&amp;J$4,'Leave log'!$B$5:$B$404,Setup!$A$14)&gt;0),Setup!$B$14&amp;IF(COUNTIFS('Leave log'!$A$5:$A$404,$A9,'Leave log'!$C$5:$C$404,J$4,'Leave log'!$D$5:$D$404,J$4,'Leave log'!$E$5:$E$404,"Half day")&gt;0,"½",""),IF(AND(Setup!$A$15&lt;&gt;"",COUNTIFS('Leave log'!$A$5:$A$404,$A9,'Leave log'!$C$5:$C$404,"&lt;="&amp;J$4,'Leave log'!$D$5:$D$404,"&gt;="&amp;J$4,'Leave log'!$B$5:$B$404,Setup!$A$15)&gt;0),Setup!$B$15&amp;IF(COUNTIFS('Leave log'!$A$5:$A$404,$A9,'Leave log'!$C$5:$C$404,J$4,'Leave log'!$D$5:$D$404,J$4,'Leave log'!$E$5:$E$404,"Half day")&gt;0,"½",""),IF(AND(Setup!$A$16&lt;&gt;"",COUNTIFS('Leave log'!$A$5:$A$404,$A9,'Leave log'!$C$5:$C$404,"&lt;="&amp;J$4,'Leave log'!$D$5:$D$404,"&gt;="&amp;J$4,'Leave log'!$B$5:$B$404,Setup!$A$16)&gt;0),Setup!$B$16&amp;IF(COUNTIFS('Leave log'!$A$5:$A$404,$A9,'Leave log'!$C$5:$C$404,J$4,'Leave log'!$D$5:$D$404,J$4,'Leave log'!$E$5:$E$404,"Half day")&gt;0,"½",""),IF(AND(Setup!$A$17&lt;&gt;"",COUNTIFS('Leave log'!$A$5:$A$404,$A9,'Leave log'!$C$5:$C$404,"&lt;="&amp;J$4,'Leave log'!$D$5:$D$404,"&gt;="&amp;J$4,'Leave log'!$B$5:$B$404,Setup!$A$17)&gt;0),Setup!$B$17&amp;IF(COUNTIFS('Leave log'!$A$5:$A$404,$A9,'Leave log'!$C$5:$C$404,J$4,'Leave log'!$D$5:$D$404,J$4,'Leave log'!$E$5:$E$404,"Half day")&gt;0,"½",""),""))))))))</f>
        <v/>
      </c>
      <c r="K9" s="75">
        <f>IF(OR(K$7=1,$A9=""),"",IF(COUNTIFS('Leave log'!$A$5:$A$404,$A9,'Leave log'!$C$5:$C$404,"&lt;="&amp;K$4,'Leave log'!$D$5:$D$404,"&gt;="&amp;K$4)=0,"",IF(AND(Setup!$A$12&lt;&gt;"",COUNTIFS('Leave log'!$A$5:$A$404,$A9,'Leave log'!$C$5:$C$404,"&lt;="&amp;K$4,'Leave log'!$D$5:$D$404,"&gt;="&amp;K$4,'Leave log'!$B$5:$B$404,Setup!$A$12)&gt;0),Setup!$B$12&amp;IF(COUNTIFS('Leave log'!$A$5:$A$404,$A9,'Leave log'!$C$5:$C$404,K$4,'Leave log'!$D$5:$D$404,K$4,'Leave log'!$E$5:$E$404,"Half day")&gt;0,"½",""),IF(AND(Setup!$A$13&lt;&gt;"",COUNTIFS('Leave log'!$A$5:$A$404,$A9,'Leave log'!$C$5:$C$404,"&lt;="&amp;K$4,'Leave log'!$D$5:$D$404,"&gt;="&amp;K$4,'Leave log'!$B$5:$B$404,Setup!$A$13)&gt;0),Setup!$B$13&amp;IF(COUNTIFS('Leave log'!$A$5:$A$404,$A9,'Leave log'!$C$5:$C$404,K$4,'Leave log'!$D$5:$D$404,K$4,'Leave log'!$E$5:$E$404,"Half day")&gt;0,"½",""),IF(AND(Setup!$A$14&lt;&gt;"",COUNTIFS('Leave log'!$A$5:$A$404,$A9,'Leave log'!$C$5:$C$404,"&lt;="&amp;K$4,'Leave log'!$D$5:$D$404,"&gt;="&amp;K$4,'Leave log'!$B$5:$B$404,Setup!$A$14)&gt;0),Setup!$B$14&amp;IF(COUNTIFS('Leave log'!$A$5:$A$404,$A9,'Leave log'!$C$5:$C$404,K$4,'Leave log'!$D$5:$D$404,K$4,'Leave log'!$E$5:$E$404,"Half day")&gt;0,"½",""),IF(AND(Setup!$A$15&lt;&gt;"",COUNTIFS('Leave log'!$A$5:$A$404,$A9,'Leave log'!$C$5:$C$404,"&lt;="&amp;K$4,'Leave log'!$D$5:$D$404,"&gt;="&amp;K$4,'Leave log'!$B$5:$B$404,Setup!$A$15)&gt;0),Setup!$B$15&amp;IF(COUNTIFS('Leave log'!$A$5:$A$404,$A9,'Leave log'!$C$5:$C$404,K$4,'Leave log'!$D$5:$D$404,K$4,'Leave log'!$E$5:$E$404,"Half day")&gt;0,"½",""),IF(AND(Setup!$A$16&lt;&gt;"",COUNTIFS('Leave log'!$A$5:$A$404,$A9,'Leave log'!$C$5:$C$404,"&lt;="&amp;K$4,'Leave log'!$D$5:$D$404,"&gt;="&amp;K$4,'Leave log'!$B$5:$B$404,Setup!$A$16)&gt;0),Setup!$B$16&amp;IF(COUNTIFS('Leave log'!$A$5:$A$404,$A9,'Leave log'!$C$5:$C$404,K$4,'Leave log'!$D$5:$D$404,K$4,'Leave log'!$E$5:$E$404,"Half day")&gt;0,"½",""),IF(AND(Setup!$A$17&lt;&gt;"",COUNTIFS('Leave log'!$A$5:$A$404,$A9,'Leave log'!$C$5:$C$404,"&lt;="&amp;K$4,'Leave log'!$D$5:$D$404,"&gt;="&amp;K$4,'Leave log'!$B$5:$B$404,Setup!$A$17)&gt;0),Setup!$B$17&amp;IF(COUNTIFS('Leave log'!$A$5:$A$404,$A9,'Leave log'!$C$5:$C$404,K$4,'Leave log'!$D$5:$D$404,K$4,'Leave log'!$E$5:$E$404,"Half day")&gt;0,"½",""),""))))))))</f>
        <v/>
      </c>
      <c r="L9" s="75">
        <f>IF(OR(L$7=1,$A9=""),"",IF(COUNTIFS('Leave log'!$A$5:$A$404,$A9,'Leave log'!$C$5:$C$404,"&lt;="&amp;L$4,'Leave log'!$D$5:$D$404,"&gt;="&amp;L$4)=0,"",IF(AND(Setup!$A$12&lt;&gt;"",COUNTIFS('Leave log'!$A$5:$A$404,$A9,'Leave log'!$C$5:$C$404,"&lt;="&amp;L$4,'Leave log'!$D$5:$D$404,"&gt;="&amp;L$4,'Leave log'!$B$5:$B$404,Setup!$A$12)&gt;0),Setup!$B$12&amp;IF(COUNTIFS('Leave log'!$A$5:$A$404,$A9,'Leave log'!$C$5:$C$404,L$4,'Leave log'!$D$5:$D$404,L$4,'Leave log'!$E$5:$E$404,"Half day")&gt;0,"½",""),IF(AND(Setup!$A$13&lt;&gt;"",COUNTIFS('Leave log'!$A$5:$A$404,$A9,'Leave log'!$C$5:$C$404,"&lt;="&amp;L$4,'Leave log'!$D$5:$D$404,"&gt;="&amp;L$4,'Leave log'!$B$5:$B$404,Setup!$A$13)&gt;0),Setup!$B$13&amp;IF(COUNTIFS('Leave log'!$A$5:$A$404,$A9,'Leave log'!$C$5:$C$404,L$4,'Leave log'!$D$5:$D$404,L$4,'Leave log'!$E$5:$E$404,"Half day")&gt;0,"½",""),IF(AND(Setup!$A$14&lt;&gt;"",COUNTIFS('Leave log'!$A$5:$A$404,$A9,'Leave log'!$C$5:$C$404,"&lt;="&amp;L$4,'Leave log'!$D$5:$D$404,"&gt;="&amp;L$4,'Leave log'!$B$5:$B$404,Setup!$A$14)&gt;0),Setup!$B$14&amp;IF(COUNTIFS('Leave log'!$A$5:$A$404,$A9,'Leave log'!$C$5:$C$404,L$4,'Leave log'!$D$5:$D$404,L$4,'Leave log'!$E$5:$E$404,"Half day")&gt;0,"½",""),IF(AND(Setup!$A$15&lt;&gt;"",COUNTIFS('Leave log'!$A$5:$A$404,$A9,'Leave log'!$C$5:$C$404,"&lt;="&amp;L$4,'Leave log'!$D$5:$D$404,"&gt;="&amp;L$4,'Leave log'!$B$5:$B$404,Setup!$A$15)&gt;0),Setup!$B$15&amp;IF(COUNTIFS('Leave log'!$A$5:$A$404,$A9,'Leave log'!$C$5:$C$404,L$4,'Leave log'!$D$5:$D$404,L$4,'Leave log'!$E$5:$E$404,"Half day")&gt;0,"½",""),IF(AND(Setup!$A$16&lt;&gt;"",COUNTIFS('Leave log'!$A$5:$A$404,$A9,'Leave log'!$C$5:$C$404,"&lt;="&amp;L$4,'Leave log'!$D$5:$D$404,"&gt;="&amp;L$4,'Leave log'!$B$5:$B$404,Setup!$A$16)&gt;0),Setup!$B$16&amp;IF(COUNTIFS('Leave log'!$A$5:$A$404,$A9,'Leave log'!$C$5:$C$404,L$4,'Leave log'!$D$5:$D$404,L$4,'Leave log'!$E$5:$E$404,"Half day")&gt;0,"½",""),IF(AND(Setup!$A$17&lt;&gt;"",COUNTIFS('Leave log'!$A$5:$A$404,$A9,'Leave log'!$C$5:$C$404,"&lt;="&amp;L$4,'Leave log'!$D$5:$D$404,"&gt;="&amp;L$4,'Leave log'!$B$5:$B$404,Setup!$A$17)&gt;0),Setup!$B$17&amp;IF(COUNTIFS('Leave log'!$A$5:$A$404,$A9,'Leave log'!$C$5:$C$404,L$4,'Leave log'!$D$5:$D$404,L$4,'Leave log'!$E$5:$E$404,"Half day")&gt;0,"½",""),""))))))))</f>
        <v/>
      </c>
      <c r="M9" s="75">
        <f>IF(OR(M$7=1,$A9=""),"",IF(COUNTIFS('Leave log'!$A$5:$A$404,$A9,'Leave log'!$C$5:$C$404,"&lt;="&amp;M$4,'Leave log'!$D$5:$D$404,"&gt;="&amp;M$4)=0,"",IF(AND(Setup!$A$12&lt;&gt;"",COUNTIFS('Leave log'!$A$5:$A$404,$A9,'Leave log'!$C$5:$C$404,"&lt;="&amp;M$4,'Leave log'!$D$5:$D$404,"&gt;="&amp;M$4,'Leave log'!$B$5:$B$404,Setup!$A$12)&gt;0),Setup!$B$12&amp;IF(COUNTIFS('Leave log'!$A$5:$A$404,$A9,'Leave log'!$C$5:$C$404,M$4,'Leave log'!$D$5:$D$404,M$4,'Leave log'!$E$5:$E$404,"Half day")&gt;0,"½",""),IF(AND(Setup!$A$13&lt;&gt;"",COUNTIFS('Leave log'!$A$5:$A$404,$A9,'Leave log'!$C$5:$C$404,"&lt;="&amp;M$4,'Leave log'!$D$5:$D$404,"&gt;="&amp;M$4,'Leave log'!$B$5:$B$404,Setup!$A$13)&gt;0),Setup!$B$13&amp;IF(COUNTIFS('Leave log'!$A$5:$A$404,$A9,'Leave log'!$C$5:$C$404,M$4,'Leave log'!$D$5:$D$404,M$4,'Leave log'!$E$5:$E$404,"Half day")&gt;0,"½",""),IF(AND(Setup!$A$14&lt;&gt;"",COUNTIFS('Leave log'!$A$5:$A$404,$A9,'Leave log'!$C$5:$C$404,"&lt;="&amp;M$4,'Leave log'!$D$5:$D$404,"&gt;="&amp;M$4,'Leave log'!$B$5:$B$404,Setup!$A$14)&gt;0),Setup!$B$14&amp;IF(COUNTIFS('Leave log'!$A$5:$A$404,$A9,'Leave log'!$C$5:$C$404,M$4,'Leave log'!$D$5:$D$404,M$4,'Leave log'!$E$5:$E$404,"Half day")&gt;0,"½",""),IF(AND(Setup!$A$15&lt;&gt;"",COUNTIFS('Leave log'!$A$5:$A$404,$A9,'Leave log'!$C$5:$C$404,"&lt;="&amp;M$4,'Leave log'!$D$5:$D$404,"&gt;="&amp;M$4,'Leave log'!$B$5:$B$404,Setup!$A$15)&gt;0),Setup!$B$15&amp;IF(COUNTIFS('Leave log'!$A$5:$A$404,$A9,'Leave log'!$C$5:$C$404,M$4,'Leave log'!$D$5:$D$404,M$4,'Leave log'!$E$5:$E$404,"Half day")&gt;0,"½",""),IF(AND(Setup!$A$16&lt;&gt;"",COUNTIFS('Leave log'!$A$5:$A$404,$A9,'Leave log'!$C$5:$C$404,"&lt;="&amp;M$4,'Leave log'!$D$5:$D$404,"&gt;="&amp;M$4,'Leave log'!$B$5:$B$404,Setup!$A$16)&gt;0),Setup!$B$16&amp;IF(COUNTIFS('Leave log'!$A$5:$A$404,$A9,'Leave log'!$C$5:$C$404,M$4,'Leave log'!$D$5:$D$404,M$4,'Leave log'!$E$5:$E$404,"Half day")&gt;0,"½",""),IF(AND(Setup!$A$17&lt;&gt;"",COUNTIFS('Leave log'!$A$5:$A$404,$A9,'Leave log'!$C$5:$C$404,"&lt;="&amp;M$4,'Leave log'!$D$5:$D$404,"&gt;="&amp;M$4,'Leave log'!$B$5:$B$404,Setup!$A$17)&gt;0),Setup!$B$17&amp;IF(COUNTIFS('Leave log'!$A$5:$A$404,$A9,'Leave log'!$C$5:$C$404,M$4,'Leave log'!$D$5:$D$404,M$4,'Leave log'!$E$5:$E$404,"Half day")&gt;0,"½",""),""))))))))</f>
        <v/>
      </c>
      <c r="N9" s="75">
        <f>IF(OR(N$7=1,$A9=""),"",IF(COUNTIFS('Leave log'!$A$5:$A$404,$A9,'Leave log'!$C$5:$C$404,"&lt;="&amp;N$4,'Leave log'!$D$5:$D$404,"&gt;="&amp;N$4)=0,"",IF(AND(Setup!$A$12&lt;&gt;"",COUNTIFS('Leave log'!$A$5:$A$404,$A9,'Leave log'!$C$5:$C$404,"&lt;="&amp;N$4,'Leave log'!$D$5:$D$404,"&gt;="&amp;N$4,'Leave log'!$B$5:$B$404,Setup!$A$12)&gt;0),Setup!$B$12&amp;IF(COUNTIFS('Leave log'!$A$5:$A$404,$A9,'Leave log'!$C$5:$C$404,N$4,'Leave log'!$D$5:$D$404,N$4,'Leave log'!$E$5:$E$404,"Half day")&gt;0,"½",""),IF(AND(Setup!$A$13&lt;&gt;"",COUNTIFS('Leave log'!$A$5:$A$404,$A9,'Leave log'!$C$5:$C$404,"&lt;="&amp;N$4,'Leave log'!$D$5:$D$404,"&gt;="&amp;N$4,'Leave log'!$B$5:$B$404,Setup!$A$13)&gt;0),Setup!$B$13&amp;IF(COUNTIFS('Leave log'!$A$5:$A$404,$A9,'Leave log'!$C$5:$C$404,N$4,'Leave log'!$D$5:$D$404,N$4,'Leave log'!$E$5:$E$404,"Half day")&gt;0,"½",""),IF(AND(Setup!$A$14&lt;&gt;"",COUNTIFS('Leave log'!$A$5:$A$404,$A9,'Leave log'!$C$5:$C$404,"&lt;="&amp;N$4,'Leave log'!$D$5:$D$404,"&gt;="&amp;N$4,'Leave log'!$B$5:$B$404,Setup!$A$14)&gt;0),Setup!$B$14&amp;IF(COUNTIFS('Leave log'!$A$5:$A$404,$A9,'Leave log'!$C$5:$C$404,N$4,'Leave log'!$D$5:$D$404,N$4,'Leave log'!$E$5:$E$404,"Half day")&gt;0,"½",""),IF(AND(Setup!$A$15&lt;&gt;"",COUNTIFS('Leave log'!$A$5:$A$404,$A9,'Leave log'!$C$5:$C$404,"&lt;="&amp;N$4,'Leave log'!$D$5:$D$404,"&gt;="&amp;N$4,'Leave log'!$B$5:$B$404,Setup!$A$15)&gt;0),Setup!$B$15&amp;IF(COUNTIFS('Leave log'!$A$5:$A$404,$A9,'Leave log'!$C$5:$C$404,N$4,'Leave log'!$D$5:$D$404,N$4,'Leave log'!$E$5:$E$404,"Half day")&gt;0,"½",""),IF(AND(Setup!$A$16&lt;&gt;"",COUNTIFS('Leave log'!$A$5:$A$404,$A9,'Leave log'!$C$5:$C$404,"&lt;="&amp;N$4,'Leave log'!$D$5:$D$404,"&gt;="&amp;N$4,'Leave log'!$B$5:$B$404,Setup!$A$16)&gt;0),Setup!$B$16&amp;IF(COUNTIFS('Leave log'!$A$5:$A$404,$A9,'Leave log'!$C$5:$C$404,N$4,'Leave log'!$D$5:$D$404,N$4,'Leave log'!$E$5:$E$404,"Half day")&gt;0,"½",""),IF(AND(Setup!$A$17&lt;&gt;"",COUNTIFS('Leave log'!$A$5:$A$404,$A9,'Leave log'!$C$5:$C$404,"&lt;="&amp;N$4,'Leave log'!$D$5:$D$404,"&gt;="&amp;N$4,'Leave log'!$B$5:$B$404,Setup!$A$17)&gt;0),Setup!$B$17&amp;IF(COUNTIFS('Leave log'!$A$5:$A$404,$A9,'Leave log'!$C$5:$C$404,N$4,'Leave log'!$D$5:$D$404,N$4,'Leave log'!$E$5:$E$404,"Half day")&gt;0,"½",""),""))))))))</f>
        <v/>
      </c>
      <c r="O9" s="75">
        <f>IF(OR(O$7=1,$A9=""),"",IF(COUNTIFS('Leave log'!$A$5:$A$404,$A9,'Leave log'!$C$5:$C$404,"&lt;="&amp;O$4,'Leave log'!$D$5:$D$404,"&gt;="&amp;O$4)=0,"",IF(AND(Setup!$A$12&lt;&gt;"",COUNTIFS('Leave log'!$A$5:$A$404,$A9,'Leave log'!$C$5:$C$404,"&lt;="&amp;O$4,'Leave log'!$D$5:$D$404,"&gt;="&amp;O$4,'Leave log'!$B$5:$B$404,Setup!$A$12)&gt;0),Setup!$B$12&amp;IF(COUNTIFS('Leave log'!$A$5:$A$404,$A9,'Leave log'!$C$5:$C$404,O$4,'Leave log'!$D$5:$D$404,O$4,'Leave log'!$E$5:$E$404,"Half day")&gt;0,"½",""),IF(AND(Setup!$A$13&lt;&gt;"",COUNTIFS('Leave log'!$A$5:$A$404,$A9,'Leave log'!$C$5:$C$404,"&lt;="&amp;O$4,'Leave log'!$D$5:$D$404,"&gt;="&amp;O$4,'Leave log'!$B$5:$B$404,Setup!$A$13)&gt;0),Setup!$B$13&amp;IF(COUNTIFS('Leave log'!$A$5:$A$404,$A9,'Leave log'!$C$5:$C$404,O$4,'Leave log'!$D$5:$D$404,O$4,'Leave log'!$E$5:$E$404,"Half day")&gt;0,"½",""),IF(AND(Setup!$A$14&lt;&gt;"",COUNTIFS('Leave log'!$A$5:$A$404,$A9,'Leave log'!$C$5:$C$404,"&lt;="&amp;O$4,'Leave log'!$D$5:$D$404,"&gt;="&amp;O$4,'Leave log'!$B$5:$B$404,Setup!$A$14)&gt;0),Setup!$B$14&amp;IF(COUNTIFS('Leave log'!$A$5:$A$404,$A9,'Leave log'!$C$5:$C$404,O$4,'Leave log'!$D$5:$D$404,O$4,'Leave log'!$E$5:$E$404,"Half day")&gt;0,"½",""),IF(AND(Setup!$A$15&lt;&gt;"",COUNTIFS('Leave log'!$A$5:$A$404,$A9,'Leave log'!$C$5:$C$404,"&lt;="&amp;O$4,'Leave log'!$D$5:$D$404,"&gt;="&amp;O$4,'Leave log'!$B$5:$B$404,Setup!$A$15)&gt;0),Setup!$B$15&amp;IF(COUNTIFS('Leave log'!$A$5:$A$404,$A9,'Leave log'!$C$5:$C$404,O$4,'Leave log'!$D$5:$D$404,O$4,'Leave log'!$E$5:$E$404,"Half day")&gt;0,"½",""),IF(AND(Setup!$A$16&lt;&gt;"",COUNTIFS('Leave log'!$A$5:$A$404,$A9,'Leave log'!$C$5:$C$404,"&lt;="&amp;O$4,'Leave log'!$D$5:$D$404,"&gt;="&amp;O$4,'Leave log'!$B$5:$B$404,Setup!$A$16)&gt;0),Setup!$B$16&amp;IF(COUNTIFS('Leave log'!$A$5:$A$404,$A9,'Leave log'!$C$5:$C$404,O$4,'Leave log'!$D$5:$D$404,O$4,'Leave log'!$E$5:$E$404,"Half day")&gt;0,"½",""),IF(AND(Setup!$A$17&lt;&gt;"",COUNTIFS('Leave log'!$A$5:$A$404,$A9,'Leave log'!$C$5:$C$404,"&lt;="&amp;O$4,'Leave log'!$D$5:$D$404,"&gt;="&amp;O$4,'Leave log'!$B$5:$B$404,Setup!$A$17)&gt;0),Setup!$B$17&amp;IF(COUNTIFS('Leave log'!$A$5:$A$404,$A9,'Leave log'!$C$5:$C$404,O$4,'Leave log'!$D$5:$D$404,O$4,'Leave log'!$E$5:$E$404,"Half day")&gt;0,"½",""),""))))))))</f>
        <v/>
      </c>
      <c r="P9" s="75">
        <f>IF(OR(P$7=1,$A9=""),"",IF(COUNTIFS('Leave log'!$A$5:$A$404,$A9,'Leave log'!$C$5:$C$404,"&lt;="&amp;P$4,'Leave log'!$D$5:$D$404,"&gt;="&amp;P$4)=0,"",IF(AND(Setup!$A$12&lt;&gt;"",COUNTIFS('Leave log'!$A$5:$A$404,$A9,'Leave log'!$C$5:$C$404,"&lt;="&amp;P$4,'Leave log'!$D$5:$D$404,"&gt;="&amp;P$4,'Leave log'!$B$5:$B$404,Setup!$A$12)&gt;0),Setup!$B$12&amp;IF(COUNTIFS('Leave log'!$A$5:$A$404,$A9,'Leave log'!$C$5:$C$404,P$4,'Leave log'!$D$5:$D$404,P$4,'Leave log'!$E$5:$E$404,"Half day")&gt;0,"½",""),IF(AND(Setup!$A$13&lt;&gt;"",COUNTIFS('Leave log'!$A$5:$A$404,$A9,'Leave log'!$C$5:$C$404,"&lt;="&amp;P$4,'Leave log'!$D$5:$D$404,"&gt;="&amp;P$4,'Leave log'!$B$5:$B$404,Setup!$A$13)&gt;0),Setup!$B$13&amp;IF(COUNTIFS('Leave log'!$A$5:$A$404,$A9,'Leave log'!$C$5:$C$404,P$4,'Leave log'!$D$5:$D$404,P$4,'Leave log'!$E$5:$E$404,"Half day")&gt;0,"½",""),IF(AND(Setup!$A$14&lt;&gt;"",COUNTIFS('Leave log'!$A$5:$A$404,$A9,'Leave log'!$C$5:$C$404,"&lt;="&amp;P$4,'Leave log'!$D$5:$D$404,"&gt;="&amp;P$4,'Leave log'!$B$5:$B$404,Setup!$A$14)&gt;0),Setup!$B$14&amp;IF(COUNTIFS('Leave log'!$A$5:$A$404,$A9,'Leave log'!$C$5:$C$404,P$4,'Leave log'!$D$5:$D$404,P$4,'Leave log'!$E$5:$E$404,"Half day")&gt;0,"½",""),IF(AND(Setup!$A$15&lt;&gt;"",COUNTIFS('Leave log'!$A$5:$A$404,$A9,'Leave log'!$C$5:$C$404,"&lt;="&amp;P$4,'Leave log'!$D$5:$D$404,"&gt;="&amp;P$4,'Leave log'!$B$5:$B$404,Setup!$A$15)&gt;0),Setup!$B$15&amp;IF(COUNTIFS('Leave log'!$A$5:$A$404,$A9,'Leave log'!$C$5:$C$404,P$4,'Leave log'!$D$5:$D$404,P$4,'Leave log'!$E$5:$E$404,"Half day")&gt;0,"½",""),IF(AND(Setup!$A$16&lt;&gt;"",COUNTIFS('Leave log'!$A$5:$A$404,$A9,'Leave log'!$C$5:$C$404,"&lt;="&amp;P$4,'Leave log'!$D$5:$D$404,"&gt;="&amp;P$4,'Leave log'!$B$5:$B$404,Setup!$A$16)&gt;0),Setup!$B$16&amp;IF(COUNTIFS('Leave log'!$A$5:$A$404,$A9,'Leave log'!$C$5:$C$404,P$4,'Leave log'!$D$5:$D$404,P$4,'Leave log'!$E$5:$E$404,"Half day")&gt;0,"½",""),IF(AND(Setup!$A$17&lt;&gt;"",COUNTIFS('Leave log'!$A$5:$A$404,$A9,'Leave log'!$C$5:$C$404,"&lt;="&amp;P$4,'Leave log'!$D$5:$D$404,"&gt;="&amp;P$4,'Leave log'!$B$5:$B$404,Setup!$A$17)&gt;0),Setup!$B$17&amp;IF(COUNTIFS('Leave log'!$A$5:$A$404,$A9,'Leave log'!$C$5:$C$404,P$4,'Leave log'!$D$5:$D$404,P$4,'Leave log'!$E$5:$E$404,"Half day")&gt;0,"½",""),""))))))))</f>
        <v/>
      </c>
      <c r="Q9" s="75">
        <f>IF(OR(Q$7=1,$A9=""),"",IF(COUNTIFS('Leave log'!$A$5:$A$404,$A9,'Leave log'!$C$5:$C$404,"&lt;="&amp;Q$4,'Leave log'!$D$5:$D$404,"&gt;="&amp;Q$4)=0,"",IF(AND(Setup!$A$12&lt;&gt;"",COUNTIFS('Leave log'!$A$5:$A$404,$A9,'Leave log'!$C$5:$C$404,"&lt;="&amp;Q$4,'Leave log'!$D$5:$D$404,"&gt;="&amp;Q$4,'Leave log'!$B$5:$B$404,Setup!$A$12)&gt;0),Setup!$B$12&amp;IF(COUNTIFS('Leave log'!$A$5:$A$404,$A9,'Leave log'!$C$5:$C$404,Q$4,'Leave log'!$D$5:$D$404,Q$4,'Leave log'!$E$5:$E$404,"Half day")&gt;0,"½",""),IF(AND(Setup!$A$13&lt;&gt;"",COUNTIFS('Leave log'!$A$5:$A$404,$A9,'Leave log'!$C$5:$C$404,"&lt;="&amp;Q$4,'Leave log'!$D$5:$D$404,"&gt;="&amp;Q$4,'Leave log'!$B$5:$B$404,Setup!$A$13)&gt;0),Setup!$B$13&amp;IF(COUNTIFS('Leave log'!$A$5:$A$404,$A9,'Leave log'!$C$5:$C$404,Q$4,'Leave log'!$D$5:$D$404,Q$4,'Leave log'!$E$5:$E$404,"Half day")&gt;0,"½",""),IF(AND(Setup!$A$14&lt;&gt;"",COUNTIFS('Leave log'!$A$5:$A$404,$A9,'Leave log'!$C$5:$C$404,"&lt;="&amp;Q$4,'Leave log'!$D$5:$D$404,"&gt;="&amp;Q$4,'Leave log'!$B$5:$B$404,Setup!$A$14)&gt;0),Setup!$B$14&amp;IF(COUNTIFS('Leave log'!$A$5:$A$404,$A9,'Leave log'!$C$5:$C$404,Q$4,'Leave log'!$D$5:$D$404,Q$4,'Leave log'!$E$5:$E$404,"Half day")&gt;0,"½",""),IF(AND(Setup!$A$15&lt;&gt;"",COUNTIFS('Leave log'!$A$5:$A$404,$A9,'Leave log'!$C$5:$C$404,"&lt;="&amp;Q$4,'Leave log'!$D$5:$D$404,"&gt;="&amp;Q$4,'Leave log'!$B$5:$B$404,Setup!$A$15)&gt;0),Setup!$B$15&amp;IF(COUNTIFS('Leave log'!$A$5:$A$404,$A9,'Leave log'!$C$5:$C$404,Q$4,'Leave log'!$D$5:$D$404,Q$4,'Leave log'!$E$5:$E$404,"Half day")&gt;0,"½",""),IF(AND(Setup!$A$16&lt;&gt;"",COUNTIFS('Leave log'!$A$5:$A$404,$A9,'Leave log'!$C$5:$C$404,"&lt;="&amp;Q$4,'Leave log'!$D$5:$D$404,"&gt;="&amp;Q$4,'Leave log'!$B$5:$B$404,Setup!$A$16)&gt;0),Setup!$B$16&amp;IF(COUNTIFS('Leave log'!$A$5:$A$404,$A9,'Leave log'!$C$5:$C$404,Q$4,'Leave log'!$D$5:$D$404,Q$4,'Leave log'!$E$5:$E$404,"Half day")&gt;0,"½",""),IF(AND(Setup!$A$17&lt;&gt;"",COUNTIFS('Leave log'!$A$5:$A$404,$A9,'Leave log'!$C$5:$C$404,"&lt;="&amp;Q$4,'Leave log'!$D$5:$D$404,"&gt;="&amp;Q$4,'Leave log'!$B$5:$B$404,Setup!$A$17)&gt;0),Setup!$B$17&amp;IF(COUNTIFS('Leave log'!$A$5:$A$404,$A9,'Leave log'!$C$5:$C$404,Q$4,'Leave log'!$D$5:$D$404,Q$4,'Leave log'!$E$5:$E$404,"Half day")&gt;0,"½",""),""))))))))</f>
        <v/>
      </c>
      <c r="R9" s="75">
        <f>IF(OR(R$7=1,$A9=""),"",IF(COUNTIFS('Leave log'!$A$5:$A$404,$A9,'Leave log'!$C$5:$C$404,"&lt;="&amp;R$4,'Leave log'!$D$5:$D$404,"&gt;="&amp;R$4)=0,"",IF(AND(Setup!$A$12&lt;&gt;"",COUNTIFS('Leave log'!$A$5:$A$404,$A9,'Leave log'!$C$5:$C$404,"&lt;="&amp;R$4,'Leave log'!$D$5:$D$404,"&gt;="&amp;R$4,'Leave log'!$B$5:$B$404,Setup!$A$12)&gt;0),Setup!$B$12&amp;IF(COUNTIFS('Leave log'!$A$5:$A$404,$A9,'Leave log'!$C$5:$C$404,R$4,'Leave log'!$D$5:$D$404,R$4,'Leave log'!$E$5:$E$404,"Half day")&gt;0,"½",""),IF(AND(Setup!$A$13&lt;&gt;"",COUNTIFS('Leave log'!$A$5:$A$404,$A9,'Leave log'!$C$5:$C$404,"&lt;="&amp;R$4,'Leave log'!$D$5:$D$404,"&gt;="&amp;R$4,'Leave log'!$B$5:$B$404,Setup!$A$13)&gt;0),Setup!$B$13&amp;IF(COUNTIFS('Leave log'!$A$5:$A$404,$A9,'Leave log'!$C$5:$C$404,R$4,'Leave log'!$D$5:$D$404,R$4,'Leave log'!$E$5:$E$404,"Half day")&gt;0,"½",""),IF(AND(Setup!$A$14&lt;&gt;"",COUNTIFS('Leave log'!$A$5:$A$404,$A9,'Leave log'!$C$5:$C$404,"&lt;="&amp;R$4,'Leave log'!$D$5:$D$404,"&gt;="&amp;R$4,'Leave log'!$B$5:$B$404,Setup!$A$14)&gt;0),Setup!$B$14&amp;IF(COUNTIFS('Leave log'!$A$5:$A$404,$A9,'Leave log'!$C$5:$C$404,R$4,'Leave log'!$D$5:$D$404,R$4,'Leave log'!$E$5:$E$404,"Half day")&gt;0,"½",""),IF(AND(Setup!$A$15&lt;&gt;"",COUNTIFS('Leave log'!$A$5:$A$404,$A9,'Leave log'!$C$5:$C$404,"&lt;="&amp;R$4,'Leave log'!$D$5:$D$404,"&gt;="&amp;R$4,'Leave log'!$B$5:$B$404,Setup!$A$15)&gt;0),Setup!$B$15&amp;IF(COUNTIFS('Leave log'!$A$5:$A$404,$A9,'Leave log'!$C$5:$C$404,R$4,'Leave log'!$D$5:$D$404,R$4,'Leave log'!$E$5:$E$404,"Half day")&gt;0,"½",""),IF(AND(Setup!$A$16&lt;&gt;"",COUNTIFS('Leave log'!$A$5:$A$404,$A9,'Leave log'!$C$5:$C$404,"&lt;="&amp;R$4,'Leave log'!$D$5:$D$404,"&gt;="&amp;R$4,'Leave log'!$B$5:$B$404,Setup!$A$16)&gt;0),Setup!$B$16&amp;IF(COUNTIFS('Leave log'!$A$5:$A$404,$A9,'Leave log'!$C$5:$C$404,R$4,'Leave log'!$D$5:$D$404,R$4,'Leave log'!$E$5:$E$404,"Half day")&gt;0,"½",""),IF(AND(Setup!$A$17&lt;&gt;"",COUNTIFS('Leave log'!$A$5:$A$404,$A9,'Leave log'!$C$5:$C$404,"&lt;="&amp;R$4,'Leave log'!$D$5:$D$404,"&gt;="&amp;R$4,'Leave log'!$B$5:$B$404,Setup!$A$17)&gt;0),Setup!$B$17&amp;IF(COUNTIFS('Leave log'!$A$5:$A$404,$A9,'Leave log'!$C$5:$C$404,R$4,'Leave log'!$D$5:$D$404,R$4,'Leave log'!$E$5:$E$404,"Half day")&gt;0,"½",""),""))))))))</f>
        <v/>
      </c>
      <c r="S9" s="75">
        <f>IF(OR(S$7=1,$A9=""),"",IF(COUNTIFS('Leave log'!$A$5:$A$404,$A9,'Leave log'!$C$5:$C$404,"&lt;="&amp;S$4,'Leave log'!$D$5:$D$404,"&gt;="&amp;S$4)=0,"",IF(AND(Setup!$A$12&lt;&gt;"",COUNTIFS('Leave log'!$A$5:$A$404,$A9,'Leave log'!$C$5:$C$404,"&lt;="&amp;S$4,'Leave log'!$D$5:$D$404,"&gt;="&amp;S$4,'Leave log'!$B$5:$B$404,Setup!$A$12)&gt;0),Setup!$B$12&amp;IF(COUNTIFS('Leave log'!$A$5:$A$404,$A9,'Leave log'!$C$5:$C$404,S$4,'Leave log'!$D$5:$D$404,S$4,'Leave log'!$E$5:$E$404,"Half day")&gt;0,"½",""),IF(AND(Setup!$A$13&lt;&gt;"",COUNTIFS('Leave log'!$A$5:$A$404,$A9,'Leave log'!$C$5:$C$404,"&lt;="&amp;S$4,'Leave log'!$D$5:$D$404,"&gt;="&amp;S$4,'Leave log'!$B$5:$B$404,Setup!$A$13)&gt;0),Setup!$B$13&amp;IF(COUNTIFS('Leave log'!$A$5:$A$404,$A9,'Leave log'!$C$5:$C$404,S$4,'Leave log'!$D$5:$D$404,S$4,'Leave log'!$E$5:$E$404,"Half day")&gt;0,"½",""),IF(AND(Setup!$A$14&lt;&gt;"",COUNTIFS('Leave log'!$A$5:$A$404,$A9,'Leave log'!$C$5:$C$404,"&lt;="&amp;S$4,'Leave log'!$D$5:$D$404,"&gt;="&amp;S$4,'Leave log'!$B$5:$B$404,Setup!$A$14)&gt;0),Setup!$B$14&amp;IF(COUNTIFS('Leave log'!$A$5:$A$404,$A9,'Leave log'!$C$5:$C$404,S$4,'Leave log'!$D$5:$D$404,S$4,'Leave log'!$E$5:$E$404,"Half day")&gt;0,"½",""),IF(AND(Setup!$A$15&lt;&gt;"",COUNTIFS('Leave log'!$A$5:$A$404,$A9,'Leave log'!$C$5:$C$404,"&lt;="&amp;S$4,'Leave log'!$D$5:$D$404,"&gt;="&amp;S$4,'Leave log'!$B$5:$B$404,Setup!$A$15)&gt;0),Setup!$B$15&amp;IF(COUNTIFS('Leave log'!$A$5:$A$404,$A9,'Leave log'!$C$5:$C$404,S$4,'Leave log'!$D$5:$D$404,S$4,'Leave log'!$E$5:$E$404,"Half day")&gt;0,"½",""),IF(AND(Setup!$A$16&lt;&gt;"",COUNTIFS('Leave log'!$A$5:$A$404,$A9,'Leave log'!$C$5:$C$404,"&lt;="&amp;S$4,'Leave log'!$D$5:$D$404,"&gt;="&amp;S$4,'Leave log'!$B$5:$B$404,Setup!$A$16)&gt;0),Setup!$B$16&amp;IF(COUNTIFS('Leave log'!$A$5:$A$404,$A9,'Leave log'!$C$5:$C$404,S$4,'Leave log'!$D$5:$D$404,S$4,'Leave log'!$E$5:$E$404,"Half day")&gt;0,"½",""),IF(AND(Setup!$A$17&lt;&gt;"",COUNTIFS('Leave log'!$A$5:$A$404,$A9,'Leave log'!$C$5:$C$404,"&lt;="&amp;S$4,'Leave log'!$D$5:$D$404,"&gt;="&amp;S$4,'Leave log'!$B$5:$B$404,Setup!$A$17)&gt;0),Setup!$B$17&amp;IF(COUNTIFS('Leave log'!$A$5:$A$404,$A9,'Leave log'!$C$5:$C$404,S$4,'Leave log'!$D$5:$D$404,S$4,'Leave log'!$E$5:$E$404,"Half day")&gt;0,"½",""),""))))))))</f>
        <v/>
      </c>
      <c r="T9" s="75">
        <f>IF(OR(T$7=1,$A9=""),"",IF(COUNTIFS('Leave log'!$A$5:$A$404,$A9,'Leave log'!$C$5:$C$404,"&lt;="&amp;T$4,'Leave log'!$D$5:$D$404,"&gt;="&amp;T$4)=0,"",IF(AND(Setup!$A$12&lt;&gt;"",COUNTIFS('Leave log'!$A$5:$A$404,$A9,'Leave log'!$C$5:$C$404,"&lt;="&amp;T$4,'Leave log'!$D$5:$D$404,"&gt;="&amp;T$4,'Leave log'!$B$5:$B$404,Setup!$A$12)&gt;0),Setup!$B$12&amp;IF(COUNTIFS('Leave log'!$A$5:$A$404,$A9,'Leave log'!$C$5:$C$404,T$4,'Leave log'!$D$5:$D$404,T$4,'Leave log'!$E$5:$E$404,"Half day")&gt;0,"½",""),IF(AND(Setup!$A$13&lt;&gt;"",COUNTIFS('Leave log'!$A$5:$A$404,$A9,'Leave log'!$C$5:$C$404,"&lt;="&amp;T$4,'Leave log'!$D$5:$D$404,"&gt;="&amp;T$4,'Leave log'!$B$5:$B$404,Setup!$A$13)&gt;0),Setup!$B$13&amp;IF(COUNTIFS('Leave log'!$A$5:$A$404,$A9,'Leave log'!$C$5:$C$404,T$4,'Leave log'!$D$5:$D$404,T$4,'Leave log'!$E$5:$E$404,"Half day")&gt;0,"½",""),IF(AND(Setup!$A$14&lt;&gt;"",COUNTIFS('Leave log'!$A$5:$A$404,$A9,'Leave log'!$C$5:$C$404,"&lt;="&amp;T$4,'Leave log'!$D$5:$D$404,"&gt;="&amp;T$4,'Leave log'!$B$5:$B$404,Setup!$A$14)&gt;0),Setup!$B$14&amp;IF(COUNTIFS('Leave log'!$A$5:$A$404,$A9,'Leave log'!$C$5:$C$404,T$4,'Leave log'!$D$5:$D$404,T$4,'Leave log'!$E$5:$E$404,"Half day")&gt;0,"½",""),IF(AND(Setup!$A$15&lt;&gt;"",COUNTIFS('Leave log'!$A$5:$A$404,$A9,'Leave log'!$C$5:$C$404,"&lt;="&amp;T$4,'Leave log'!$D$5:$D$404,"&gt;="&amp;T$4,'Leave log'!$B$5:$B$404,Setup!$A$15)&gt;0),Setup!$B$15&amp;IF(COUNTIFS('Leave log'!$A$5:$A$404,$A9,'Leave log'!$C$5:$C$404,T$4,'Leave log'!$D$5:$D$404,T$4,'Leave log'!$E$5:$E$404,"Half day")&gt;0,"½",""),IF(AND(Setup!$A$16&lt;&gt;"",COUNTIFS('Leave log'!$A$5:$A$404,$A9,'Leave log'!$C$5:$C$404,"&lt;="&amp;T$4,'Leave log'!$D$5:$D$404,"&gt;="&amp;T$4,'Leave log'!$B$5:$B$404,Setup!$A$16)&gt;0),Setup!$B$16&amp;IF(COUNTIFS('Leave log'!$A$5:$A$404,$A9,'Leave log'!$C$5:$C$404,T$4,'Leave log'!$D$5:$D$404,T$4,'Leave log'!$E$5:$E$404,"Half day")&gt;0,"½",""),IF(AND(Setup!$A$17&lt;&gt;"",COUNTIFS('Leave log'!$A$5:$A$404,$A9,'Leave log'!$C$5:$C$404,"&lt;="&amp;T$4,'Leave log'!$D$5:$D$404,"&gt;="&amp;T$4,'Leave log'!$B$5:$B$404,Setup!$A$17)&gt;0),Setup!$B$17&amp;IF(COUNTIFS('Leave log'!$A$5:$A$404,$A9,'Leave log'!$C$5:$C$404,T$4,'Leave log'!$D$5:$D$404,T$4,'Leave log'!$E$5:$E$404,"Half day")&gt;0,"½",""),""))))))))</f>
        <v/>
      </c>
      <c r="U9" s="75">
        <f>IF(OR(U$7=1,$A9=""),"",IF(COUNTIFS('Leave log'!$A$5:$A$404,$A9,'Leave log'!$C$5:$C$404,"&lt;="&amp;U$4,'Leave log'!$D$5:$D$404,"&gt;="&amp;U$4)=0,"",IF(AND(Setup!$A$12&lt;&gt;"",COUNTIFS('Leave log'!$A$5:$A$404,$A9,'Leave log'!$C$5:$C$404,"&lt;="&amp;U$4,'Leave log'!$D$5:$D$404,"&gt;="&amp;U$4,'Leave log'!$B$5:$B$404,Setup!$A$12)&gt;0),Setup!$B$12&amp;IF(COUNTIFS('Leave log'!$A$5:$A$404,$A9,'Leave log'!$C$5:$C$404,U$4,'Leave log'!$D$5:$D$404,U$4,'Leave log'!$E$5:$E$404,"Half day")&gt;0,"½",""),IF(AND(Setup!$A$13&lt;&gt;"",COUNTIFS('Leave log'!$A$5:$A$404,$A9,'Leave log'!$C$5:$C$404,"&lt;="&amp;U$4,'Leave log'!$D$5:$D$404,"&gt;="&amp;U$4,'Leave log'!$B$5:$B$404,Setup!$A$13)&gt;0),Setup!$B$13&amp;IF(COUNTIFS('Leave log'!$A$5:$A$404,$A9,'Leave log'!$C$5:$C$404,U$4,'Leave log'!$D$5:$D$404,U$4,'Leave log'!$E$5:$E$404,"Half day")&gt;0,"½",""),IF(AND(Setup!$A$14&lt;&gt;"",COUNTIFS('Leave log'!$A$5:$A$404,$A9,'Leave log'!$C$5:$C$404,"&lt;="&amp;U$4,'Leave log'!$D$5:$D$404,"&gt;="&amp;U$4,'Leave log'!$B$5:$B$404,Setup!$A$14)&gt;0),Setup!$B$14&amp;IF(COUNTIFS('Leave log'!$A$5:$A$404,$A9,'Leave log'!$C$5:$C$404,U$4,'Leave log'!$D$5:$D$404,U$4,'Leave log'!$E$5:$E$404,"Half day")&gt;0,"½",""),IF(AND(Setup!$A$15&lt;&gt;"",COUNTIFS('Leave log'!$A$5:$A$404,$A9,'Leave log'!$C$5:$C$404,"&lt;="&amp;U$4,'Leave log'!$D$5:$D$404,"&gt;="&amp;U$4,'Leave log'!$B$5:$B$404,Setup!$A$15)&gt;0),Setup!$B$15&amp;IF(COUNTIFS('Leave log'!$A$5:$A$404,$A9,'Leave log'!$C$5:$C$404,U$4,'Leave log'!$D$5:$D$404,U$4,'Leave log'!$E$5:$E$404,"Half day")&gt;0,"½",""),IF(AND(Setup!$A$16&lt;&gt;"",COUNTIFS('Leave log'!$A$5:$A$404,$A9,'Leave log'!$C$5:$C$404,"&lt;="&amp;U$4,'Leave log'!$D$5:$D$404,"&gt;="&amp;U$4,'Leave log'!$B$5:$B$404,Setup!$A$16)&gt;0),Setup!$B$16&amp;IF(COUNTIFS('Leave log'!$A$5:$A$404,$A9,'Leave log'!$C$5:$C$404,U$4,'Leave log'!$D$5:$D$404,U$4,'Leave log'!$E$5:$E$404,"Half day")&gt;0,"½",""),IF(AND(Setup!$A$17&lt;&gt;"",COUNTIFS('Leave log'!$A$5:$A$404,$A9,'Leave log'!$C$5:$C$404,"&lt;="&amp;U$4,'Leave log'!$D$5:$D$404,"&gt;="&amp;U$4,'Leave log'!$B$5:$B$404,Setup!$A$17)&gt;0),Setup!$B$17&amp;IF(COUNTIFS('Leave log'!$A$5:$A$404,$A9,'Leave log'!$C$5:$C$404,U$4,'Leave log'!$D$5:$D$404,U$4,'Leave log'!$E$5:$E$404,"Half day")&gt;0,"½",""),""))))))))</f>
        <v/>
      </c>
      <c r="V9" s="75">
        <f>IF(OR(V$7=1,$A9=""),"",IF(COUNTIFS('Leave log'!$A$5:$A$404,$A9,'Leave log'!$C$5:$C$404,"&lt;="&amp;V$4,'Leave log'!$D$5:$D$404,"&gt;="&amp;V$4)=0,"",IF(AND(Setup!$A$12&lt;&gt;"",COUNTIFS('Leave log'!$A$5:$A$404,$A9,'Leave log'!$C$5:$C$404,"&lt;="&amp;V$4,'Leave log'!$D$5:$D$404,"&gt;="&amp;V$4,'Leave log'!$B$5:$B$404,Setup!$A$12)&gt;0),Setup!$B$12&amp;IF(COUNTIFS('Leave log'!$A$5:$A$404,$A9,'Leave log'!$C$5:$C$404,V$4,'Leave log'!$D$5:$D$404,V$4,'Leave log'!$E$5:$E$404,"Half day")&gt;0,"½",""),IF(AND(Setup!$A$13&lt;&gt;"",COUNTIFS('Leave log'!$A$5:$A$404,$A9,'Leave log'!$C$5:$C$404,"&lt;="&amp;V$4,'Leave log'!$D$5:$D$404,"&gt;="&amp;V$4,'Leave log'!$B$5:$B$404,Setup!$A$13)&gt;0),Setup!$B$13&amp;IF(COUNTIFS('Leave log'!$A$5:$A$404,$A9,'Leave log'!$C$5:$C$404,V$4,'Leave log'!$D$5:$D$404,V$4,'Leave log'!$E$5:$E$404,"Half day")&gt;0,"½",""),IF(AND(Setup!$A$14&lt;&gt;"",COUNTIFS('Leave log'!$A$5:$A$404,$A9,'Leave log'!$C$5:$C$404,"&lt;="&amp;V$4,'Leave log'!$D$5:$D$404,"&gt;="&amp;V$4,'Leave log'!$B$5:$B$404,Setup!$A$14)&gt;0),Setup!$B$14&amp;IF(COUNTIFS('Leave log'!$A$5:$A$404,$A9,'Leave log'!$C$5:$C$404,V$4,'Leave log'!$D$5:$D$404,V$4,'Leave log'!$E$5:$E$404,"Half day")&gt;0,"½",""),IF(AND(Setup!$A$15&lt;&gt;"",COUNTIFS('Leave log'!$A$5:$A$404,$A9,'Leave log'!$C$5:$C$404,"&lt;="&amp;V$4,'Leave log'!$D$5:$D$404,"&gt;="&amp;V$4,'Leave log'!$B$5:$B$404,Setup!$A$15)&gt;0),Setup!$B$15&amp;IF(COUNTIFS('Leave log'!$A$5:$A$404,$A9,'Leave log'!$C$5:$C$404,V$4,'Leave log'!$D$5:$D$404,V$4,'Leave log'!$E$5:$E$404,"Half day")&gt;0,"½",""),IF(AND(Setup!$A$16&lt;&gt;"",COUNTIFS('Leave log'!$A$5:$A$404,$A9,'Leave log'!$C$5:$C$404,"&lt;="&amp;V$4,'Leave log'!$D$5:$D$404,"&gt;="&amp;V$4,'Leave log'!$B$5:$B$404,Setup!$A$16)&gt;0),Setup!$B$16&amp;IF(COUNTIFS('Leave log'!$A$5:$A$404,$A9,'Leave log'!$C$5:$C$404,V$4,'Leave log'!$D$5:$D$404,V$4,'Leave log'!$E$5:$E$404,"Half day")&gt;0,"½",""),IF(AND(Setup!$A$17&lt;&gt;"",COUNTIFS('Leave log'!$A$5:$A$404,$A9,'Leave log'!$C$5:$C$404,"&lt;="&amp;V$4,'Leave log'!$D$5:$D$404,"&gt;="&amp;V$4,'Leave log'!$B$5:$B$404,Setup!$A$17)&gt;0),Setup!$B$17&amp;IF(COUNTIFS('Leave log'!$A$5:$A$404,$A9,'Leave log'!$C$5:$C$404,V$4,'Leave log'!$D$5:$D$404,V$4,'Leave log'!$E$5:$E$404,"Half day")&gt;0,"½",""),""))))))))</f>
        <v/>
      </c>
      <c r="W9" s="75">
        <f>IF(OR(W$7=1,$A9=""),"",IF(COUNTIFS('Leave log'!$A$5:$A$404,$A9,'Leave log'!$C$5:$C$404,"&lt;="&amp;W$4,'Leave log'!$D$5:$D$404,"&gt;="&amp;W$4)=0,"",IF(AND(Setup!$A$12&lt;&gt;"",COUNTIFS('Leave log'!$A$5:$A$404,$A9,'Leave log'!$C$5:$C$404,"&lt;="&amp;W$4,'Leave log'!$D$5:$D$404,"&gt;="&amp;W$4,'Leave log'!$B$5:$B$404,Setup!$A$12)&gt;0),Setup!$B$12&amp;IF(COUNTIFS('Leave log'!$A$5:$A$404,$A9,'Leave log'!$C$5:$C$404,W$4,'Leave log'!$D$5:$D$404,W$4,'Leave log'!$E$5:$E$404,"Half day")&gt;0,"½",""),IF(AND(Setup!$A$13&lt;&gt;"",COUNTIFS('Leave log'!$A$5:$A$404,$A9,'Leave log'!$C$5:$C$404,"&lt;="&amp;W$4,'Leave log'!$D$5:$D$404,"&gt;="&amp;W$4,'Leave log'!$B$5:$B$404,Setup!$A$13)&gt;0),Setup!$B$13&amp;IF(COUNTIFS('Leave log'!$A$5:$A$404,$A9,'Leave log'!$C$5:$C$404,W$4,'Leave log'!$D$5:$D$404,W$4,'Leave log'!$E$5:$E$404,"Half day")&gt;0,"½",""),IF(AND(Setup!$A$14&lt;&gt;"",COUNTIFS('Leave log'!$A$5:$A$404,$A9,'Leave log'!$C$5:$C$404,"&lt;="&amp;W$4,'Leave log'!$D$5:$D$404,"&gt;="&amp;W$4,'Leave log'!$B$5:$B$404,Setup!$A$14)&gt;0),Setup!$B$14&amp;IF(COUNTIFS('Leave log'!$A$5:$A$404,$A9,'Leave log'!$C$5:$C$404,W$4,'Leave log'!$D$5:$D$404,W$4,'Leave log'!$E$5:$E$404,"Half day")&gt;0,"½",""),IF(AND(Setup!$A$15&lt;&gt;"",COUNTIFS('Leave log'!$A$5:$A$404,$A9,'Leave log'!$C$5:$C$404,"&lt;="&amp;W$4,'Leave log'!$D$5:$D$404,"&gt;="&amp;W$4,'Leave log'!$B$5:$B$404,Setup!$A$15)&gt;0),Setup!$B$15&amp;IF(COUNTIFS('Leave log'!$A$5:$A$404,$A9,'Leave log'!$C$5:$C$404,W$4,'Leave log'!$D$5:$D$404,W$4,'Leave log'!$E$5:$E$404,"Half day")&gt;0,"½",""),IF(AND(Setup!$A$16&lt;&gt;"",COUNTIFS('Leave log'!$A$5:$A$404,$A9,'Leave log'!$C$5:$C$404,"&lt;="&amp;W$4,'Leave log'!$D$5:$D$404,"&gt;="&amp;W$4,'Leave log'!$B$5:$B$404,Setup!$A$16)&gt;0),Setup!$B$16&amp;IF(COUNTIFS('Leave log'!$A$5:$A$404,$A9,'Leave log'!$C$5:$C$404,W$4,'Leave log'!$D$5:$D$404,W$4,'Leave log'!$E$5:$E$404,"Half day")&gt;0,"½",""),IF(AND(Setup!$A$17&lt;&gt;"",COUNTIFS('Leave log'!$A$5:$A$404,$A9,'Leave log'!$C$5:$C$404,"&lt;="&amp;W$4,'Leave log'!$D$5:$D$404,"&gt;="&amp;W$4,'Leave log'!$B$5:$B$404,Setup!$A$17)&gt;0),Setup!$B$17&amp;IF(COUNTIFS('Leave log'!$A$5:$A$404,$A9,'Leave log'!$C$5:$C$404,W$4,'Leave log'!$D$5:$D$404,W$4,'Leave log'!$E$5:$E$404,"Half day")&gt;0,"½",""),""))))))))</f>
        <v/>
      </c>
      <c r="X9" s="75">
        <f>IF(OR(X$7=1,$A9=""),"",IF(COUNTIFS('Leave log'!$A$5:$A$404,$A9,'Leave log'!$C$5:$C$404,"&lt;="&amp;X$4,'Leave log'!$D$5:$D$404,"&gt;="&amp;X$4)=0,"",IF(AND(Setup!$A$12&lt;&gt;"",COUNTIFS('Leave log'!$A$5:$A$404,$A9,'Leave log'!$C$5:$C$404,"&lt;="&amp;X$4,'Leave log'!$D$5:$D$404,"&gt;="&amp;X$4,'Leave log'!$B$5:$B$404,Setup!$A$12)&gt;0),Setup!$B$12&amp;IF(COUNTIFS('Leave log'!$A$5:$A$404,$A9,'Leave log'!$C$5:$C$404,X$4,'Leave log'!$D$5:$D$404,X$4,'Leave log'!$E$5:$E$404,"Half day")&gt;0,"½",""),IF(AND(Setup!$A$13&lt;&gt;"",COUNTIFS('Leave log'!$A$5:$A$404,$A9,'Leave log'!$C$5:$C$404,"&lt;="&amp;X$4,'Leave log'!$D$5:$D$404,"&gt;="&amp;X$4,'Leave log'!$B$5:$B$404,Setup!$A$13)&gt;0),Setup!$B$13&amp;IF(COUNTIFS('Leave log'!$A$5:$A$404,$A9,'Leave log'!$C$5:$C$404,X$4,'Leave log'!$D$5:$D$404,X$4,'Leave log'!$E$5:$E$404,"Half day")&gt;0,"½",""),IF(AND(Setup!$A$14&lt;&gt;"",COUNTIFS('Leave log'!$A$5:$A$404,$A9,'Leave log'!$C$5:$C$404,"&lt;="&amp;X$4,'Leave log'!$D$5:$D$404,"&gt;="&amp;X$4,'Leave log'!$B$5:$B$404,Setup!$A$14)&gt;0),Setup!$B$14&amp;IF(COUNTIFS('Leave log'!$A$5:$A$404,$A9,'Leave log'!$C$5:$C$404,X$4,'Leave log'!$D$5:$D$404,X$4,'Leave log'!$E$5:$E$404,"Half day")&gt;0,"½",""),IF(AND(Setup!$A$15&lt;&gt;"",COUNTIFS('Leave log'!$A$5:$A$404,$A9,'Leave log'!$C$5:$C$404,"&lt;="&amp;X$4,'Leave log'!$D$5:$D$404,"&gt;="&amp;X$4,'Leave log'!$B$5:$B$404,Setup!$A$15)&gt;0),Setup!$B$15&amp;IF(COUNTIFS('Leave log'!$A$5:$A$404,$A9,'Leave log'!$C$5:$C$404,X$4,'Leave log'!$D$5:$D$404,X$4,'Leave log'!$E$5:$E$404,"Half day")&gt;0,"½",""),IF(AND(Setup!$A$16&lt;&gt;"",COUNTIFS('Leave log'!$A$5:$A$404,$A9,'Leave log'!$C$5:$C$404,"&lt;="&amp;X$4,'Leave log'!$D$5:$D$404,"&gt;="&amp;X$4,'Leave log'!$B$5:$B$404,Setup!$A$16)&gt;0),Setup!$B$16&amp;IF(COUNTIFS('Leave log'!$A$5:$A$404,$A9,'Leave log'!$C$5:$C$404,X$4,'Leave log'!$D$5:$D$404,X$4,'Leave log'!$E$5:$E$404,"Half day")&gt;0,"½",""),IF(AND(Setup!$A$17&lt;&gt;"",COUNTIFS('Leave log'!$A$5:$A$404,$A9,'Leave log'!$C$5:$C$404,"&lt;="&amp;X$4,'Leave log'!$D$5:$D$404,"&gt;="&amp;X$4,'Leave log'!$B$5:$B$404,Setup!$A$17)&gt;0),Setup!$B$17&amp;IF(COUNTIFS('Leave log'!$A$5:$A$404,$A9,'Leave log'!$C$5:$C$404,X$4,'Leave log'!$D$5:$D$404,X$4,'Leave log'!$E$5:$E$404,"Half day")&gt;0,"½",""),""))))))))</f>
        <v/>
      </c>
      <c r="Y9" s="75">
        <f>IF(OR(Y$7=1,$A9=""),"",IF(COUNTIFS('Leave log'!$A$5:$A$404,$A9,'Leave log'!$C$5:$C$404,"&lt;="&amp;Y$4,'Leave log'!$D$5:$D$404,"&gt;="&amp;Y$4)=0,"",IF(AND(Setup!$A$12&lt;&gt;"",COUNTIFS('Leave log'!$A$5:$A$404,$A9,'Leave log'!$C$5:$C$404,"&lt;="&amp;Y$4,'Leave log'!$D$5:$D$404,"&gt;="&amp;Y$4,'Leave log'!$B$5:$B$404,Setup!$A$12)&gt;0),Setup!$B$12&amp;IF(COUNTIFS('Leave log'!$A$5:$A$404,$A9,'Leave log'!$C$5:$C$404,Y$4,'Leave log'!$D$5:$D$404,Y$4,'Leave log'!$E$5:$E$404,"Half day")&gt;0,"½",""),IF(AND(Setup!$A$13&lt;&gt;"",COUNTIFS('Leave log'!$A$5:$A$404,$A9,'Leave log'!$C$5:$C$404,"&lt;="&amp;Y$4,'Leave log'!$D$5:$D$404,"&gt;="&amp;Y$4,'Leave log'!$B$5:$B$404,Setup!$A$13)&gt;0),Setup!$B$13&amp;IF(COUNTIFS('Leave log'!$A$5:$A$404,$A9,'Leave log'!$C$5:$C$404,Y$4,'Leave log'!$D$5:$D$404,Y$4,'Leave log'!$E$5:$E$404,"Half day")&gt;0,"½",""),IF(AND(Setup!$A$14&lt;&gt;"",COUNTIFS('Leave log'!$A$5:$A$404,$A9,'Leave log'!$C$5:$C$404,"&lt;="&amp;Y$4,'Leave log'!$D$5:$D$404,"&gt;="&amp;Y$4,'Leave log'!$B$5:$B$404,Setup!$A$14)&gt;0),Setup!$B$14&amp;IF(COUNTIFS('Leave log'!$A$5:$A$404,$A9,'Leave log'!$C$5:$C$404,Y$4,'Leave log'!$D$5:$D$404,Y$4,'Leave log'!$E$5:$E$404,"Half day")&gt;0,"½",""),IF(AND(Setup!$A$15&lt;&gt;"",COUNTIFS('Leave log'!$A$5:$A$404,$A9,'Leave log'!$C$5:$C$404,"&lt;="&amp;Y$4,'Leave log'!$D$5:$D$404,"&gt;="&amp;Y$4,'Leave log'!$B$5:$B$404,Setup!$A$15)&gt;0),Setup!$B$15&amp;IF(COUNTIFS('Leave log'!$A$5:$A$404,$A9,'Leave log'!$C$5:$C$404,Y$4,'Leave log'!$D$5:$D$404,Y$4,'Leave log'!$E$5:$E$404,"Half day")&gt;0,"½",""),IF(AND(Setup!$A$16&lt;&gt;"",COUNTIFS('Leave log'!$A$5:$A$404,$A9,'Leave log'!$C$5:$C$404,"&lt;="&amp;Y$4,'Leave log'!$D$5:$D$404,"&gt;="&amp;Y$4,'Leave log'!$B$5:$B$404,Setup!$A$16)&gt;0),Setup!$B$16&amp;IF(COUNTIFS('Leave log'!$A$5:$A$404,$A9,'Leave log'!$C$5:$C$404,Y$4,'Leave log'!$D$5:$D$404,Y$4,'Leave log'!$E$5:$E$404,"Half day")&gt;0,"½",""),IF(AND(Setup!$A$17&lt;&gt;"",COUNTIFS('Leave log'!$A$5:$A$404,$A9,'Leave log'!$C$5:$C$404,"&lt;="&amp;Y$4,'Leave log'!$D$5:$D$404,"&gt;="&amp;Y$4,'Leave log'!$B$5:$B$404,Setup!$A$17)&gt;0),Setup!$B$17&amp;IF(COUNTIFS('Leave log'!$A$5:$A$404,$A9,'Leave log'!$C$5:$C$404,Y$4,'Leave log'!$D$5:$D$404,Y$4,'Leave log'!$E$5:$E$404,"Half day")&gt;0,"½",""),""))))))))</f>
        <v/>
      </c>
      <c r="Z9" s="75">
        <f>IF(OR(Z$7=1,$A9=""),"",IF(COUNTIFS('Leave log'!$A$5:$A$404,$A9,'Leave log'!$C$5:$C$404,"&lt;="&amp;Z$4,'Leave log'!$D$5:$D$404,"&gt;="&amp;Z$4)=0,"",IF(AND(Setup!$A$12&lt;&gt;"",COUNTIFS('Leave log'!$A$5:$A$404,$A9,'Leave log'!$C$5:$C$404,"&lt;="&amp;Z$4,'Leave log'!$D$5:$D$404,"&gt;="&amp;Z$4,'Leave log'!$B$5:$B$404,Setup!$A$12)&gt;0),Setup!$B$12&amp;IF(COUNTIFS('Leave log'!$A$5:$A$404,$A9,'Leave log'!$C$5:$C$404,Z$4,'Leave log'!$D$5:$D$404,Z$4,'Leave log'!$E$5:$E$404,"Half day")&gt;0,"½",""),IF(AND(Setup!$A$13&lt;&gt;"",COUNTIFS('Leave log'!$A$5:$A$404,$A9,'Leave log'!$C$5:$C$404,"&lt;="&amp;Z$4,'Leave log'!$D$5:$D$404,"&gt;="&amp;Z$4,'Leave log'!$B$5:$B$404,Setup!$A$13)&gt;0),Setup!$B$13&amp;IF(COUNTIFS('Leave log'!$A$5:$A$404,$A9,'Leave log'!$C$5:$C$404,Z$4,'Leave log'!$D$5:$D$404,Z$4,'Leave log'!$E$5:$E$404,"Half day")&gt;0,"½",""),IF(AND(Setup!$A$14&lt;&gt;"",COUNTIFS('Leave log'!$A$5:$A$404,$A9,'Leave log'!$C$5:$C$404,"&lt;="&amp;Z$4,'Leave log'!$D$5:$D$404,"&gt;="&amp;Z$4,'Leave log'!$B$5:$B$404,Setup!$A$14)&gt;0),Setup!$B$14&amp;IF(COUNTIFS('Leave log'!$A$5:$A$404,$A9,'Leave log'!$C$5:$C$404,Z$4,'Leave log'!$D$5:$D$404,Z$4,'Leave log'!$E$5:$E$404,"Half day")&gt;0,"½",""),IF(AND(Setup!$A$15&lt;&gt;"",COUNTIFS('Leave log'!$A$5:$A$404,$A9,'Leave log'!$C$5:$C$404,"&lt;="&amp;Z$4,'Leave log'!$D$5:$D$404,"&gt;="&amp;Z$4,'Leave log'!$B$5:$B$404,Setup!$A$15)&gt;0),Setup!$B$15&amp;IF(COUNTIFS('Leave log'!$A$5:$A$404,$A9,'Leave log'!$C$5:$C$404,Z$4,'Leave log'!$D$5:$D$404,Z$4,'Leave log'!$E$5:$E$404,"Half day")&gt;0,"½",""),IF(AND(Setup!$A$16&lt;&gt;"",COUNTIFS('Leave log'!$A$5:$A$404,$A9,'Leave log'!$C$5:$C$404,"&lt;="&amp;Z$4,'Leave log'!$D$5:$D$404,"&gt;="&amp;Z$4,'Leave log'!$B$5:$B$404,Setup!$A$16)&gt;0),Setup!$B$16&amp;IF(COUNTIFS('Leave log'!$A$5:$A$404,$A9,'Leave log'!$C$5:$C$404,Z$4,'Leave log'!$D$5:$D$404,Z$4,'Leave log'!$E$5:$E$404,"Half day")&gt;0,"½",""),IF(AND(Setup!$A$17&lt;&gt;"",COUNTIFS('Leave log'!$A$5:$A$404,$A9,'Leave log'!$C$5:$C$404,"&lt;="&amp;Z$4,'Leave log'!$D$5:$D$404,"&gt;="&amp;Z$4,'Leave log'!$B$5:$B$404,Setup!$A$17)&gt;0),Setup!$B$17&amp;IF(COUNTIFS('Leave log'!$A$5:$A$404,$A9,'Leave log'!$C$5:$C$404,Z$4,'Leave log'!$D$5:$D$404,Z$4,'Leave log'!$E$5:$E$404,"Half day")&gt;0,"½",""),""))))))))</f>
        <v/>
      </c>
      <c r="AA9" s="75">
        <f>IF(OR(AA$7=1,$A9=""),"",IF(COUNTIFS('Leave log'!$A$5:$A$404,$A9,'Leave log'!$C$5:$C$404,"&lt;="&amp;AA$4,'Leave log'!$D$5:$D$404,"&gt;="&amp;AA$4)=0,"",IF(AND(Setup!$A$12&lt;&gt;"",COUNTIFS('Leave log'!$A$5:$A$404,$A9,'Leave log'!$C$5:$C$404,"&lt;="&amp;AA$4,'Leave log'!$D$5:$D$404,"&gt;="&amp;AA$4,'Leave log'!$B$5:$B$404,Setup!$A$12)&gt;0),Setup!$B$12&amp;IF(COUNTIFS('Leave log'!$A$5:$A$404,$A9,'Leave log'!$C$5:$C$404,AA$4,'Leave log'!$D$5:$D$404,AA$4,'Leave log'!$E$5:$E$404,"Half day")&gt;0,"½",""),IF(AND(Setup!$A$13&lt;&gt;"",COUNTIFS('Leave log'!$A$5:$A$404,$A9,'Leave log'!$C$5:$C$404,"&lt;="&amp;AA$4,'Leave log'!$D$5:$D$404,"&gt;="&amp;AA$4,'Leave log'!$B$5:$B$404,Setup!$A$13)&gt;0),Setup!$B$13&amp;IF(COUNTIFS('Leave log'!$A$5:$A$404,$A9,'Leave log'!$C$5:$C$404,AA$4,'Leave log'!$D$5:$D$404,AA$4,'Leave log'!$E$5:$E$404,"Half day")&gt;0,"½",""),IF(AND(Setup!$A$14&lt;&gt;"",COUNTIFS('Leave log'!$A$5:$A$404,$A9,'Leave log'!$C$5:$C$404,"&lt;="&amp;AA$4,'Leave log'!$D$5:$D$404,"&gt;="&amp;AA$4,'Leave log'!$B$5:$B$404,Setup!$A$14)&gt;0),Setup!$B$14&amp;IF(COUNTIFS('Leave log'!$A$5:$A$404,$A9,'Leave log'!$C$5:$C$404,AA$4,'Leave log'!$D$5:$D$404,AA$4,'Leave log'!$E$5:$E$404,"Half day")&gt;0,"½",""),IF(AND(Setup!$A$15&lt;&gt;"",COUNTIFS('Leave log'!$A$5:$A$404,$A9,'Leave log'!$C$5:$C$404,"&lt;="&amp;AA$4,'Leave log'!$D$5:$D$404,"&gt;="&amp;AA$4,'Leave log'!$B$5:$B$404,Setup!$A$15)&gt;0),Setup!$B$15&amp;IF(COUNTIFS('Leave log'!$A$5:$A$404,$A9,'Leave log'!$C$5:$C$404,AA$4,'Leave log'!$D$5:$D$404,AA$4,'Leave log'!$E$5:$E$404,"Half day")&gt;0,"½",""),IF(AND(Setup!$A$16&lt;&gt;"",COUNTIFS('Leave log'!$A$5:$A$404,$A9,'Leave log'!$C$5:$C$404,"&lt;="&amp;AA$4,'Leave log'!$D$5:$D$404,"&gt;="&amp;AA$4,'Leave log'!$B$5:$B$404,Setup!$A$16)&gt;0),Setup!$B$16&amp;IF(COUNTIFS('Leave log'!$A$5:$A$404,$A9,'Leave log'!$C$5:$C$404,AA$4,'Leave log'!$D$5:$D$404,AA$4,'Leave log'!$E$5:$E$404,"Half day")&gt;0,"½",""),IF(AND(Setup!$A$17&lt;&gt;"",COUNTIFS('Leave log'!$A$5:$A$404,$A9,'Leave log'!$C$5:$C$404,"&lt;="&amp;AA$4,'Leave log'!$D$5:$D$404,"&gt;="&amp;AA$4,'Leave log'!$B$5:$B$404,Setup!$A$17)&gt;0),Setup!$B$17&amp;IF(COUNTIFS('Leave log'!$A$5:$A$404,$A9,'Leave log'!$C$5:$C$404,AA$4,'Leave log'!$D$5:$D$404,AA$4,'Leave log'!$E$5:$E$404,"Half day")&gt;0,"½",""),""))))))))</f>
        <v/>
      </c>
      <c r="AB9" s="75">
        <f>IF(OR(AB$7=1,$A9=""),"",IF(COUNTIFS('Leave log'!$A$5:$A$404,$A9,'Leave log'!$C$5:$C$404,"&lt;="&amp;AB$4,'Leave log'!$D$5:$D$404,"&gt;="&amp;AB$4)=0,"",IF(AND(Setup!$A$12&lt;&gt;"",COUNTIFS('Leave log'!$A$5:$A$404,$A9,'Leave log'!$C$5:$C$404,"&lt;="&amp;AB$4,'Leave log'!$D$5:$D$404,"&gt;="&amp;AB$4,'Leave log'!$B$5:$B$404,Setup!$A$12)&gt;0),Setup!$B$12&amp;IF(COUNTIFS('Leave log'!$A$5:$A$404,$A9,'Leave log'!$C$5:$C$404,AB$4,'Leave log'!$D$5:$D$404,AB$4,'Leave log'!$E$5:$E$404,"Half day")&gt;0,"½",""),IF(AND(Setup!$A$13&lt;&gt;"",COUNTIFS('Leave log'!$A$5:$A$404,$A9,'Leave log'!$C$5:$C$404,"&lt;="&amp;AB$4,'Leave log'!$D$5:$D$404,"&gt;="&amp;AB$4,'Leave log'!$B$5:$B$404,Setup!$A$13)&gt;0),Setup!$B$13&amp;IF(COUNTIFS('Leave log'!$A$5:$A$404,$A9,'Leave log'!$C$5:$C$404,AB$4,'Leave log'!$D$5:$D$404,AB$4,'Leave log'!$E$5:$E$404,"Half day")&gt;0,"½",""),IF(AND(Setup!$A$14&lt;&gt;"",COUNTIFS('Leave log'!$A$5:$A$404,$A9,'Leave log'!$C$5:$C$404,"&lt;="&amp;AB$4,'Leave log'!$D$5:$D$404,"&gt;="&amp;AB$4,'Leave log'!$B$5:$B$404,Setup!$A$14)&gt;0),Setup!$B$14&amp;IF(COUNTIFS('Leave log'!$A$5:$A$404,$A9,'Leave log'!$C$5:$C$404,AB$4,'Leave log'!$D$5:$D$404,AB$4,'Leave log'!$E$5:$E$404,"Half day")&gt;0,"½",""),IF(AND(Setup!$A$15&lt;&gt;"",COUNTIFS('Leave log'!$A$5:$A$404,$A9,'Leave log'!$C$5:$C$404,"&lt;="&amp;AB$4,'Leave log'!$D$5:$D$404,"&gt;="&amp;AB$4,'Leave log'!$B$5:$B$404,Setup!$A$15)&gt;0),Setup!$B$15&amp;IF(COUNTIFS('Leave log'!$A$5:$A$404,$A9,'Leave log'!$C$5:$C$404,AB$4,'Leave log'!$D$5:$D$404,AB$4,'Leave log'!$E$5:$E$404,"Half day")&gt;0,"½",""),IF(AND(Setup!$A$16&lt;&gt;"",COUNTIFS('Leave log'!$A$5:$A$404,$A9,'Leave log'!$C$5:$C$404,"&lt;="&amp;AB$4,'Leave log'!$D$5:$D$404,"&gt;="&amp;AB$4,'Leave log'!$B$5:$B$404,Setup!$A$16)&gt;0),Setup!$B$16&amp;IF(COUNTIFS('Leave log'!$A$5:$A$404,$A9,'Leave log'!$C$5:$C$404,AB$4,'Leave log'!$D$5:$D$404,AB$4,'Leave log'!$E$5:$E$404,"Half day")&gt;0,"½",""),IF(AND(Setup!$A$17&lt;&gt;"",COUNTIFS('Leave log'!$A$5:$A$404,$A9,'Leave log'!$C$5:$C$404,"&lt;="&amp;AB$4,'Leave log'!$D$5:$D$404,"&gt;="&amp;AB$4,'Leave log'!$B$5:$B$404,Setup!$A$17)&gt;0),Setup!$B$17&amp;IF(COUNTIFS('Leave log'!$A$5:$A$404,$A9,'Leave log'!$C$5:$C$404,AB$4,'Leave log'!$D$5:$D$404,AB$4,'Leave log'!$E$5:$E$404,"Half day")&gt;0,"½",""),""))))))))</f>
        <v/>
      </c>
      <c r="AC9" s="75">
        <f>IF(OR(AC$7=1,$A9=""),"",IF(COUNTIFS('Leave log'!$A$5:$A$404,$A9,'Leave log'!$C$5:$C$404,"&lt;="&amp;AC$4,'Leave log'!$D$5:$D$404,"&gt;="&amp;AC$4)=0,"",IF(AND(Setup!$A$12&lt;&gt;"",COUNTIFS('Leave log'!$A$5:$A$404,$A9,'Leave log'!$C$5:$C$404,"&lt;="&amp;AC$4,'Leave log'!$D$5:$D$404,"&gt;="&amp;AC$4,'Leave log'!$B$5:$B$404,Setup!$A$12)&gt;0),Setup!$B$12&amp;IF(COUNTIFS('Leave log'!$A$5:$A$404,$A9,'Leave log'!$C$5:$C$404,AC$4,'Leave log'!$D$5:$D$404,AC$4,'Leave log'!$E$5:$E$404,"Half day")&gt;0,"½",""),IF(AND(Setup!$A$13&lt;&gt;"",COUNTIFS('Leave log'!$A$5:$A$404,$A9,'Leave log'!$C$5:$C$404,"&lt;="&amp;AC$4,'Leave log'!$D$5:$D$404,"&gt;="&amp;AC$4,'Leave log'!$B$5:$B$404,Setup!$A$13)&gt;0),Setup!$B$13&amp;IF(COUNTIFS('Leave log'!$A$5:$A$404,$A9,'Leave log'!$C$5:$C$404,AC$4,'Leave log'!$D$5:$D$404,AC$4,'Leave log'!$E$5:$E$404,"Half day")&gt;0,"½",""),IF(AND(Setup!$A$14&lt;&gt;"",COUNTIFS('Leave log'!$A$5:$A$404,$A9,'Leave log'!$C$5:$C$404,"&lt;="&amp;AC$4,'Leave log'!$D$5:$D$404,"&gt;="&amp;AC$4,'Leave log'!$B$5:$B$404,Setup!$A$14)&gt;0),Setup!$B$14&amp;IF(COUNTIFS('Leave log'!$A$5:$A$404,$A9,'Leave log'!$C$5:$C$404,AC$4,'Leave log'!$D$5:$D$404,AC$4,'Leave log'!$E$5:$E$404,"Half day")&gt;0,"½",""),IF(AND(Setup!$A$15&lt;&gt;"",COUNTIFS('Leave log'!$A$5:$A$404,$A9,'Leave log'!$C$5:$C$404,"&lt;="&amp;AC$4,'Leave log'!$D$5:$D$404,"&gt;="&amp;AC$4,'Leave log'!$B$5:$B$404,Setup!$A$15)&gt;0),Setup!$B$15&amp;IF(COUNTIFS('Leave log'!$A$5:$A$404,$A9,'Leave log'!$C$5:$C$404,AC$4,'Leave log'!$D$5:$D$404,AC$4,'Leave log'!$E$5:$E$404,"Half day")&gt;0,"½",""),IF(AND(Setup!$A$16&lt;&gt;"",COUNTIFS('Leave log'!$A$5:$A$404,$A9,'Leave log'!$C$5:$C$404,"&lt;="&amp;AC$4,'Leave log'!$D$5:$D$404,"&gt;="&amp;AC$4,'Leave log'!$B$5:$B$404,Setup!$A$16)&gt;0),Setup!$B$16&amp;IF(COUNTIFS('Leave log'!$A$5:$A$404,$A9,'Leave log'!$C$5:$C$404,AC$4,'Leave log'!$D$5:$D$404,AC$4,'Leave log'!$E$5:$E$404,"Half day")&gt;0,"½",""),IF(AND(Setup!$A$17&lt;&gt;"",COUNTIFS('Leave log'!$A$5:$A$404,$A9,'Leave log'!$C$5:$C$404,"&lt;="&amp;AC$4,'Leave log'!$D$5:$D$404,"&gt;="&amp;AC$4,'Leave log'!$B$5:$B$404,Setup!$A$17)&gt;0),Setup!$B$17&amp;IF(COUNTIFS('Leave log'!$A$5:$A$404,$A9,'Leave log'!$C$5:$C$404,AC$4,'Leave log'!$D$5:$D$404,AC$4,'Leave log'!$E$5:$E$404,"Half day")&gt;0,"½",""),""))))))))</f>
        <v/>
      </c>
      <c r="AD9" s="75">
        <f>IF(OR(AD$7=1,$A9=""),"",IF(COUNTIFS('Leave log'!$A$5:$A$404,$A9,'Leave log'!$C$5:$C$404,"&lt;="&amp;AD$4,'Leave log'!$D$5:$D$404,"&gt;="&amp;AD$4)=0,"",IF(AND(Setup!$A$12&lt;&gt;"",COUNTIFS('Leave log'!$A$5:$A$404,$A9,'Leave log'!$C$5:$C$404,"&lt;="&amp;AD$4,'Leave log'!$D$5:$D$404,"&gt;="&amp;AD$4,'Leave log'!$B$5:$B$404,Setup!$A$12)&gt;0),Setup!$B$12&amp;IF(COUNTIFS('Leave log'!$A$5:$A$404,$A9,'Leave log'!$C$5:$C$404,AD$4,'Leave log'!$D$5:$D$404,AD$4,'Leave log'!$E$5:$E$404,"Half day")&gt;0,"½",""),IF(AND(Setup!$A$13&lt;&gt;"",COUNTIFS('Leave log'!$A$5:$A$404,$A9,'Leave log'!$C$5:$C$404,"&lt;="&amp;AD$4,'Leave log'!$D$5:$D$404,"&gt;="&amp;AD$4,'Leave log'!$B$5:$B$404,Setup!$A$13)&gt;0),Setup!$B$13&amp;IF(COUNTIFS('Leave log'!$A$5:$A$404,$A9,'Leave log'!$C$5:$C$404,AD$4,'Leave log'!$D$5:$D$404,AD$4,'Leave log'!$E$5:$E$404,"Half day")&gt;0,"½",""),IF(AND(Setup!$A$14&lt;&gt;"",COUNTIFS('Leave log'!$A$5:$A$404,$A9,'Leave log'!$C$5:$C$404,"&lt;="&amp;AD$4,'Leave log'!$D$5:$D$404,"&gt;="&amp;AD$4,'Leave log'!$B$5:$B$404,Setup!$A$14)&gt;0),Setup!$B$14&amp;IF(COUNTIFS('Leave log'!$A$5:$A$404,$A9,'Leave log'!$C$5:$C$404,AD$4,'Leave log'!$D$5:$D$404,AD$4,'Leave log'!$E$5:$E$404,"Half day")&gt;0,"½",""),IF(AND(Setup!$A$15&lt;&gt;"",COUNTIFS('Leave log'!$A$5:$A$404,$A9,'Leave log'!$C$5:$C$404,"&lt;="&amp;AD$4,'Leave log'!$D$5:$D$404,"&gt;="&amp;AD$4,'Leave log'!$B$5:$B$404,Setup!$A$15)&gt;0),Setup!$B$15&amp;IF(COUNTIFS('Leave log'!$A$5:$A$404,$A9,'Leave log'!$C$5:$C$404,AD$4,'Leave log'!$D$5:$D$404,AD$4,'Leave log'!$E$5:$E$404,"Half day")&gt;0,"½",""),IF(AND(Setup!$A$16&lt;&gt;"",COUNTIFS('Leave log'!$A$5:$A$404,$A9,'Leave log'!$C$5:$C$404,"&lt;="&amp;AD$4,'Leave log'!$D$5:$D$404,"&gt;="&amp;AD$4,'Leave log'!$B$5:$B$404,Setup!$A$16)&gt;0),Setup!$B$16&amp;IF(COUNTIFS('Leave log'!$A$5:$A$404,$A9,'Leave log'!$C$5:$C$404,AD$4,'Leave log'!$D$5:$D$404,AD$4,'Leave log'!$E$5:$E$404,"Half day")&gt;0,"½",""),IF(AND(Setup!$A$17&lt;&gt;"",COUNTIFS('Leave log'!$A$5:$A$404,$A9,'Leave log'!$C$5:$C$404,"&lt;="&amp;AD$4,'Leave log'!$D$5:$D$404,"&gt;="&amp;AD$4,'Leave log'!$B$5:$B$404,Setup!$A$17)&gt;0),Setup!$B$17&amp;IF(COUNTIFS('Leave log'!$A$5:$A$404,$A9,'Leave log'!$C$5:$C$404,AD$4,'Leave log'!$D$5:$D$404,AD$4,'Leave log'!$E$5:$E$404,"Half day")&gt;0,"½",""),""))))))))</f>
        <v/>
      </c>
      <c r="AE9" s="75">
        <f>IF(OR(AE$7=1,$A9=""),"",IF(COUNTIFS('Leave log'!$A$5:$A$404,$A9,'Leave log'!$C$5:$C$404,"&lt;="&amp;AE$4,'Leave log'!$D$5:$D$404,"&gt;="&amp;AE$4)=0,"",IF(AND(Setup!$A$12&lt;&gt;"",COUNTIFS('Leave log'!$A$5:$A$404,$A9,'Leave log'!$C$5:$C$404,"&lt;="&amp;AE$4,'Leave log'!$D$5:$D$404,"&gt;="&amp;AE$4,'Leave log'!$B$5:$B$404,Setup!$A$12)&gt;0),Setup!$B$12&amp;IF(COUNTIFS('Leave log'!$A$5:$A$404,$A9,'Leave log'!$C$5:$C$404,AE$4,'Leave log'!$D$5:$D$404,AE$4,'Leave log'!$E$5:$E$404,"Half day")&gt;0,"½",""),IF(AND(Setup!$A$13&lt;&gt;"",COUNTIFS('Leave log'!$A$5:$A$404,$A9,'Leave log'!$C$5:$C$404,"&lt;="&amp;AE$4,'Leave log'!$D$5:$D$404,"&gt;="&amp;AE$4,'Leave log'!$B$5:$B$404,Setup!$A$13)&gt;0),Setup!$B$13&amp;IF(COUNTIFS('Leave log'!$A$5:$A$404,$A9,'Leave log'!$C$5:$C$404,AE$4,'Leave log'!$D$5:$D$404,AE$4,'Leave log'!$E$5:$E$404,"Half day")&gt;0,"½",""),IF(AND(Setup!$A$14&lt;&gt;"",COUNTIFS('Leave log'!$A$5:$A$404,$A9,'Leave log'!$C$5:$C$404,"&lt;="&amp;AE$4,'Leave log'!$D$5:$D$404,"&gt;="&amp;AE$4,'Leave log'!$B$5:$B$404,Setup!$A$14)&gt;0),Setup!$B$14&amp;IF(COUNTIFS('Leave log'!$A$5:$A$404,$A9,'Leave log'!$C$5:$C$404,AE$4,'Leave log'!$D$5:$D$404,AE$4,'Leave log'!$E$5:$E$404,"Half day")&gt;0,"½",""),IF(AND(Setup!$A$15&lt;&gt;"",COUNTIFS('Leave log'!$A$5:$A$404,$A9,'Leave log'!$C$5:$C$404,"&lt;="&amp;AE$4,'Leave log'!$D$5:$D$404,"&gt;="&amp;AE$4,'Leave log'!$B$5:$B$404,Setup!$A$15)&gt;0),Setup!$B$15&amp;IF(COUNTIFS('Leave log'!$A$5:$A$404,$A9,'Leave log'!$C$5:$C$404,AE$4,'Leave log'!$D$5:$D$404,AE$4,'Leave log'!$E$5:$E$404,"Half day")&gt;0,"½",""),IF(AND(Setup!$A$16&lt;&gt;"",COUNTIFS('Leave log'!$A$5:$A$404,$A9,'Leave log'!$C$5:$C$404,"&lt;="&amp;AE$4,'Leave log'!$D$5:$D$404,"&gt;="&amp;AE$4,'Leave log'!$B$5:$B$404,Setup!$A$16)&gt;0),Setup!$B$16&amp;IF(COUNTIFS('Leave log'!$A$5:$A$404,$A9,'Leave log'!$C$5:$C$404,AE$4,'Leave log'!$D$5:$D$404,AE$4,'Leave log'!$E$5:$E$404,"Half day")&gt;0,"½",""),IF(AND(Setup!$A$17&lt;&gt;"",COUNTIFS('Leave log'!$A$5:$A$404,$A9,'Leave log'!$C$5:$C$404,"&lt;="&amp;AE$4,'Leave log'!$D$5:$D$404,"&gt;="&amp;AE$4,'Leave log'!$B$5:$B$404,Setup!$A$17)&gt;0),Setup!$B$17&amp;IF(COUNTIFS('Leave log'!$A$5:$A$404,$A9,'Leave log'!$C$5:$C$404,AE$4,'Leave log'!$D$5:$D$404,AE$4,'Leave log'!$E$5:$E$404,"Half day")&gt;0,"½",""),""))))))))</f>
        <v/>
      </c>
      <c r="AF9" s="75">
        <f>IF(OR(AF$7=1,$A9=""),"",IF(COUNTIFS('Leave log'!$A$5:$A$404,$A9,'Leave log'!$C$5:$C$404,"&lt;="&amp;AF$4,'Leave log'!$D$5:$D$404,"&gt;="&amp;AF$4)=0,"",IF(AND(Setup!$A$12&lt;&gt;"",COUNTIFS('Leave log'!$A$5:$A$404,$A9,'Leave log'!$C$5:$C$404,"&lt;="&amp;AF$4,'Leave log'!$D$5:$D$404,"&gt;="&amp;AF$4,'Leave log'!$B$5:$B$404,Setup!$A$12)&gt;0),Setup!$B$12&amp;IF(COUNTIFS('Leave log'!$A$5:$A$404,$A9,'Leave log'!$C$5:$C$404,AF$4,'Leave log'!$D$5:$D$404,AF$4,'Leave log'!$E$5:$E$404,"Half day")&gt;0,"½",""),IF(AND(Setup!$A$13&lt;&gt;"",COUNTIFS('Leave log'!$A$5:$A$404,$A9,'Leave log'!$C$5:$C$404,"&lt;="&amp;AF$4,'Leave log'!$D$5:$D$404,"&gt;="&amp;AF$4,'Leave log'!$B$5:$B$404,Setup!$A$13)&gt;0),Setup!$B$13&amp;IF(COUNTIFS('Leave log'!$A$5:$A$404,$A9,'Leave log'!$C$5:$C$404,AF$4,'Leave log'!$D$5:$D$404,AF$4,'Leave log'!$E$5:$E$404,"Half day")&gt;0,"½",""),IF(AND(Setup!$A$14&lt;&gt;"",COUNTIFS('Leave log'!$A$5:$A$404,$A9,'Leave log'!$C$5:$C$404,"&lt;="&amp;AF$4,'Leave log'!$D$5:$D$404,"&gt;="&amp;AF$4,'Leave log'!$B$5:$B$404,Setup!$A$14)&gt;0),Setup!$B$14&amp;IF(COUNTIFS('Leave log'!$A$5:$A$404,$A9,'Leave log'!$C$5:$C$404,AF$4,'Leave log'!$D$5:$D$404,AF$4,'Leave log'!$E$5:$E$404,"Half day")&gt;0,"½",""),IF(AND(Setup!$A$15&lt;&gt;"",COUNTIFS('Leave log'!$A$5:$A$404,$A9,'Leave log'!$C$5:$C$404,"&lt;="&amp;AF$4,'Leave log'!$D$5:$D$404,"&gt;="&amp;AF$4,'Leave log'!$B$5:$B$404,Setup!$A$15)&gt;0),Setup!$B$15&amp;IF(COUNTIFS('Leave log'!$A$5:$A$404,$A9,'Leave log'!$C$5:$C$404,AF$4,'Leave log'!$D$5:$D$404,AF$4,'Leave log'!$E$5:$E$404,"Half day")&gt;0,"½",""),IF(AND(Setup!$A$16&lt;&gt;"",COUNTIFS('Leave log'!$A$5:$A$404,$A9,'Leave log'!$C$5:$C$404,"&lt;="&amp;AF$4,'Leave log'!$D$5:$D$404,"&gt;="&amp;AF$4,'Leave log'!$B$5:$B$404,Setup!$A$16)&gt;0),Setup!$B$16&amp;IF(COUNTIFS('Leave log'!$A$5:$A$404,$A9,'Leave log'!$C$5:$C$404,AF$4,'Leave log'!$D$5:$D$404,AF$4,'Leave log'!$E$5:$E$404,"Half day")&gt;0,"½",""),IF(AND(Setup!$A$17&lt;&gt;"",COUNTIFS('Leave log'!$A$5:$A$404,$A9,'Leave log'!$C$5:$C$404,"&lt;="&amp;AF$4,'Leave log'!$D$5:$D$404,"&gt;="&amp;AF$4,'Leave log'!$B$5:$B$404,Setup!$A$17)&gt;0),Setup!$B$17&amp;IF(COUNTIFS('Leave log'!$A$5:$A$404,$A9,'Leave log'!$C$5:$C$404,AF$4,'Leave log'!$D$5:$D$404,AF$4,'Leave log'!$E$5:$E$404,"Half day")&gt;0,"½",""),""))))))))</f>
        <v/>
      </c>
    </row>
    <row r="10">
      <c r="A10" s="74">
        <f>IFERROR(IF(INDEX(Employees!$A$5:$A$34,3)="","",INDEX(Employees!$A$5:$A$34,3)),"")</f>
        <v/>
      </c>
      <c r="B10" s="75">
        <f>IF(OR(B$7=1,$A10=""),"",IF(COUNTIFS('Leave log'!$A$5:$A$404,$A10,'Leave log'!$C$5:$C$404,"&lt;="&amp;B$4,'Leave log'!$D$5:$D$404,"&gt;="&amp;B$4)=0,"",IF(AND(Setup!$A$12&lt;&gt;"",COUNTIFS('Leave log'!$A$5:$A$404,$A10,'Leave log'!$C$5:$C$404,"&lt;="&amp;B$4,'Leave log'!$D$5:$D$404,"&gt;="&amp;B$4,'Leave log'!$B$5:$B$404,Setup!$A$12)&gt;0),Setup!$B$12&amp;IF(COUNTIFS('Leave log'!$A$5:$A$404,$A10,'Leave log'!$C$5:$C$404,B$4,'Leave log'!$D$5:$D$404,B$4,'Leave log'!$E$5:$E$404,"Half day")&gt;0,"½",""),IF(AND(Setup!$A$13&lt;&gt;"",COUNTIFS('Leave log'!$A$5:$A$404,$A10,'Leave log'!$C$5:$C$404,"&lt;="&amp;B$4,'Leave log'!$D$5:$D$404,"&gt;="&amp;B$4,'Leave log'!$B$5:$B$404,Setup!$A$13)&gt;0),Setup!$B$13&amp;IF(COUNTIFS('Leave log'!$A$5:$A$404,$A10,'Leave log'!$C$5:$C$404,B$4,'Leave log'!$D$5:$D$404,B$4,'Leave log'!$E$5:$E$404,"Half day")&gt;0,"½",""),IF(AND(Setup!$A$14&lt;&gt;"",COUNTIFS('Leave log'!$A$5:$A$404,$A10,'Leave log'!$C$5:$C$404,"&lt;="&amp;B$4,'Leave log'!$D$5:$D$404,"&gt;="&amp;B$4,'Leave log'!$B$5:$B$404,Setup!$A$14)&gt;0),Setup!$B$14&amp;IF(COUNTIFS('Leave log'!$A$5:$A$404,$A10,'Leave log'!$C$5:$C$404,B$4,'Leave log'!$D$5:$D$404,B$4,'Leave log'!$E$5:$E$404,"Half day")&gt;0,"½",""),IF(AND(Setup!$A$15&lt;&gt;"",COUNTIFS('Leave log'!$A$5:$A$404,$A10,'Leave log'!$C$5:$C$404,"&lt;="&amp;B$4,'Leave log'!$D$5:$D$404,"&gt;="&amp;B$4,'Leave log'!$B$5:$B$404,Setup!$A$15)&gt;0),Setup!$B$15&amp;IF(COUNTIFS('Leave log'!$A$5:$A$404,$A10,'Leave log'!$C$5:$C$404,B$4,'Leave log'!$D$5:$D$404,B$4,'Leave log'!$E$5:$E$404,"Half day")&gt;0,"½",""),IF(AND(Setup!$A$16&lt;&gt;"",COUNTIFS('Leave log'!$A$5:$A$404,$A10,'Leave log'!$C$5:$C$404,"&lt;="&amp;B$4,'Leave log'!$D$5:$D$404,"&gt;="&amp;B$4,'Leave log'!$B$5:$B$404,Setup!$A$16)&gt;0),Setup!$B$16&amp;IF(COUNTIFS('Leave log'!$A$5:$A$404,$A10,'Leave log'!$C$5:$C$404,B$4,'Leave log'!$D$5:$D$404,B$4,'Leave log'!$E$5:$E$404,"Half day")&gt;0,"½",""),IF(AND(Setup!$A$17&lt;&gt;"",COUNTIFS('Leave log'!$A$5:$A$404,$A10,'Leave log'!$C$5:$C$404,"&lt;="&amp;B$4,'Leave log'!$D$5:$D$404,"&gt;="&amp;B$4,'Leave log'!$B$5:$B$404,Setup!$A$17)&gt;0),Setup!$B$17&amp;IF(COUNTIFS('Leave log'!$A$5:$A$404,$A10,'Leave log'!$C$5:$C$404,B$4,'Leave log'!$D$5:$D$404,B$4,'Leave log'!$E$5:$E$404,"Half day")&gt;0,"½",""),""))))))))</f>
        <v/>
      </c>
      <c r="C10" s="75">
        <f>IF(OR(C$7=1,$A10=""),"",IF(COUNTIFS('Leave log'!$A$5:$A$404,$A10,'Leave log'!$C$5:$C$404,"&lt;="&amp;C$4,'Leave log'!$D$5:$D$404,"&gt;="&amp;C$4)=0,"",IF(AND(Setup!$A$12&lt;&gt;"",COUNTIFS('Leave log'!$A$5:$A$404,$A10,'Leave log'!$C$5:$C$404,"&lt;="&amp;C$4,'Leave log'!$D$5:$D$404,"&gt;="&amp;C$4,'Leave log'!$B$5:$B$404,Setup!$A$12)&gt;0),Setup!$B$12&amp;IF(COUNTIFS('Leave log'!$A$5:$A$404,$A10,'Leave log'!$C$5:$C$404,C$4,'Leave log'!$D$5:$D$404,C$4,'Leave log'!$E$5:$E$404,"Half day")&gt;0,"½",""),IF(AND(Setup!$A$13&lt;&gt;"",COUNTIFS('Leave log'!$A$5:$A$404,$A10,'Leave log'!$C$5:$C$404,"&lt;="&amp;C$4,'Leave log'!$D$5:$D$404,"&gt;="&amp;C$4,'Leave log'!$B$5:$B$404,Setup!$A$13)&gt;0),Setup!$B$13&amp;IF(COUNTIFS('Leave log'!$A$5:$A$404,$A10,'Leave log'!$C$5:$C$404,C$4,'Leave log'!$D$5:$D$404,C$4,'Leave log'!$E$5:$E$404,"Half day")&gt;0,"½",""),IF(AND(Setup!$A$14&lt;&gt;"",COUNTIFS('Leave log'!$A$5:$A$404,$A10,'Leave log'!$C$5:$C$404,"&lt;="&amp;C$4,'Leave log'!$D$5:$D$404,"&gt;="&amp;C$4,'Leave log'!$B$5:$B$404,Setup!$A$14)&gt;0),Setup!$B$14&amp;IF(COUNTIFS('Leave log'!$A$5:$A$404,$A10,'Leave log'!$C$5:$C$404,C$4,'Leave log'!$D$5:$D$404,C$4,'Leave log'!$E$5:$E$404,"Half day")&gt;0,"½",""),IF(AND(Setup!$A$15&lt;&gt;"",COUNTIFS('Leave log'!$A$5:$A$404,$A10,'Leave log'!$C$5:$C$404,"&lt;="&amp;C$4,'Leave log'!$D$5:$D$404,"&gt;="&amp;C$4,'Leave log'!$B$5:$B$404,Setup!$A$15)&gt;0),Setup!$B$15&amp;IF(COUNTIFS('Leave log'!$A$5:$A$404,$A10,'Leave log'!$C$5:$C$404,C$4,'Leave log'!$D$5:$D$404,C$4,'Leave log'!$E$5:$E$404,"Half day")&gt;0,"½",""),IF(AND(Setup!$A$16&lt;&gt;"",COUNTIFS('Leave log'!$A$5:$A$404,$A10,'Leave log'!$C$5:$C$404,"&lt;="&amp;C$4,'Leave log'!$D$5:$D$404,"&gt;="&amp;C$4,'Leave log'!$B$5:$B$404,Setup!$A$16)&gt;0),Setup!$B$16&amp;IF(COUNTIFS('Leave log'!$A$5:$A$404,$A10,'Leave log'!$C$5:$C$404,C$4,'Leave log'!$D$5:$D$404,C$4,'Leave log'!$E$5:$E$404,"Half day")&gt;0,"½",""),IF(AND(Setup!$A$17&lt;&gt;"",COUNTIFS('Leave log'!$A$5:$A$404,$A10,'Leave log'!$C$5:$C$404,"&lt;="&amp;C$4,'Leave log'!$D$5:$D$404,"&gt;="&amp;C$4,'Leave log'!$B$5:$B$404,Setup!$A$17)&gt;0),Setup!$B$17&amp;IF(COUNTIFS('Leave log'!$A$5:$A$404,$A10,'Leave log'!$C$5:$C$404,C$4,'Leave log'!$D$5:$D$404,C$4,'Leave log'!$E$5:$E$404,"Half day")&gt;0,"½",""),""))))))))</f>
        <v/>
      </c>
      <c r="D10" s="75">
        <f>IF(OR(D$7=1,$A10=""),"",IF(COUNTIFS('Leave log'!$A$5:$A$404,$A10,'Leave log'!$C$5:$C$404,"&lt;="&amp;D$4,'Leave log'!$D$5:$D$404,"&gt;="&amp;D$4)=0,"",IF(AND(Setup!$A$12&lt;&gt;"",COUNTIFS('Leave log'!$A$5:$A$404,$A10,'Leave log'!$C$5:$C$404,"&lt;="&amp;D$4,'Leave log'!$D$5:$D$404,"&gt;="&amp;D$4,'Leave log'!$B$5:$B$404,Setup!$A$12)&gt;0),Setup!$B$12&amp;IF(COUNTIFS('Leave log'!$A$5:$A$404,$A10,'Leave log'!$C$5:$C$404,D$4,'Leave log'!$D$5:$D$404,D$4,'Leave log'!$E$5:$E$404,"Half day")&gt;0,"½",""),IF(AND(Setup!$A$13&lt;&gt;"",COUNTIFS('Leave log'!$A$5:$A$404,$A10,'Leave log'!$C$5:$C$404,"&lt;="&amp;D$4,'Leave log'!$D$5:$D$404,"&gt;="&amp;D$4,'Leave log'!$B$5:$B$404,Setup!$A$13)&gt;0),Setup!$B$13&amp;IF(COUNTIFS('Leave log'!$A$5:$A$404,$A10,'Leave log'!$C$5:$C$404,D$4,'Leave log'!$D$5:$D$404,D$4,'Leave log'!$E$5:$E$404,"Half day")&gt;0,"½",""),IF(AND(Setup!$A$14&lt;&gt;"",COUNTIFS('Leave log'!$A$5:$A$404,$A10,'Leave log'!$C$5:$C$404,"&lt;="&amp;D$4,'Leave log'!$D$5:$D$404,"&gt;="&amp;D$4,'Leave log'!$B$5:$B$404,Setup!$A$14)&gt;0),Setup!$B$14&amp;IF(COUNTIFS('Leave log'!$A$5:$A$404,$A10,'Leave log'!$C$5:$C$404,D$4,'Leave log'!$D$5:$D$404,D$4,'Leave log'!$E$5:$E$404,"Half day")&gt;0,"½",""),IF(AND(Setup!$A$15&lt;&gt;"",COUNTIFS('Leave log'!$A$5:$A$404,$A10,'Leave log'!$C$5:$C$404,"&lt;="&amp;D$4,'Leave log'!$D$5:$D$404,"&gt;="&amp;D$4,'Leave log'!$B$5:$B$404,Setup!$A$15)&gt;0),Setup!$B$15&amp;IF(COUNTIFS('Leave log'!$A$5:$A$404,$A10,'Leave log'!$C$5:$C$404,D$4,'Leave log'!$D$5:$D$404,D$4,'Leave log'!$E$5:$E$404,"Half day")&gt;0,"½",""),IF(AND(Setup!$A$16&lt;&gt;"",COUNTIFS('Leave log'!$A$5:$A$404,$A10,'Leave log'!$C$5:$C$404,"&lt;="&amp;D$4,'Leave log'!$D$5:$D$404,"&gt;="&amp;D$4,'Leave log'!$B$5:$B$404,Setup!$A$16)&gt;0),Setup!$B$16&amp;IF(COUNTIFS('Leave log'!$A$5:$A$404,$A10,'Leave log'!$C$5:$C$404,D$4,'Leave log'!$D$5:$D$404,D$4,'Leave log'!$E$5:$E$404,"Half day")&gt;0,"½",""),IF(AND(Setup!$A$17&lt;&gt;"",COUNTIFS('Leave log'!$A$5:$A$404,$A10,'Leave log'!$C$5:$C$404,"&lt;="&amp;D$4,'Leave log'!$D$5:$D$404,"&gt;="&amp;D$4,'Leave log'!$B$5:$B$404,Setup!$A$17)&gt;0),Setup!$B$17&amp;IF(COUNTIFS('Leave log'!$A$5:$A$404,$A10,'Leave log'!$C$5:$C$404,D$4,'Leave log'!$D$5:$D$404,D$4,'Leave log'!$E$5:$E$404,"Half day")&gt;0,"½",""),""))))))))</f>
        <v/>
      </c>
      <c r="E10" s="75">
        <f>IF(OR(E$7=1,$A10=""),"",IF(COUNTIFS('Leave log'!$A$5:$A$404,$A10,'Leave log'!$C$5:$C$404,"&lt;="&amp;E$4,'Leave log'!$D$5:$D$404,"&gt;="&amp;E$4)=0,"",IF(AND(Setup!$A$12&lt;&gt;"",COUNTIFS('Leave log'!$A$5:$A$404,$A10,'Leave log'!$C$5:$C$404,"&lt;="&amp;E$4,'Leave log'!$D$5:$D$404,"&gt;="&amp;E$4,'Leave log'!$B$5:$B$404,Setup!$A$12)&gt;0),Setup!$B$12&amp;IF(COUNTIFS('Leave log'!$A$5:$A$404,$A10,'Leave log'!$C$5:$C$404,E$4,'Leave log'!$D$5:$D$404,E$4,'Leave log'!$E$5:$E$404,"Half day")&gt;0,"½",""),IF(AND(Setup!$A$13&lt;&gt;"",COUNTIFS('Leave log'!$A$5:$A$404,$A10,'Leave log'!$C$5:$C$404,"&lt;="&amp;E$4,'Leave log'!$D$5:$D$404,"&gt;="&amp;E$4,'Leave log'!$B$5:$B$404,Setup!$A$13)&gt;0),Setup!$B$13&amp;IF(COUNTIFS('Leave log'!$A$5:$A$404,$A10,'Leave log'!$C$5:$C$404,E$4,'Leave log'!$D$5:$D$404,E$4,'Leave log'!$E$5:$E$404,"Half day")&gt;0,"½",""),IF(AND(Setup!$A$14&lt;&gt;"",COUNTIFS('Leave log'!$A$5:$A$404,$A10,'Leave log'!$C$5:$C$404,"&lt;="&amp;E$4,'Leave log'!$D$5:$D$404,"&gt;="&amp;E$4,'Leave log'!$B$5:$B$404,Setup!$A$14)&gt;0),Setup!$B$14&amp;IF(COUNTIFS('Leave log'!$A$5:$A$404,$A10,'Leave log'!$C$5:$C$404,E$4,'Leave log'!$D$5:$D$404,E$4,'Leave log'!$E$5:$E$404,"Half day")&gt;0,"½",""),IF(AND(Setup!$A$15&lt;&gt;"",COUNTIFS('Leave log'!$A$5:$A$404,$A10,'Leave log'!$C$5:$C$404,"&lt;="&amp;E$4,'Leave log'!$D$5:$D$404,"&gt;="&amp;E$4,'Leave log'!$B$5:$B$404,Setup!$A$15)&gt;0),Setup!$B$15&amp;IF(COUNTIFS('Leave log'!$A$5:$A$404,$A10,'Leave log'!$C$5:$C$404,E$4,'Leave log'!$D$5:$D$404,E$4,'Leave log'!$E$5:$E$404,"Half day")&gt;0,"½",""),IF(AND(Setup!$A$16&lt;&gt;"",COUNTIFS('Leave log'!$A$5:$A$404,$A10,'Leave log'!$C$5:$C$404,"&lt;="&amp;E$4,'Leave log'!$D$5:$D$404,"&gt;="&amp;E$4,'Leave log'!$B$5:$B$404,Setup!$A$16)&gt;0),Setup!$B$16&amp;IF(COUNTIFS('Leave log'!$A$5:$A$404,$A10,'Leave log'!$C$5:$C$404,E$4,'Leave log'!$D$5:$D$404,E$4,'Leave log'!$E$5:$E$404,"Half day")&gt;0,"½",""),IF(AND(Setup!$A$17&lt;&gt;"",COUNTIFS('Leave log'!$A$5:$A$404,$A10,'Leave log'!$C$5:$C$404,"&lt;="&amp;E$4,'Leave log'!$D$5:$D$404,"&gt;="&amp;E$4,'Leave log'!$B$5:$B$404,Setup!$A$17)&gt;0),Setup!$B$17&amp;IF(COUNTIFS('Leave log'!$A$5:$A$404,$A10,'Leave log'!$C$5:$C$404,E$4,'Leave log'!$D$5:$D$404,E$4,'Leave log'!$E$5:$E$404,"Half day")&gt;0,"½",""),""))))))))</f>
        <v/>
      </c>
      <c r="F10" s="75">
        <f>IF(OR(F$7=1,$A10=""),"",IF(COUNTIFS('Leave log'!$A$5:$A$404,$A10,'Leave log'!$C$5:$C$404,"&lt;="&amp;F$4,'Leave log'!$D$5:$D$404,"&gt;="&amp;F$4)=0,"",IF(AND(Setup!$A$12&lt;&gt;"",COUNTIFS('Leave log'!$A$5:$A$404,$A10,'Leave log'!$C$5:$C$404,"&lt;="&amp;F$4,'Leave log'!$D$5:$D$404,"&gt;="&amp;F$4,'Leave log'!$B$5:$B$404,Setup!$A$12)&gt;0),Setup!$B$12&amp;IF(COUNTIFS('Leave log'!$A$5:$A$404,$A10,'Leave log'!$C$5:$C$404,F$4,'Leave log'!$D$5:$D$404,F$4,'Leave log'!$E$5:$E$404,"Half day")&gt;0,"½",""),IF(AND(Setup!$A$13&lt;&gt;"",COUNTIFS('Leave log'!$A$5:$A$404,$A10,'Leave log'!$C$5:$C$404,"&lt;="&amp;F$4,'Leave log'!$D$5:$D$404,"&gt;="&amp;F$4,'Leave log'!$B$5:$B$404,Setup!$A$13)&gt;0),Setup!$B$13&amp;IF(COUNTIFS('Leave log'!$A$5:$A$404,$A10,'Leave log'!$C$5:$C$404,F$4,'Leave log'!$D$5:$D$404,F$4,'Leave log'!$E$5:$E$404,"Half day")&gt;0,"½",""),IF(AND(Setup!$A$14&lt;&gt;"",COUNTIFS('Leave log'!$A$5:$A$404,$A10,'Leave log'!$C$5:$C$404,"&lt;="&amp;F$4,'Leave log'!$D$5:$D$404,"&gt;="&amp;F$4,'Leave log'!$B$5:$B$404,Setup!$A$14)&gt;0),Setup!$B$14&amp;IF(COUNTIFS('Leave log'!$A$5:$A$404,$A10,'Leave log'!$C$5:$C$404,F$4,'Leave log'!$D$5:$D$404,F$4,'Leave log'!$E$5:$E$404,"Half day")&gt;0,"½",""),IF(AND(Setup!$A$15&lt;&gt;"",COUNTIFS('Leave log'!$A$5:$A$404,$A10,'Leave log'!$C$5:$C$404,"&lt;="&amp;F$4,'Leave log'!$D$5:$D$404,"&gt;="&amp;F$4,'Leave log'!$B$5:$B$404,Setup!$A$15)&gt;0),Setup!$B$15&amp;IF(COUNTIFS('Leave log'!$A$5:$A$404,$A10,'Leave log'!$C$5:$C$404,F$4,'Leave log'!$D$5:$D$404,F$4,'Leave log'!$E$5:$E$404,"Half day")&gt;0,"½",""),IF(AND(Setup!$A$16&lt;&gt;"",COUNTIFS('Leave log'!$A$5:$A$404,$A10,'Leave log'!$C$5:$C$404,"&lt;="&amp;F$4,'Leave log'!$D$5:$D$404,"&gt;="&amp;F$4,'Leave log'!$B$5:$B$404,Setup!$A$16)&gt;0),Setup!$B$16&amp;IF(COUNTIFS('Leave log'!$A$5:$A$404,$A10,'Leave log'!$C$5:$C$404,F$4,'Leave log'!$D$5:$D$404,F$4,'Leave log'!$E$5:$E$404,"Half day")&gt;0,"½",""),IF(AND(Setup!$A$17&lt;&gt;"",COUNTIFS('Leave log'!$A$5:$A$404,$A10,'Leave log'!$C$5:$C$404,"&lt;="&amp;F$4,'Leave log'!$D$5:$D$404,"&gt;="&amp;F$4,'Leave log'!$B$5:$B$404,Setup!$A$17)&gt;0),Setup!$B$17&amp;IF(COUNTIFS('Leave log'!$A$5:$A$404,$A10,'Leave log'!$C$5:$C$404,F$4,'Leave log'!$D$5:$D$404,F$4,'Leave log'!$E$5:$E$404,"Half day")&gt;0,"½",""),""))))))))</f>
        <v/>
      </c>
      <c r="G10" s="75">
        <f>IF(OR(G$7=1,$A10=""),"",IF(COUNTIFS('Leave log'!$A$5:$A$404,$A10,'Leave log'!$C$5:$C$404,"&lt;="&amp;G$4,'Leave log'!$D$5:$D$404,"&gt;="&amp;G$4)=0,"",IF(AND(Setup!$A$12&lt;&gt;"",COUNTIFS('Leave log'!$A$5:$A$404,$A10,'Leave log'!$C$5:$C$404,"&lt;="&amp;G$4,'Leave log'!$D$5:$D$404,"&gt;="&amp;G$4,'Leave log'!$B$5:$B$404,Setup!$A$12)&gt;0),Setup!$B$12&amp;IF(COUNTIFS('Leave log'!$A$5:$A$404,$A10,'Leave log'!$C$5:$C$404,G$4,'Leave log'!$D$5:$D$404,G$4,'Leave log'!$E$5:$E$404,"Half day")&gt;0,"½",""),IF(AND(Setup!$A$13&lt;&gt;"",COUNTIFS('Leave log'!$A$5:$A$404,$A10,'Leave log'!$C$5:$C$404,"&lt;="&amp;G$4,'Leave log'!$D$5:$D$404,"&gt;="&amp;G$4,'Leave log'!$B$5:$B$404,Setup!$A$13)&gt;0),Setup!$B$13&amp;IF(COUNTIFS('Leave log'!$A$5:$A$404,$A10,'Leave log'!$C$5:$C$404,G$4,'Leave log'!$D$5:$D$404,G$4,'Leave log'!$E$5:$E$404,"Half day")&gt;0,"½",""),IF(AND(Setup!$A$14&lt;&gt;"",COUNTIFS('Leave log'!$A$5:$A$404,$A10,'Leave log'!$C$5:$C$404,"&lt;="&amp;G$4,'Leave log'!$D$5:$D$404,"&gt;="&amp;G$4,'Leave log'!$B$5:$B$404,Setup!$A$14)&gt;0),Setup!$B$14&amp;IF(COUNTIFS('Leave log'!$A$5:$A$404,$A10,'Leave log'!$C$5:$C$404,G$4,'Leave log'!$D$5:$D$404,G$4,'Leave log'!$E$5:$E$404,"Half day")&gt;0,"½",""),IF(AND(Setup!$A$15&lt;&gt;"",COUNTIFS('Leave log'!$A$5:$A$404,$A10,'Leave log'!$C$5:$C$404,"&lt;="&amp;G$4,'Leave log'!$D$5:$D$404,"&gt;="&amp;G$4,'Leave log'!$B$5:$B$404,Setup!$A$15)&gt;0),Setup!$B$15&amp;IF(COUNTIFS('Leave log'!$A$5:$A$404,$A10,'Leave log'!$C$5:$C$404,G$4,'Leave log'!$D$5:$D$404,G$4,'Leave log'!$E$5:$E$404,"Half day")&gt;0,"½",""),IF(AND(Setup!$A$16&lt;&gt;"",COUNTIFS('Leave log'!$A$5:$A$404,$A10,'Leave log'!$C$5:$C$404,"&lt;="&amp;G$4,'Leave log'!$D$5:$D$404,"&gt;="&amp;G$4,'Leave log'!$B$5:$B$404,Setup!$A$16)&gt;0),Setup!$B$16&amp;IF(COUNTIFS('Leave log'!$A$5:$A$404,$A10,'Leave log'!$C$5:$C$404,G$4,'Leave log'!$D$5:$D$404,G$4,'Leave log'!$E$5:$E$404,"Half day")&gt;0,"½",""),IF(AND(Setup!$A$17&lt;&gt;"",COUNTIFS('Leave log'!$A$5:$A$404,$A10,'Leave log'!$C$5:$C$404,"&lt;="&amp;G$4,'Leave log'!$D$5:$D$404,"&gt;="&amp;G$4,'Leave log'!$B$5:$B$404,Setup!$A$17)&gt;0),Setup!$B$17&amp;IF(COUNTIFS('Leave log'!$A$5:$A$404,$A10,'Leave log'!$C$5:$C$404,G$4,'Leave log'!$D$5:$D$404,G$4,'Leave log'!$E$5:$E$404,"Half day")&gt;0,"½",""),""))))))))</f>
        <v/>
      </c>
      <c r="H10" s="75">
        <f>IF(OR(H$7=1,$A10=""),"",IF(COUNTIFS('Leave log'!$A$5:$A$404,$A10,'Leave log'!$C$5:$C$404,"&lt;="&amp;H$4,'Leave log'!$D$5:$D$404,"&gt;="&amp;H$4)=0,"",IF(AND(Setup!$A$12&lt;&gt;"",COUNTIFS('Leave log'!$A$5:$A$404,$A10,'Leave log'!$C$5:$C$404,"&lt;="&amp;H$4,'Leave log'!$D$5:$D$404,"&gt;="&amp;H$4,'Leave log'!$B$5:$B$404,Setup!$A$12)&gt;0),Setup!$B$12&amp;IF(COUNTIFS('Leave log'!$A$5:$A$404,$A10,'Leave log'!$C$5:$C$404,H$4,'Leave log'!$D$5:$D$404,H$4,'Leave log'!$E$5:$E$404,"Half day")&gt;0,"½",""),IF(AND(Setup!$A$13&lt;&gt;"",COUNTIFS('Leave log'!$A$5:$A$404,$A10,'Leave log'!$C$5:$C$404,"&lt;="&amp;H$4,'Leave log'!$D$5:$D$404,"&gt;="&amp;H$4,'Leave log'!$B$5:$B$404,Setup!$A$13)&gt;0),Setup!$B$13&amp;IF(COUNTIFS('Leave log'!$A$5:$A$404,$A10,'Leave log'!$C$5:$C$404,H$4,'Leave log'!$D$5:$D$404,H$4,'Leave log'!$E$5:$E$404,"Half day")&gt;0,"½",""),IF(AND(Setup!$A$14&lt;&gt;"",COUNTIFS('Leave log'!$A$5:$A$404,$A10,'Leave log'!$C$5:$C$404,"&lt;="&amp;H$4,'Leave log'!$D$5:$D$404,"&gt;="&amp;H$4,'Leave log'!$B$5:$B$404,Setup!$A$14)&gt;0),Setup!$B$14&amp;IF(COUNTIFS('Leave log'!$A$5:$A$404,$A10,'Leave log'!$C$5:$C$404,H$4,'Leave log'!$D$5:$D$404,H$4,'Leave log'!$E$5:$E$404,"Half day")&gt;0,"½",""),IF(AND(Setup!$A$15&lt;&gt;"",COUNTIFS('Leave log'!$A$5:$A$404,$A10,'Leave log'!$C$5:$C$404,"&lt;="&amp;H$4,'Leave log'!$D$5:$D$404,"&gt;="&amp;H$4,'Leave log'!$B$5:$B$404,Setup!$A$15)&gt;0),Setup!$B$15&amp;IF(COUNTIFS('Leave log'!$A$5:$A$404,$A10,'Leave log'!$C$5:$C$404,H$4,'Leave log'!$D$5:$D$404,H$4,'Leave log'!$E$5:$E$404,"Half day")&gt;0,"½",""),IF(AND(Setup!$A$16&lt;&gt;"",COUNTIFS('Leave log'!$A$5:$A$404,$A10,'Leave log'!$C$5:$C$404,"&lt;="&amp;H$4,'Leave log'!$D$5:$D$404,"&gt;="&amp;H$4,'Leave log'!$B$5:$B$404,Setup!$A$16)&gt;0),Setup!$B$16&amp;IF(COUNTIFS('Leave log'!$A$5:$A$404,$A10,'Leave log'!$C$5:$C$404,H$4,'Leave log'!$D$5:$D$404,H$4,'Leave log'!$E$5:$E$404,"Half day")&gt;0,"½",""),IF(AND(Setup!$A$17&lt;&gt;"",COUNTIFS('Leave log'!$A$5:$A$404,$A10,'Leave log'!$C$5:$C$404,"&lt;="&amp;H$4,'Leave log'!$D$5:$D$404,"&gt;="&amp;H$4,'Leave log'!$B$5:$B$404,Setup!$A$17)&gt;0),Setup!$B$17&amp;IF(COUNTIFS('Leave log'!$A$5:$A$404,$A10,'Leave log'!$C$5:$C$404,H$4,'Leave log'!$D$5:$D$404,H$4,'Leave log'!$E$5:$E$404,"Half day")&gt;0,"½",""),""))))))))</f>
        <v/>
      </c>
      <c r="I10" s="75">
        <f>IF(OR(I$7=1,$A10=""),"",IF(COUNTIFS('Leave log'!$A$5:$A$404,$A10,'Leave log'!$C$5:$C$404,"&lt;="&amp;I$4,'Leave log'!$D$5:$D$404,"&gt;="&amp;I$4)=0,"",IF(AND(Setup!$A$12&lt;&gt;"",COUNTIFS('Leave log'!$A$5:$A$404,$A10,'Leave log'!$C$5:$C$404,"&lt;="&amp;I$4,'Leave log'!$D$5:$D$404,"&gt;="&amp;I$4,'Leave log'!$B$5:$B$404,Setup!$A$12)&gt;0),Setup!$B$12&amp;IF(COUNTIFS('Leave log'!$A$5:$A$404,$A10,'Leave log'!$C$5:$C$404,I$4,'Leave log'!$D$5:$D$404,I$4,'Leave log'!$E$5:$E$404,"Half day")&gt;0,"½",""),IF(AND(Setup!$A$13&lt;&gt;"",COUNTIFS('Leave log'!$A$5:$A$404,$A10,'Leave log'!$C$5:$C$404,"&lt;="&amp;I$4,'Leave log'!$D$5:$D$404,"&gt;="&amp;I$4,'Leave log'!$B$5:$B$404,Setup!$A$13)&gt;0),Setup!$B$13&amp;IF(COUNTIFS('Leave log'!$A$5:$A$404,$A10,'Leave log'!$C$5:$C$404,I$4,'Leave log'!$D$5:$D$404,I$4,'Leave log'!$E$5:$E$404,"Half day")&gt;0,"½",""),IF(AND(Setup!$A$14&lt;&gt;"",COUNTIFS('Leave log'!$A$5:$A$404,$A10,'Leave log'!$C$5:$C$404,"&lt;="&amp;I$4,'Leave log'!$D$5:$D$404,"&gt;="&amp;I$4,'Leave log'!$B$5:$B$404,Setup!$A$14)&gt;0),Setup!$B$14&amp;IF(COUNTIFS('Leave log'!$A$5:$A$404,$A10,'Leave log'!$C$5:$C$404,I$4,'Leave log'!$D$5:$D$404,I$4,'Leave log'!$E$5:$E$404,"Half day")&gt;0,"½",""),IF(AND(Setup!$A$15&lt;&gt;"",COUNTIFS('Leave log'!$A$5:$A$404,$A10,'Leave log'!$C$5:$C$404,"&lt;="&amp;I$4,'Leave log'!$D$5:$D$404,"&gt;="&amp;I$4,'Leave log'!$B$5:$B$404,Setup!$A$15)&gt;0),Setup!$B$15&amp;IF(COUNTIFS('Leave log'!$A$5:$A$404,$A10,'Leave log'!$C$5:$C$404,I$4,'Leave log'!$D$5:$D$404,I$4,'Leave log'!$E$5:$E$404,"Half day")&gt;0,"½",""),IF(AND(Setup!$A$16&lt;&gt;"",COUNTIFS('Leave log'!$A$5:$A$404,$A10,'Leave log'!$C$5:$C$404,"&lt;="&amp;I$4,'Leave log'!$D$5:$D$404,"&gt;="&amp;I$4,'Leave log'!$B$5:$B$404,Setup!$A$16)&gt;0),Setup!$B$16&amp;IF(COUNTIFS('Leave log'!$A$5:$A$404,$A10,'Leave log'!$C$5:$C$404,I$4,'Leave log'!$D$5:$D$404,I$4,'Leave log'!$E$5:$E$404,"Half day")&gt;0,"½",""),IF(AND(Setup!$A$17&lt;&gt;"",COUNTIFS('Leave log'!$A$5:$A$404,$A10,'Leave log'!$C$5:$C$404,"&lt;="&amp;I$4,'Leave log'!$D$5:$D$404,"&gt;="&amp;I$4,'Leave log'!$B$5:$B$404,Setup!$A$17)&gt;0),Setup!$B$17&amp;IF(COUNTIFS('Leave log'!$A$5:$A$404,$A10,'Leave log'!$C$5:$C$404,I$4,'Leave log'!$D$5:$D$404,I$4,'Leave log'!$E$5:$E$404,"Half day")&gt;0,"½",""),""))))))))</f>
        <v/>
      </c>
      <c r="J10" s="75">
        <f>IF(OR(J$7=1,$A10=""),"",IF(COUNTIFS('Leave log'!$A$5:$A$404,$A10,'Leave log'!$C$5:$C$404,"&lt;="&amp;J$4,'Leave log'!$D$5:$D$404,"&gt;="&amp;J$4)=0,"",IF(AND(Setup!$A$12&lt;&gt;"",COUNTIFS('Leave log'!$A$5:$A$404,$A10,'Leave log'!$C$5:$C$404,"&lt;="&amp;J$4,'Leave log'!$D$5:$D$404,"&gt;="&amp;J$4,'Leave log'!$B$5:$B$404,Setup!$A$12)&gt;0),Setup!$B$12&amp;IF(COUNTIFS('Leave log'!$A$5:$A$404,$A10,'Leave log'!$C$5:$C$404,J$4,'Leave log'!$D$5:$D$404,J$4,'Leave log'!$E$5:$E$404,"Half day")&gt;0,"½",""),IF(AND(Setup!$A$13&lt;&gt;"",COUNTIFS('Leave log'!$A$5:$A$404,$A10,'Leave log'!$C$5:$C$404,"&lt;="&amp;J$4,'Leave log'!$D$5:$D$404,"&gt;="&amp;J$4,'Leave log'!$B$5:$B$404,Setup!$A$13)&gt;0),Setup!$B$13&amp;IF(COUNTIFS('Leave log'!$A$5:$A$404,$A10,'Leave log'!$C$5:$C$404,J$4,'Leave log'!$D$5:$D$404,J$4,'Leave log'!$E$5:$E$404,"Half day")&gt;0,"½",""),IF(AND(Setup!$A$14&lt;&gt;"",COUNTIFS('Leave log'!$A$5:$A$404,$A10,'Leave log'!$C$5:$C$404,"&lt;="&amp;J$4,'Leave log'!$D$5:$D$404,"&gt;="&amp;J$4,'Leave log'!$B$5:$B$404,Setup!$A$14)&gt;0),Setup!$B$14&amp;IF(COUNTIFS('Leave log'!$A$5:$A$404,$A10,'Leave log'!$C$5:$C$404,J$4,'Leave log'!$D$5:$D$404,J$4,'Leave log'!$E$5:$E$404,"Half day")&gt;0,"½",""),IF(AND(Setup!$A$15&lt;&gt;"",COUNTIFS('Leave log'!$A$5:$A$404,$A10,'Leave log'!$C$5:$C$404,"&lt;="&amp;J$4,'Leave log'!$D$5:$D$404,"&gt;="&amp;J$4,'Leave log'!$B$5:$B$404,Setup!$A$15)&gt;0),Setup!$B$15&amp;IF(COUNTIFS('Leave log'!$A$5:$A$404,$A10,'Leave log'!$C$5:$C$404,J$4,'Leave log'!$D$5:$D$404,J$4,'Leave log'!$E$5:$E$404,"Half day")&gt;0,"½",""),IF(AND(Setup!$A$16&lt;&gt;"",COUNTIFS('Leave log'!$A$5:$A$404,$A10,'Leave log'!$C$5:$C$404,"&lt;="&amp;J$4,'Leave log'!$D$5:$D$404,"&gt;="&amp;J$4,'Leave log'!$B$5:$B$404,Setup!$A$16)&gt;0),Setup!$B$16&amp;IF(COUNTIFS('Leave log'!$A$5:$A$404,$A10,'Leave log'!$C$5:$C$404,J$4,'Leave log'!$D$5:$D$404,J$4,'Leave log'!$E$5:$E$404,"Half day")&gt;0,"½",""),IF(AND(Setup!$A$17&lt;&gt;"",COUNTIFS('Leave log'!$A$5:$A$404,$A10,'Leave log'!$C$5:$C$404,"&lt;="&amp;J$4,'Leave log'!$D$5:$D$404,"&gt;="&amp;J$4,'Leave log'!$B$5:$B$404,Setup!$A$17)&gt;0),Setup!$B$17&amp;IF(COUNTIFS('Leave log'!$A$5:$A$404,$A10,'Leave log'!$C$5:$C$404,J$4,'Leave log'!$D$5:$D$404,J$4,'Leave log'!$E$5:$E$404,"Half day")&gt;0,"½",""),""))))))))</f>
        <v/>
      </c>
      <c r="K10" s="75">
        <f>IF(OR(K$7=1,$A10=""),"",IF(COUNTIFS('Leave log'!$A$5:$A$404,$A10,'Leave log'!$C$5:$C$404,"&lt;="&amp;K$4,'Leave log'!$D$5:$D$404,"&gt;="&amp;K$4)=0,"",IF(AND(Setup!$A$12&lt;&gt;"",COUNTIFS('Leave log'!$A$5:$A$404,$A10,'Leave log'!$C$5:$C$404,"&lt;="&amp;K$4,'Leave log'!$D$5:$D$404,"&gt;="&amp;K$4,'Leave log'!$B$5:$B$404,Setup!$A$12)&gt;0),Setup!$B$12&amp;IF(COUNTIFS('Leave log'!$A$5:$A$404,$A10,'Leave log'!$C$5:$C$404,K$4,'Leave log'!$D$5:$D$404,K$4,'Leave log'!$E$5:$E$404,"Half day")&gt;0,"½",""),IF(AND(Setup!$A$13&lt;&gt;"",COUNTIFS('Leave log'!$A$5:$A$404,$A10,'Leave log'!$C$5:$C$404,"&lt;="&amp;K$4,'Leave log'!$D$5:$D$404,"&gt;="&amp;K$4,'Leave log'!$B$5:$B$404,Setup!$A$13)&gt;0),Setup!$B$13&amp;IF(COUNTIFS('Leave log'!$A$5:$A$404,$A10,'Leave log'!$C$5:$C$404,K$4,'Leave log'!$D$5:$D$404,K$4,'Leave log'!$E$5:$E$404,"Half day")&gt;0,"½",""),IF(AND(Setup!$A$14&lt;&gt;"",COUNTIFS('Leave log'!$A$5:$A$404,$A10,'Leave log'!$C$5:$C$404,"&lt;="&amp;K$4,'Leave log'!$D$5:$D$404,"&gt;="&amp;K$4,'Leave log'!$B$5:$B$404,Setup!$A$14)&gt;0),Setup!$B$14&amp;IF(COUNTIFS('Leave log'!$A$5:$A$404,$A10,'Leave log'!$C$5:$C$404,K$4,'Leave log'!$D$5:$D$404,K$4,'Leave log'!$E$5:$E$404,"Half day")&gt;0,"½",""),IF(AND(Setup!$A$15&lt;&gt;"",COUNTIFS('Leave log'!$A$5:$A$404,$A10,'Leave log'!$C$5:$C$404,"&lt;="&amp;K$4,'Leave log'!$D$5:$D$404,"&gt;="&amp;K$4,'Leave log'!$B$5:$B$404,Setup!$A$15)&gt;0),Setup!$B$15&amp;IF(COUNTIFS('Leave log'!$A$5:$A$404,$A10,'Leave log'!$C$5:$C$404,K$4,'Leave log'!$D$5:$D$404,K$4,'Leave log'!$E$5:$E$404,"Half day")&gt;0,"½",""),IF(AND(Setup!$A$16&lt;&gt;"",COUNTIFS('Leave log'!$A$5:$A$404,$A10,'Leave log'!$C$5:$C$404,"&lt;="&amp;K$4,'Leave log'!$D$5:$D$404,"&gt;="&amp;K$4,'Leave log'!$B$5:$B$404,Setup!$A$16)&gt;0),Setup!$B$16&amp;IF(COUNTIFS('Leave log'!$A$5:$A$404,$A10,'Leave log'!$C$5:$C$404,K$4,'Leave log'!$D$5:$D$404,K$4,'Leave log'!$E$5:$E$404,"Half day")&gt;0,"½",""),IF(AND(Setup!$A$17&lt;&gt;"",COUNTIFS('Leave log'!$A$5:$A$404,$A10,'Leave log'!$C$5:$C$404,"&lt;="&amp;K$4,'Leave log'!$D$5:$D$404,"&gt;="&amp;K$4,'Leave log'!$B$5:$B$404,Setup!$A$17)&gt;0),Setup!$B$17&amp;IF(COUNTIFS('Leave log'!$A$5:$A$404,$A10,'Leave log'!$C$5:$C$404,K$4,'Leave log'!$D$5:$D$404,K$4,'Leave log'!$E$5:$E$404,"Half day")&gt;0,"½",""),""))))))))</f>
        <v/>
      </c>
      <c r="L10" s="75">
        <f>IF(OR(L$7=1,$A10=""),"",IF(COUNTIFS('Leave log'!$A$5:$A$404,$A10,'Leave log'!$C$5:$C$404,"&lt;="&amp;L$4,'Leave log'!$D$5:$D$404,"&gt;="&amp;L$4)=0,"",IF(AND(Setup!$A$12&lt;&gt;"",COUNTIFS('Leave log'!$A$5:$A$404,$A10,'Leave log'!$C$5:$C$404,"&lt;="&amp;L$4,'Leave log'!$D$5:$D$404,"&gt;="&amp;L$4,'Leave log'!$B$5:$B$404,Setup!$A$12)&gt;0),Setup!$B$12&amp;IF(COUNTIFS('Leave log'!$A$5:$A$404,$A10,'Leave log'!$C$5:$C$404,L$4,'Leave log'!$D$5:$D$404,L$4,'Leave log'!$E$5:$E$404,"Half day")&gt;0,"½",""),IF(AND(Setup!$A$13&lt;&gt;"",COUNTIFS('Leave log'!$A$5:$A$404,$A10,'Leave log'!$C$5:$C$404,"&lt;="&amp;L$4,'Leave log'!$D$5:$D$404,"&gt;="&amp;L$4,'Leave log'!$B$5:$B$404,Setup!$A$13)&gt;0),Setup!$B$13&amp;IF(COUNTIFS('Leave log'!$A$5:$A$404,$A10,'Leave log'!$C$5:$C$404,L$4,'Leave log'!$D$5:$D$404,L$4,'Leave log'!$E$5:$E$404,"Half day")&gt;0,"½",""),IF(AND(Setup!$A$14&lt;&gt;"",COUNTIFS('Leave log'!$A$5:$A$404,$A10,'Leave log'!$C$5:$C$404,"&lt;="&amp;L$4,'Leave log'!$D$5:$D$404,"&gt;="&amp;L$4,'Leave log'!$B$5:$B$404,Setup!$A$14)&gt;0),Setup!$B$14&amp;IF(COUNTIFS('Leave log'!$A$5:$A$404,$A10,'Leave log'!$C$5:$C$404,L$4,'Leave log'!$D$5:$D$404,L$4,'Leave log'!$E$5:$E$404,"Half day")&gt;0,"½",""),IF(AND(Setup!$A$15&lt;&gt;"",COUNTIFS('Leave log'!$A$5:$A$404,$A10,'Leave log'!$C$5:$C$404,"&lt;="&amp;L$4,'Leave log'!$D$5:$D$404,"&gt;="&amp;L$4,'Leave log'!$B$5:$B$404,Setup!$A$15)&gt;0),Setup!$B$15&amp;IF(COUNTIFS('Leave log'!$A$5:$A$404,$A10,'Leave log'!$C$5:$C$404,L$4,'Leave log'!$D$5:$D$404,L$4,'Leave log'!$E$5:$E$404,"Half day")&gt;0,"½",""),IF(AND(Setup!$A$16&lt;&gt;"",COUNTIFS('Leave log'!$A$5:$A$404,$A10,'Leave log'!$C$5:$C$404,"&lt;="&amp;L$4,'Leave log'!$D$5:$D$404,"&gt;="&amp;L$4,'Leave log'!$B$5:$B$404,Setup!$A$16)&gt;0),Setup!$B$16&amp;IF(COUNTIFS('Leave log'!$A$5:$A$404,$A10,'Leave log'!$C$5:$C$404,L$4,'Leave log'!$D$5:$D$404,L$4,'Leave log'!$E$5:$E$404,"Half day")&gt;0,"½",""),IF(AND(Setup!$A$17&lt;&gt;"",COUNTIFS('Leave log'!$A$5:$A$404,$A10,'Leave log'!$C$5:$C$404,"&lt;="&amp;L$4,'Leave log'!$D$5:$D$404,"&gt;="&amp;L$4,'Leave log'!$B$5:$B$404,Setup!$A$17)&gt;0),Setup!$B$17&amp;IF(COUNTIFS('Leave log'!$A$5:$A$404,$A10,'Leave log'!$C$5:$C$404,L$4,'Leave log'!$D$5:$D$404,L$4,'Leave log'!$E$5:$E$404,"Half day")&gt;0,"½",""),""))))))))</f>
        <v/>
      </c>
      <c r="M10" s="75">
        <f>IF(OR(M$7=1,$A10=""),"",IF(COUNTIFS('Leave log'!$A$5:$A$404,$A10,'Leave log'!$C$5:$C$404,"&lt;="&amp;M$4,'Leave log'!$D$5:$D$404,"&gt;="&amp;M$4)=0,"",IF(AND(Setup!$A$12&lt;&gt;"",COUNTIFS('Leave log'!$A$5:$A$404,$A10,'Leave log'!$C$5:$C$404,"&lt;="&amp;M$4,'Leave log'!$D$5:$D$404,"&gt;="&amp;M$4,'Leave log'!$B$5:$B$404,Setup!$A$12)&gt;0),Setup!$B$12&amp;IF(COUNTIFS('Leave log'!$A$5:$A$404,$A10,'Leave log'!$C$5:$C$404,M$4,'Leave log'!$D$5:$D$404,M$4,'Leave log'!$E$5:$E$404,"Half day")&gt;0,"½",""),IF(AND(Setup!$A$13&lt;&gt;"",COUNTIFS('Leave log'!$A$5:$A$404,$A10,'Leave log'!$C$5:$C$404,"&lt;="&amp;M$4,'Leave log'!$D$5:$D$404,"&gt;="&amp;M$4,'Leave log'!$B$5:$B$404,Setup!$A$13)&gt;0),Setup!$B$13&amp;IF(COUNTIFS('Leave log'!$A$5:$A$404,$A10,'Leave log'!$C$5:$C$404,M$4,'Leave log'!$D$5:$D$404,M$4,'Leave log'!$E$5:$E$404,"Half day")&gt;0,"½",""),IF(AND(Setup!$A$14&lt;&gt;"",COUNTIFS('Leave log'!$A$5:$A$404,$A10,'Leave log'!$C$5:$C$404,"&lt;="&amp;M$4,'Leave log'!$D$5:$D$404,"&gt;="&amp;M$4,'Leave log'!$B$5:$B$404,Setup!$A$14)&gt;0),Setup!$B$14&amp;IF(COUNTIFS('Leave log'!$A$5:$A$404,$A10,'Leave log'!$C$5:$C$404,M$4,'Leave log'!$D$5:$D$404,M$4,'Leave log'!$E$5:$E$404,"Half day")&gt;0,"½",""),IF(AND(Setup!$A$15&lt;&gt;"",COUNTIFS('Leave log'!$A$5:$A$404,$A10,'Leave log'!$C$5:$C$404,"&lt;="&amp;M$4,'Leave log'!$D$5:$D$404,"&gt;="&amp;M$4,'Leave log'!$B$5:$B$404,Setup!$A$15)&gt;0),Setup!$B$15&amp;IF(COUNTIFS('Leave log'!$A$5:$A$404,$A10,'Leave log'!$C$5:$C$404,M$4,'Leave log'!$D$5:$D$404,M$4,'Leave log'!$E$5:$E$404,"Half day")&gt;0,"½",""),IF(AND(Setup!$A$16&lt;&gt;"",COUNTIFS('Leave log'!$A$5:$A$404,$A10,'Leave log'!$C$5:$C$404,"&lt;="&amp;M$4,'Leave log'!$D$5:$D$404,"&gt;="&amp;M$4,'Leave log'!$B$5:$B$404,Setup!$A$16)&gt;0),Setup!$B$16&amp;IF(COUNTIFS('Leave log'!$A$5:$A$404,$A10,'Leave log'!$C$5:$C$404,M$4,'Leave log'!$D$5:$D$404,M$4,'Leave log'!$E$5:$E$404,"Half day")&gt;0,"½",""),IF(AND(Setup!$A$17&lt;&gt;"",COUNTIFS('Leave log'!$A$5:$A$404,$A10,'Leave log'!$C$5:$C$404,"&lt;="&amp;M$4,'Leave log'!$D$5:$D$404,"&gt;="&amp;M$4,'Leave log'!$B$5:$B$404,Setup!$A$17)&gt;0),Setup!$B$17&amp;IF(COUNTIFS('Leave log'!$A$5:$A$404,$A10,'Leave log'!$C$5:$C$404,M$4,'Leave log'!$D$5:$D$404,M$4,'Leave log'!$E$5:$E$404,"Half day")&gt;0,"½",""),""))))))))</f>
        <v/>
      </c>
      <c r="N10" s="75">
        <f>IF(OR(N$7=1,$A10=""),"",IF(COUNTIFS('Leave log'!$A$5:$A$404,$A10,'Leave log'!$C$5:$C$404,"&lt;="&amp;N$4,'Leave log'!$D$5:$D$404,"&gt;="&amp;N$4)=0,"",IF(AND(Setup!$A$12&lt;&gt;"",COUNTIFS('Leave log'!$A$5:$A$404,$A10,'Leave log'!$C$5:$C$404,"&lt;="&amp;N$4,'Leave log'!$D$5:$D$404,"&gt;="&amp;N$4,'Leave log'!$B$5:$B$404,Setup!$A$12)&gt;0),Setup!$B$12&amp;IF(COUNTIFS('Leave log'!$A$5:$A$404,$A10,'Leave log'!$C$5:$C$404,N$4,'Leave log'!$D$5:$D$404,N$4,'Leave log'!$E$5:$E$404,"Half day")&gt;0,"½",""),IF(AND(Setup!$A$13&lt;&gt;"",COUNTIFS('Leave log'!$A$5:$A$404,$A10,'Leave log'!$C$5:$C$404,"&lt;="&amp;N$4,'Leave log'!$D$5:$D$404,"&gt;="&amp;N$4,'Leave log'!$B$5:$B$404,Setup!$A$13)&gt;0),Setup!$B$13&amp;IF(COUNTIFS('Leave log'!$A$5:$A$404,$A10,'Leave log'!$C$5:$C$404,N$4,'Leave log'!$D$5:$D$404,N$4,'Leave log'!$E$5:$E$404,"Half day")&gt;0,"½",""),IF(AND(Setup!$A$14&lt;&gt;"",COUNTIFS('Leave log'!$A$5:$A$404,$A10,'Leave log'!$C$5:$C$404,"&lt;="&amp;N$4,'Leave log'!$D$5:$D$404,"&gt;="&amp;N$4,'Leave log'!$B$5:$B$404,Setup!$A$14)&gt;0),Setup!$B$14&amp;IF(COUNTIFS('Leave log'!$A$5:$A$404,$A10,'Leave log'!$C$5:$C$404,N$4,'Leave log'!$D$5:$D$404,N$4,'Leave log'!$E$5:$E$404,"Half day")&gt;0,"½",""),IF(AND(Setup!$A$15&lt;&gt;"",COUNTIFS('Leave log'!$A$5:$A$404,$A10,'Leave log'!$C$5:$C$404,"&lt;="&amp;N$4,'Leave log'!$D$5:$D$404,"&gt;="&amp;N$4,'Leave log'!$B$5:$B$404,Setup!$A$15)&gt;0),Setup!$B$15&amp;IF(COUNTIFS('Leave log'!$A$5:$A$404,$A10,'Leave log'!$C$5:$C$404,N$4,'Leave log'!$D$5:$D$404,N$4,'Leave log'!$E$5:$E$404,"Half day")&gt;0,"½",""),IF(AND(Setup!$A$16&lt;&gt;"",COUNTIFS('Leave log'!$A$5:$A$404,$A10,'Leave log'!$C$5:$C$404,"&lt;="&amp;N$4,'Leave log'!$D$5:$D$404,"&gt;="&amp;N$4,'Leave log'!$B$5:$B$404,Setup!$A$16)&gt;0),Setup!$B$16&amp;IF(COUNTIFS('Leave log'!$A$5:$A$404,$A10,'Leave log'!$C$5:$C$404,N$4,'Leave log'!$D$5:$D$404,N$4,'Leave log'!$E$5:$E$404,"Half day")&gt;0,"½",""),IF(AND(Setup!$A$17&lt;&gt;"",COUNTIFS('Leave log'!$A$5:$A$404,$A10,'Leave log'!$C$5:$C$404,"&lt;="&amp;N$4,'Leave log'!$D$5:$D$404,"&gt;="&amp;N$4,'Leave log'!$B$5:$B$404,Setup!$A$17)&gt;0),Setup!$B$17&amp;IF(COUNTIFS('Leave log'!$A$5:$A$404,$A10,'Leave log'!$C$5:$C$404,N$4,'Leave log'!$D$5:$D$404,N$4,'Leave log'!$E$5:$E$404,"Half day")&gt;0,"½",""),""))))))))</f>
        <v/>
      </c>
      <c r="O10" s="75">
        <f>IF(OR(O$7=1,$A10=""),"",IF(COUNTIFS('Leave log'!$A$5:$A$404,$A10,'Leave log'!$C$5:$C$404,"&lt;="&amp;O$4,'Leave log'!$D$5:$D$404,"&gt;="&amp;O$4)=0,"",IF(AND(Setup!$A$12&lt;&gt;"",COUNTIFS('Leave log'!$A$5:$A$404,$A10,'Leave log'!$C$5:$C$404,"&lt;="&amp;O$4,'Leave log'!$D$5:$D$404,"&gt;="&amp;O$4,'Leave log'!$B$5:$B$404,Setup!$A$12)&gt;0),Setup!$B$12&amp;IF(COUNTIFS('Leave log'!$A$5:$A$404,$A10,'Leave log'!$C$5:$C$404,O$4,'Leave log'!$D$5:$D$404,O$4,'Leave log'!$E$5:$E$404,"Half day")&gt;0,"½",""),IF(AND(Setup!$A$13&lt;&gt;"",COUNTIFS('Leave log'!$A$5:$A$404,$A10,'Leave log'!$C$5:$C$404,"&lt;="&amp;O$4,'Leave log'!$D$5:$D$404,"&gt;="&amp;O$4,'Leave log'!$B$5:$B$404,Setup!$A$13)&gt;0),Setup!$B$13&amp;IF(COUNTIFS('Leave log'!$A$5:$A$404,$A10,'Leave log'!$C$5:$C$404,O$4,'Leave log'!$D$5:$D$404,O$4,'Leave log'!$E$5:$E$404,"Half day")&gt;0,"½",""),IF(AND(Setup!$A$14&lt;&gt;"",COUNTIFS('Leave log'!$A$5:$A$404,$A10,'Leave log'!$C$5:$C$404,"&lt;="&amp;O$4,'Leave log'!$D$5:$D$404,"&gt;="&amp;O$4,'Leave log'!$B$5:$B$404,Setup!$A$14)&gt;0),Setup!$B$14&amp;IF(COUNTIFS('Leave log'!$A$5:$A$404,$A10,'Leave log'!$C$5:$C$404,O$4,'Leave log'!$D$5:$D$404,O$4,'Leave log'!$E$5:$E$404,"Half day")&gt;0,"½",""),IF(AND(Setup!$A$15&lt;&gt;"",COUNTIFS('Leave log'!$A$5:$A$404,$A10,'Leave log'!$C$5:$C$404,"&lt;="&amp;O$4,'Leave log'!$D$5:$D$404,"&gt;="&amp;O$4,'Leave log'!$B$5:$B$404,Setup!$A$15)&gt;0),Setup!$B$15&amp;IF(COUNTIFS('Leave log'!$A$5:$A$404,$A10,'Leave log'!$C$5:$C$404,O$4,'Leave log'!$D$5:$D$404,O$4,'Leave log'!$E$5:$E$404,"Half day")&gt;0,"½",""),IF(AND(Setup!$A$16&lt;&gt;"",COUNTIFS('Leave log'!$A$5:$A$404,$A10,'Leave log'!$C$5:$C$404,"&lt;="&amp;O$4,'Leave log'!$D$5:$D$404,"&gt;="&amp;O$4,'Leave log'!$B$5:$B$404,Setup!$A$16)&gt;0),Setup!$B$16&amp;IF(COUNTIFS('Leave log'!$A$5:$A$404,$A10,'Leave log'!$C$5:$C$404,O$4,'Leave log'!$D$5:$D$404,O$4,'Leave log'!$E$5:$E$404,"Half day")&gt;0,"½",""),IF(AND(Setup!$A$17&lt;&gt;"",COUNTIFS('Leave log'!$A$5:$A$404,$A10,'Leave log'!$C$5:$C$404,"&lt;="&amp;O$4,'Leave log'!$D$5:$D$404,"&gt;="&amp;O$4,'Leave log'!$B$5:$B$404,Setup!$A$17)&gt;0),Setup!$B$17&amp;IF(COUNTIFS('Leave log'!$A$5:$A$404,$A10,'Leave log'!$C$5:$C$404,O$4,'Leave log'!$D$5:$D$404,O$4,'Leave log'!$E$5:$E$404,"Half day")&gt;0,"½",""),""))))))))</f>
        <v/>
      </c>
      <c r="P10" s="75">
        <f>IF(OR(P$7=1,$A10=""),"",IF(COUNTIFS('Leave log'!$A$5:$A$404,$A10,'Leave log'!$C$5:$C$404,"&lt;="&amp;P$4,'Leave log'!$D$5:$D$404,"&gt;="&amp;P$4)=0,"",IF(AND(Setup!$A$12&lt;&gt;"",COUNTIFS('Leave log'!$A$5:$A$404,$A10,'Leave log'!$C$5:$C$404,"&lt;="&amp;P$4,'Leave log'!$D$5:$D$404,"&gt;="&amp;P$4,'Leave log'!$B$5:$B$404,Setup!$A$12)&gt;0),Setup!$B$12&amp;IF(COUNTIFS('Leave log'!$A$5:$A$404,$A10,'Leave log'!$C$5:$C$404,P$4,'Leave log'!$D$5:$D$404,P$4,'Leave log'!$E$5:$E$404,"Half day")&gt;0,"½",""),IF(AND(Setup!$A$13&lt;&gt;"",COUNTIFS('Leave log'!$A$5:$A$404,$A10,'Leave log'!$C$5:$C$404,"&lt;="&amp;P$4,'Leave log'!$D$5:$D$404,"&gt;="&amp;P$4,'Leave log'!$B$5:$B$404,Setup!$A$13)&gt;0),Setup!$B$13&amp;IF(COUNTIFS('Leave log'!$A$5:$A$404,$A10,'Leave log'!$C$5:$C$404,P$4,'Leave log'!$D$5:$D$404,P$4,'Leave log'!$E$5:$E$404,"Half day")&gt;0,"½",""),IF(AND(Setup!$A$14&lt;&gt;"",COUNTIFS('Leave log'!$A$5:$A$404,$A10,'Leave log'!$C$5:$C$404,"&lt;="&amp;P$4,'Leave log'!$D$5:$D$404,"&gt;="&amp;P$4,'Leave log'!$B$5:$B$404,Setup!$A$14)&gt;0),Setup!$B$14&amp;IF(COUNTIFS('Leave log'!$A$5:$A$404,$A10,'Leave log'!$C$5:$C$404,P$4,'Leave log'!$D$5:$D$404,P$4,'Leave log'!$E$5:$E$404,"Half day")&gt;0,"½",""),IF(AND(Setup!$A$15&lt;&gt;"",COUNTIFS('Leave log'!$A$5:$A$404,$A10,'Leave log'!$C$5:$C$404,"&lt;="&amp;P$4,'Leave log'!$D$5:$D$404,"&gt;="&amp;P$4,'Leave log'!$B$5:$B$404,Setup!$A$15)&gt;0),Setup!$B$15&amp;IF(COUNTIFS('Leave log'!$A$5:$A$404,$A10,'Leave log'!$C$5:$C$404,P$4,'Leave log'!$D$5:$D$404,P$4,'Leave log'!$E$5:$E$404,"Half day")&gt;0,"½",""),IF(AND(Setup!$A$16&lt;&gt;"",COUNTIFS('Leave log'!$A$5:$A$404,$A10,'Leave log'!$C$5:$C$404,"&lt;="&amp;P$4,'Leave log'!$D$5:$D$404,"&gt;="&amp;P$4,'Leave log'!$B$5:$B$404,Setup!$A$16)&gt;0),Setup!$B$16&amp;IF(COUNTIFS('Leave log'!$A$5:$A$404,$A10,'Leave log'!$C$5:$C$404,P$4,'Leave log'!$D$5:$D$404,P$4,'Leave log'!$E$5:$E$404,"Half day")&gt;0,"½",""),IF(AND(Setup!$A$17&lt;&gt;"",COUNTIFS('Leave log'!$A$5:$A$404,$A10,'Leave log'!$C$5:$C$404,"&lt;="&amp;P$4,'Leave log'!$D$5:$D$404,"&gt;="&amp;P$4,'Leave log'!$B$5:$B$404,Setup!$A$17)&gt;0),Setup!$B$17&amp;IF(COUNTIFS('Leave log'!$A$5:$A$404,$A10,'Leave log'!$C$5:$C$404,P$4,'Leave log'!$D$5:$D$404,P$4,'Leave log'!$E$5:$E$404,"Half day")&gt;0,"½",""),""))))))))</f>
        <v/>
      </c>
      <c r="Q10" s="75">
        <f>IF(OR(Q$7=1,$A10=""),"",IF(COUNTIFS('Leave log'!$A$5:$A$404,$A10,'Leave log'!$C$5:$C$404,"&lt;="&amp;Q$4,'Leave log'!$D$5:$D$404,"&gt;="&amp;Q$4)=0,"",IF(AND(Setup!$A$12&lt;&gt;"",COUNTIFS('Leave log'!$A$5:$A$404,$A10,'Leave log'!$C$5:$C$404,"&lt;="&amp;Q$4,'Leave log'!$D$5:$D$404,"&gt;="&amp;Q$4,'Leave log'!$B$5:$B$404,Setup!$A$12)&gt;0),Setup!$B$12&amp;IF(COUNTIFS('Leave log'!$A$5:$A$404,$A10,'Leave log'!$C$5:$C$404,Q$4,'Leave log'!$D$5:$D$404,Q$4,'Leave log'!$E$5:$E$404,"Half day")&gt;0,"½",""),IF(AND(Setup!$A$13&lt;&gt;"",COUNTIFS('Leave log'!$A$5:$A$404,$A10,'Leave log'!$C$5:$C$404,"&lt;="&amp;Q$4,'Leave log'!$D$5:$D$404,"&gt;="&amp;Q$4,'Leave log'!$B$5:$B$404,Setup!$A$13)&gt;0),Setup!$B$13&amp;IF(COUNTIFS('Leave log'!$A$5:$A$404,$A10,'Leave log'!$C$5:$C$404,Q$4,'Leave log'!$D$5:$D$404,Q$4,'Leave log'!$E$5:$E$404,"Half day")&gt;0,"½",""),IF(AND(Setup!$A$14&lt;&gt;"",COUNTIFS('Leave log'!$A$5:$A$404,$A10,'Leave log'!$C$5:$C$404,"&lt;="&amp;Q$4,'Leave log'!$D$5:$D$404,"&gt;="&amp;Q$4,'Leave log'!$B$5:$B$404,Setup!$A$14)&gt;0),Setup!$B$14&amp;IF(COUNTIFS('Leave log'!$A$5:$A$404,$A10,'Leave log'!$C$5:$C$404,Q$4,'Leave log'!$D$5:$D$404,Q$4,'Leave log'!$E$5:$E$404,"Half day")&gt;0,"½",""),IF(AND(Setup!$A$15&lt;&gt;"",COUNTIFS('Leave log'!$A$5:$A$404,$A10,'Leave log'!$C$5:$C$404,"&lt;="&amp;Q$4,'Leave log'!$D$5:$D$404,"&gt;="&amp;Q$4,'Leave log'!$B$5:$B$404,Setup!$A$15)&gt;0),Setup!$B$15&amp;IF(COUNTIFS('Leave log'!$A$5:$A$404,$A10,'Leave log'!$C$5:$C$404,Q$4,'Leave log'!$D$5:$D$404,Q$4,'Leave log'!$E$5:$E$404,"Half day")&gt;0,"½",""),IF(AND(Setup!$A$16&lt;&gt;"",COUNTIFS('Leave log'!$A$5:$A$404,$A10,'Leave log'!$C$5:$C$404,"&lt;="&amp;Q$4,'Leave log'!$D$5:$D$404,"&gt;="&amp;Q$4,'Leave log'!$B$5:$B$404,Setup!$A$16)&gt;0),Setup!$B$16&amp;IF(COUNTIFS('Leave log'!$A$5:$A$404,$A10,'Leave log'!$C$5:$C$404,Q$4,'Leave log'!$D$5:$D$404,Q$4,'Leave log'!$E$5:$E$404,"Half day")&gt;0,"½",""),IF(AND(Setup!$A$17&lt;&gt;"",COUNTIFS('Leave log'!$A$5:$A$404,$A10,'Leave log'!$C$5:$C$404,"&lt;="&amp;Q$4,'Leave log'!$D$5:$D$404,"&gt;="&amp;Q$4,'Leave log'!$B$5:$B$404,Setup!$A$17)&gt;0),Setup!$B$17&amp;IF(COUNTIFS('Leave log'!$A$5:$A$404,$A10,'Leave log'!$C$5:$C$404,Q$4,'Leave log'!$D$5:$D$404,Q$4,'Leave log'!$E$5:$E$404,"Half day")&gt;0,"½",""),""))))))))</f>
        <v/>
      </c>
      <c r="R10" s="75">
        <f>IF(OR(R$7=1,$A10=""),"",IF(COUNTIFS('Leave log'!$A$5:$A$404,$A10,'Leave log'!$C$5:$C$404,"&lt;="&amp;R$4,'Leave log'!$D$5:$D$404,"&gt;="&amp;R$4)=0,"",IF(AND(Setup!$A$12&lt;&gt;"",COUNTIFS('Leave log'!$A$5:$A$404,$A10,'Leave log'!$C$5:$C$404,"&lt;="&amp;R$4,'Leave log'!$D$5:$D$404,"&gt;="&amp;R$4,'Leave log'!$B$5:$B$404,Setup!$A$12)&gt;0),Setup!$B$12&amp;IF(COUNTIFS('Leave log'!$A$5:$A$404,$A10,'Leave log'!$C$5:$C$404,R$4,'Leave log'!$D$5:$D$404,R$4,'Leave log'!$E$5:$E$404,"Half day")&gt;0,"½",""),IF(AND(Setup!$A$13&lt;&gt;"",COUNTIFS('Leave log'!$A$5:$A$404,$A10,'Leave log'!$C$5:$C$404,"&lt;="&amp;R$4,'Leave log'!$D$5:$D$404,"&gt;="&amp;R$4,'Leave log'!$B$5:$B$404,Setup!$A$13)&gt;0),Setup!$B$13&amp;IF(COUNTIFS('Leave log'!$A$5:$A$404,$A10,'Leave log'!$C$5:$C$404,R$4,'Leave log'!$D$5:$D$404,R$4,'Leave log'!$E$5:$E$404,"Half day")&gt;0,"½",""),IF(AND(Setup!$A$14&lt;&gt;"",COUNTIFS('Leave log'!$A$5:$A$404,$A10,'Leave log'!$C$5:$C$404,"&lt;="&amp;R$4,'Leave log'!$D$5:$D$404,"&gt;="&amp;R$4,'Leave log'!$B$5:$B$404,Setup!$A$14)&gt;0),Setup!$B$14&amp;IF(COUNTIFS('Leave log'!$A$5:$A$404,$A10,'Leave log'!$C$5:$C$404,R$4,'Leave log'!$D$5:$D$404,R$4,'Leave log'!$E$5:$E$404,"Half day")&gt;0,"½",""),IF(AND(Setup!$A$15&lt;&gt;"",COUNTIFS('Leave log'!$A$5:$A$404,$A10,'Leave log'!$C$5:$C$404,"&lt;="&amp;R$4,'Leave log'!$D$5:$D$404,"&gt;="&amp;R$4,'Leave log'!$B$5:$B$404,Setup!$A$15)&gt;0),Setup!$B$15&amp;IF(COUNTIFS('Leave log'!$A$5:$A$404,$A10,'Leave log'!$C$5:$C$404,R$4,'Leave log'!$D$5:$D$404,R$4,'Leave log'!$E$5:$E$404,"Half day")&gt;0,"½",""),IF(AND(Setup!$A$16&lt;&gt;"",COUNTIFS('Leave log'!$A$5:$A$404,$A10,'Leave log'!$C$5:$C$404,"&lt;="&amp;R$4,'Leave log'!$D$5:$D$404,"&gt;="&amp;R$4,'Leave log'!$B$5:$B$404,Setup!$A$16)&gt;0),Setup!$B$16&amp;IF(COUNTIFS('Leave log'!$A$5:$A$404,$A10,'Leave log'!$C$5:$C$404,R$4,'Leave log'!$D$5:$D$404,R$4,'Leave log'!$E$5:$E$404,"Half day")&gt;0,"½",""),IF(AND(Setup!$A$17&lt;&gt;"",COUNTIFS('Leave log'!$A$5:$A$404,$A10,'Leave log'!$C$5:$C$404,"&lt;="&amp;R$4,'Leave log'!$D$5:$D$404,"&gt;="&amp;R$4,'Leave log'!$B$5:$B$404,Setup!$A$17)&gt;0),Setup!$B$17&amp;IF(COUNTIFS('Leave log'!$A$5:$A$404,$A10,'Leave log'!$C$5:$C$404,R$4,'Leave log'!$D$5:$D$404,R$4,'Leave log'!$E$5:$E$404,"Half day")&gt;0,"½",""),""))))))))</f>
        <v/>
      </c>
      <c r="S10" s="75">
        <f>IF(OR(S$7=1,$A10=""),"",IF(COUNTIFS('Leave log'!$A$5:$A$404,$A10,'Leave log'!$C$5:$C$404,"&lt;="&amp;S$4,'Leave log'!$D$5:$D$404,"&gt;="&amp;S$4)=0,"",IF(AND(Setup!$A$12&lt;&gt;"",COUNTIFS('Leave log'!$A$5:$A$404,$A10,'Leave log'!$C$5:$C$404,"&lt;="&amp;S$4,'Leave log'!$D$5:$D$404,"&gt;="&amp;S$4,'Leave log'!$B$5:$B$404,Setup!$A$12)&gt;0),Setup!$B$12&amp;IF(COUNTIFS('Leave log'!$A$5:$A$404,$A10,'Leave log'!$C$5:$C$404,S$4,'Leave log'!$D$5:$D$404,S$4,'Leave log'!$E$5:$E$404,"Half day")&gt;0,"½",""),IF(AND(Setup!$A$13&lt;&gt;"",COUNTIFS('Leave log'!$A$5:$A$404,$A10,'Leave log'!$C$5:$C$404,"&lt;="&amp;S$4,'Leave log'!$D$5:$D$404,"&gt;="&amp;S$4,'Leave log'!$B$5:$B$404,Setup!$A$13)&gt;0),Setup!$B$13&amp;IF(COUNTIFS('Leave log'!$A$5:$A$404,$A10,'Leave log'!$C$5:$C$404,S$4,'Leave log'!$D$5:$D$404,S$4,'Leave log'!$E$5:$E$404,"Half day")&gt;0,"½",""),IF(AND(Setup!$A$14&lt;&gt;"",COUNTIFS('Leave log'!$A$5:$A$404,$A10,'Leave log'!$C$5:$C$404,"&lt;="&amp;S$4,'Leave log'!$D$5:$D$404,"&gt;="&amp;S$4,'Leave log'!$B$5:$B$404,Setup!$A$14)&gt;0),Setup!$B$14&amp;IF(COUNTIFS('Leave log'!$A$5:$A$404,$A10,'Leave log'!$C$5:$C$404,S$4,'Leave log'!$D$5:$D$404,S$4,'Leave log'!$E$5:$E$404,"Half day")&gt;0,"½",""),IF(AND(Setup!$A$15&lt;&gt;"",COUNTIFS('Leave log'!$A$5:$A$404,$A10,'Leave log'!$C$5:$C$404,"&lt;="&amp;S$4,'Leave log'!$D$5:$D$404,"&gt;="&amp;S$4,'Leave log'!$B$5:$B$404,Setup!$A$15)&gt;0),Setup!$B$15&amp;IF(COUNTIFS('Leave log'!$A$5:$A$404,$A10,'Leave log'!$C$5:$C$404,S$4,'Leave log'!$D$5:$D$404,S$4,'Leave log'!$E$5:$E$404,"Half day")&gt;0,"½",""),IF(AND(Setup!$A$16&lt;&gt;"",COUNTIFS('Leave log'!$A$5:$A$404,$A10,'Leave log'!$C$5:$C$404,"&lt;="&amp;S$4,'Leave log'!$D$5:$D$404,"&gt;="&amp;S$4,'Leave log'!$B$5:$B$404,Setup!$A$16)&gt;0),Setup!$B$16&amp;IF(COUNTIFS('Leave log'!$A$5:$A$404,$A10,'Leave log'!$C$5:$C$404,S$4,'Leave log'!$D$5:$D$404,S$4,'Leave log'!$E$5:$E$404,"Half day")&gt;0,"½",""),IF(AND(Setup!$A$17&lt;&gt;"",COUNTIFS('Leave log'!$A$5:$A$404,$A10,'Leave log'!$C$5:$C$404,"&lt;="&amp;S$4,'Leave log'!$D$5:$D$404,"&gt;="&amp;S$4,'Leave log'!$B$5:$B$404,Setup!$A$17)&gt;0),Setup!$B$17&amp;IF(COUNTIFS('Leave log'!$A$5:$A$404,$A10,'Leave log'!$C$5:$C$404,S$4,'Leave log'!$D$5:$D$404,S$4,'Leave log'!$E$5:$E$404,"Half day")&gt;0,"½",""),""))))))))</f>
        <v/>
      </c>
      <c r="T10" s="75">
        <f>IF(OR(T$7=1,$A10=""),"",IF(COUNTIFS('Leave log'!$A$5:$A$404,$A10,'Leave log'!$C$5:$C$404,"&lt;="&amp;T$4,'Leave log'!$D$5:$D$404,"&gt;="&amp;T$4)=0,"",IF(AND(Setup!$A$12&lt;&gt;"",COUNTIFS('Leave log'!$A$5:$A$404,$A10,'Leave log'!$C$5:$C$404,"&lt;="&amp;T$4,'Leave log'!$D$5:$D$404,"&gt;="&amp;T$4,'Leave log'!$B$5:$B$404,Setup!$A$12)&gt;0),Setup!$B$12&amp;IF(COUNTIFS('Leave log'!$A$5:$A$404,$A10,'Leave log'!$C$5:$C$404,T$4,'Leave log'!$D$5:$D$404,T$4,'Leave log'!$E$5:$E$404,"Half day")&gt;0,"½",""),IF(AND(Setup!$A$13&lt;&gt;"",COUNTIFS('Leave log'!$A$5:$A$404,$A10,'Leave log'!$C$5:$C$404,"&lt;="&amp;T$4,'Leave log'!$D$5:$D$404,"&gt;="&amp;T$4,'Leave log'!$B$5:$B$404,Setup!$A$13)&gt;0),Setup!$B$13&amp;IF(COUNTIFS('Leave log'!$A$5:$A$404,$A10,'Leave log'!$C$5:$C$404,T$4,'Leave log'!$D$5:$D$404,T$4,'Leave log'!$E$5:$E$404,"Half day")&gt;0,"½",""),IF(AND(Setup!$A$14&lt;&gt;"",COUNTIFS('Leave log'!$A$5:$A$404,$A10,'Leave log'!$C$5:$C$404,"&lt;="&amp;T$4,'Leave log'!$D$5:$D$404,"&gt;="&amp;T$4,'Leave log'!$B$5:$B$404,Setup!$A$14)&gt;0),Setup!$B$14&amp;IF(COUNTIFS('Leave log'!$A$5:$A$404,$A10,'Leave log'!$C$5:$C$404,T$4,'Leave log'!$D$5:$D$404,T$4,'Leave log'!$E$5:$E$404,"Half day")&gt;0,"½",""),IF(AND(Setup!$A$15&lt;&gt;"",COUNTIFS('Leave log'!$A$5:$A$404,$A10,'Leave log'!$C$5:$C$404,"&lt;="&amp;T$4,'Leave log'!$D$5:$D$404,"&gt;="&amp;T$4,'Leave log'!$B$5:$B$404,Setup!$A$15)&gt;0),Setup!$B$15&amp;IF(COUNTIFS('Leave log'!$A$5:$A$404,$A10,'Leave log'!$C$5:$C$404,T$4,'Leave log'!$D$5:$D$404,T$4,'Leave log'!$E$5:$E$404,"Half day")&gt;0,"½",""),IF(AND(Setup!$A$16&lt;&gt;"",COUNTIFS('Leave log'!$A$5:$A$404,$A10,'Leave log'!$C$5:$C$404,"&lt;="&amp;T$4,'Leave log'!$D$5:$D$404,"&gt;="&amp;T$4,'Leave log'!$B$5:$B$404,Setup!$A$16)&gt;0),Setup!$B$16&amp;IF(COUNTIFS('Leave log'!$A$5:$A$404,$A10,'Leave log'!$C$5:$C$404,T$4,'Leave log'!$D$5:$D$404,T$4,'Leave log'!$E$5:$E$404,"Half day")&gt;0,"½",""),IF(AND(Setup!$A$17&lt;&gt;"",COUNTIFS('Leave log'!$A$5:$A$404,$A10,'Leave log'!$C$5:$C$404,"&lt;="&amp;T$4,'Leave log'!$D$5:$D$404,"&gt;="&amp;T$4,'Leave log'!$B$5:$B$404,Setup!$A$17)&gt;0),Setup!$B$17&amp;IF(COUNTIFS('Leave log'!$A$5:$A$404,$A10,'Leave log'!$C$5:$C$404,T$4,'Leave log'!$D$5:$D$404,T$4,'Leave log'!$E$5:$E$404,"Half day")&gt;0,"½",""),""))))))))</f>
        <v/>
      </c>
      <c r="U10" s="75">
        <f>IF(OR(U$7=1,$A10=""),"",IF(COUNTIFS('Leave log'!$A$5:$A$404,$A10,'Leave log'!$C$5:$C$404,"&lt;="&amp;U$4,'Leave log'!$D$5:$D$404,"&gt;="&amp;U$4)=0,"",IF(AND(Setup!$A$12&lt;&gt;"",COUNTIFS('Leave log'!$A$5:$A$404,$A10,'Leave log'!$C$5:$C$404,"&lt;="&amp;U$4,'Leave log'!$D$5:$D$404,"&gt;="&amp;U$4,'Leave log'!$B$5:$B$404,Setup!$A$12)&gt;0),Setup!$B$12&amp;IF(COUNTIFS('Leave log'!$A$5:$A$404,$A10,'Leave log'!$C$5:$C$404,U$4,'Leave log'!$D$5:$D$404,U$4,'Leave log'!$E$5:$E$404,"Half day")&gt;0,"½",""),IF(AND(Setup!$A$13&lt;&gt;"",COUNTIFS('Leave log'!$A$5:$A$404,$A10,'Leave log'!$C$5:$C$404,"&lt;="&amp;U$4,'Leave log'!$D$5:$D$404,"&gt;="&amp;U$4,'Leave log'!$B$5:$B$404,Setup!$A$13)&gt;0),Setup!$B$13&amp;IF(COUNTIFS('Leave log'!$A$5:$A$404,$A10,'Leave log'!$C$5:$C$404,U$4,'Leave log'!$D$5:$D$404,U$4,'Leave log'!$E$5:$E$404,"Half day")&gt;0,"½",""),IF(AND(Setup!$A$14&lt;&gt;"",COUNTIFS('Leave log'!$A$5:$A$404,$A10,'Leave log'!$C$5:$C$404,"&lt;="&amp;U$4,'Leave log'!$D$5:$D$404,"&gt;="&amp;U$4,'Leave log'!$B$5:$B$404,Setup!$A$14)&gt;0),Setup!$B$14&amp;IF(COUNTIFS('Leave log'!$A$5:$A$404,$A10,'Leave log'!$C$5:$C$404,U$4,'Leave log'!$D$5:$D$404,U$4,'Leave log'!$E$5:$E$404,"Half day")&gt;0,"½",""),IF(AND(Setup!$A$15&lt;&gt;"",COUNTIFS('Leave log'!$A$5:$A$404,$A10,'Leave log'!$C$5:$C$404,"&lt;="&amp;U$4,'Leave log'!$D$5:$D$404,"&gt;="&amp;U$4,'Leave log'!$B$5:$B$404,Setup!$A$15)&gt;0),Setup!$B$15&amp;IF(COUNTIFS('Leave log'!$A$5:$A$404,$A10,'Leave log'!$C$5:$C$404,U$4,'Leave log'!$D$5:$D$404,U$4,'Leave log'!$E$5:$E$404,"Half day")&gt;0,"½",""),IF(AND(Setup!$A$16&lt;&gt;"",COUNTIFS('Leave log'!$A$5:$A$404,$A10,'Leave log'!$C$5:$C$404,"&lt;="&amp;U$4,'Leave log'!$D$5:$D$404,"&gt;="&amp;U$4,'Leave log'!$B$5:$B$404,Setup!$A$16)&gt;0),Setup!$B$16&amp;IF(COUNTIFS('Leave log'!$A$5:$A$404,$A10,'Leave log'!$C$5:$C$404,U$4,'Leave log'!$D$5:$D$404,U$4,'Leave log'!$E$5:$E$404,"Half day")&gt;0,"½",""),IF(AND(Setup!$A$17&lt;&gt;"",COUNTIFS('Leave log'!$A$5:$A$404,$A10,'Leave log'!$C$5:$C$404,"&lt;="&amp;U$4,'Leave log'!$D$5:$D$404,"&gt;="&amp;U$4,'Leave log'!$B$5:$B$404,Setup!$A$17)&gt;0),Setup!$B$17&amp;IF(COUNTIFS('Leave log'!$A$5:$A$404,$A10,'Leave log'!$C$5:$C$404,U$4,'Leave log'!$D$5:$D$404,U$4,'Leave log'!$E$5:$E$404,"Half day")&gt;0,"½",""),""))))))))</f>
        <v/>
      </c>
      <c r="V10" s="75">
        <f>IF(OR(V$7=1,$A10=""),"",IF(COUNTIFS('Leave log'!$A$5:$A$404,$A10,'Leave log'!$C$5:$C$404,"&lt;="&amp;V$4,'Leave log'!$D$5:$D$404,"&gt;="&amp;V$4)=0,"",IF(AND(Setup!$A$12&lt;&gt;"",COUNTIFS('Leave log'!$A$5:$A$404,$A10,'Leave log'!$C$5:$C$404,"&lt;="&amp;V$4,'Leave log'!$D$5:$D$404,"&gt;="&amp;V$4,'Leave log'!$B$5:$B$404,Setup!$A$12)&gt;0),Setup!$B$12&amp;IF(COUNTIFS('Leave log'!$A$5:$A$404,$A10,'Leave log'!$C$5:$C$404,V$4,'Leave log'!$D$5:$D$404,V$4,'Leave log'!$E$5:$E$404,"Half day")&gt;0,"½",""),IF(AND(Setup!$A$13&lt;&gt;"",COUNTIFS('Leave log'!$A$5:$A$404,$A10,'Leave log'!$C$5:$C$404,"&lt;="&amp;V$4,'Leave log'!$D$5:$D$404,"&gt;="&amp;V$4,'Leave log'!$B$5:$B$404,Setup!$A$13)&gt;0),Setup!$B$13&amp;IF(COUNTIFS('Leave log'!$A$5:$A$404,$A10,'Leave log'!$C$5:$C$404,V$4,'Leave log'!$D$5:$D$404,V$4,'Leave log'!$E$5:$E$404,"Half day")&gt;0,"½",""),IF(AND(Setup!$A$14&lt;&gt;"",COUNTIFS('Leave log'!$A$5:$A$404,$A10,'Leave log'!$C$5:$C$404,"&lt;="&amp;V$4,'Leave log'!$D$5:$D$404,"&gt;="&amp;V$4,'Leave log'!$B$5:$B$404,Setup!$A$14)&gt;0),Setup!$B$14&amp;IF(COUNTIFS('Leave log'!$A$5:$A$404,$A10,'Leave log'!$C$5:$C$404,V$4,'Leave log'!$D$5:$D$404,V$4,'Leave log'!$E$5:$E$404,"Half day")&gt;0,"½",""),IF(AND(Setup!$A$15&lt;&gt;"",COUNTIFS('Leave log'!$A$5:$A$404,$A10,'Leave log'!$C$5:$C$404,"&lt;="&amp;V$4,'Leave log'!$D$5:$D$404,"&gt;="&amp;V$4,'Leave log'!$B$5:$B$404,Setup!$A$15)&gt;0),Setup!$B$15&amp;IF(COUNTIFS('Leave log'!$A$5:$A$404,$A10,'Leave log'!$C$5:$C$404,V$4,'Leave log'!$D$5:$D$404,V$4,'Leave log'!$E$5:$E$404,"Half day")&gt;0,"½",""),IF(AND(Setup!$A$16&lt;&gt;"",COUNTIFS('Leave log'!$A$5:$A$404,$A10,'Leave log'!$C$5:$C$404,"&lt;="&amp;V$4,'Leave log'!$D$5:$D$404,"&gt;="&amp;V$4,'Leave log'!$B$5:$B$404,Setup!$A$16)&gt;0),Setup!$B$16&amp;IF(COUNTIFS('Leave log'!$A$5:$A$404,$A10,'Leave log'!$C$5:$C$404,V$4,'Leave log'!$D$5:$D$404,V$4,'Leave log'!$E$5:$E$404,"Half day")&gt;0,"½",""),IF(AND(Setup!$A$17&lt;&gt;"",COUNTIFS('Leave log'!$A$5:$A$404,$A10,'Leave log'!$C$5:$C$404,"&lt;="&amp;V$4,'Leave log'!$D$5:$D$404,"&gt;="&amp;V$4,'Leave log'!$B$5:$B$404,Setup!$A$17)&gt;0),Setup!$B$17&amp;IF(COUNTIFS('Leave log'!$A$5:$A$404,$A10,'Leave log'!$C$5:$C$404,V$4,'Leave log'!$D$5:$D$404,V$4,'Leave log'!$E$5:$E$404,"Half day")&gt;0,"½",""),""))))))))</f>
        <v/>
      </c>
      <c r="W10" s="75">
        <f>IF(OR(W$7=1,$A10=""),"",IF(COUNTIFS('Leave log'!$A$5:$A$404,$A10,'Leave log'!$C$5:$C$404,"&lt;="&amp;W$4,'Leave log'!$D$5:$D$404,"&gt;="&amp;W$4)=0,"",IF(AND(Setup!$A$12&lt;&gt;"",COUNTIFS('Leave log'!$A$5:$A$404,$A10,'Leave log'!$C$5:$C$404,"&lt;="&amp;W$4,'Leave log'!$D$5:$D$404,"&gt;="&amp;W$4,'Leave log'!$B$5:$B$404,Setup!$A$12)&gt;0),Setup!$B$12&amp;IF(COUNTIFS('Leave log'!$A$5:$A$404,$A10,'Leave log'!$C$5:$C$404,W$4,'Leave log'!$D$5:$D$404,W$4,'Leave log'!$E$5:$E$404,"Half day")&gt;0,"½",""),IF(AND(Setup!$A$13&lt;&gt;"",COUNTIFS('Leave log'!$A$5:$A$404,$A10,'Leave log'!$C$5:$C$404,"&lt;="&amp;W$4,'Leave log'!$D$5:$D$404,"&gt;="&amp;W$4,'Leave log'!$B$5:$B$404,Setup!$A$13)&gt;0),Setup!$B$13&amp;IF(COUNTIFS('Leave log'!$A$5:$A$404,$A10,'Leave log'!$C$5:$C$404,W$4,'Leave log'!$D$5:$D$404,W$4,'Leave log'!$E$5:$E$404,"Half day")&gt;0,"½",""),IF(AND(Setup!$A$14&lt;&gt;"",COUNTIFS('Leave log'!$A$5:$A$404,$A10,'Leave log'!$C$5:$C$404,"&lt;="&amp;W$4,'Leave log'!$D$5:$D$404,"&gt;="&amp;W$4,'Leave log'!$B$5:$B$404,Setup!$A$14)&gt;0),Setup!$B$14&amp;IF(COUNTIFS('Leave log'!$A$5:$A$404,$A10,'Leave log'!$C$5:$C$404,W$4,'Leave log'!$D$5:$D$404,W$4,'Leave log'!$E$5:$E$404,"Half day")&gt;0,"½",""),IF(AND(Setup!$A$15&lt;&gt;"",COUNTIFS('Leave log'!$A$5:$A$404,$A10,'Leave log'!$C$5:$C$404,"&lt;="&amp;W$4,'Leave log'!$D$5:$D$404,"&gt;="&amp;W$4,'Leave log'!$B$5:$B$404,Setup!$A$15)&gt;0),Setup!$B$15&amp;IF(COUNTIFS('Leave log'!$A$5:$A$404,$A10,'Leave log'!$C$5:$C$404,W$4,'Leave log'!$D$5:$D$404,W$4,'Leave log'!$E$5:$E$404,"Half day")&gt;0,"½",""),IF(AND(Setup!$A$16&lt;&gt;"",COUNTIFS('Leave log'!$A$5:$A$404,$A10,'Leave log'!$C$5:$C$404,"&lt;="&amp;W$4,'Leave log'!$D$5:$D$404,"&gt;="&amp;W$4,'Leave log'!$B$5:$B$404,Setup!$A$16)&gt;0),Setup!$B$16&amp;IF(COUNTIFS('Leave log'!$A$5:$A$404,$A10,'Leave log'!$C$5:$C$404,W$4,'Leave log'!$D$5:$D$404,W$4,'Leave log'!$E$5:$E$404,"Half day")&gt;0,"½",""),IF(AND(Setup!$A$17&lt;&gt;"",COUNTIFS('Leave log'!$A$5:$A$404,$A10,'Leave log'!$C$5:$C$404,"&lt;="&amp;W$4,'Leave log'!$D$5:$D$404,"&gt;="&amp;W$4,'Leave log'!$B$5:$B$404,Setup!$A$17)&gt;0),Setup!$B$17&amp;IF(COUNTIFS('Leave log'!$A$5:$A$404,$A10,'Leave log'!$C$5:$C$404,W$4,'Leave log'!$D$5:$D$404,W$4,'Leave log'!$E$5:$E$404,"Half day")&gt;0,"½",""),""))))))))</f>
        <v/>
      </c>
      <c r="X10" s="75">
        <f>IF(OR(X$7=1,$A10=""),"",IF(COUNTIFS('Leave log'!$A$5:$A$404,$A10,'Leave log'!$C$5:$C$404,"&lt;="&amp;X$4,'Leave log'!$D$5:$D$404,"&gt;="&amp;X$4)=0,"",IF(AND(Setup!$A$12&lt;&gt;"",COUNTIFS('Leave log'!$A$5:$A$404,$A10,'Leave log'!$C$5:$C$404,"&lt;="&amp;X$4,'Leave log'!$D$5:$D$404,"&gt;="&amp;X$4,'Leave log'!$B$5:$B$404,Setup!$A$12)&gt;0),Setup!$B$12&amp;IF(COUNTIFS('Leave log'!$A$5:$A$404,$A10,'Leave log'!$C$5:$C$404,X$4,'Leave log'!$D$5:$D$404,X$4,'Leave log'!$E$5:$E$404,"Half day")&gt;0,"½",""),IF(AND(Setup!$A$13&lt;&gt;"",COUNTIFS('Leave log'!$A$5:$A$404,$A10,'Leave log'!$C$5:$C$404,"&lt;="&amp;X$4,'Leave log'!$D$5:$D$404,"&gt;="&amp;X$4,'Leave log'!$B$5:$B$404,Setup!$A$13)&gt;0),Setup!$B$13&amp;IF(COUNTIFS('Leave log'!$A$5:$A$404,$A10,'Leave log'!$C$5:$C$404,X$4,'Leave log'!$D$5:$D$404,X$4,'Leave log'!$E$5:$E$404,"Half day")&gt;0,"½",""),IF(AND(Setup!$A$14&lt;&gt;"",COUNTIFS('Leave log'!$A$5:$A$404,$A10,'Leave log'!$C$5:$C$404,"&lt;="&amp;X$4,'Leave log'!$D$5:$D$404,"&gt;="&amp;X$4,'Leave log'!$B$5:$B$404,Setup!$A$14)&gt;0),Setup!$B$14&amp;IF(COUNTIFS('Leave log'!$A$5:$A$404,$A10,'Leave log'!$C$5:$C$404,X$4,'Leave log'!$D$5:$D$404,X$4,'Leave log'!$E$5:$E$404,"Half day")&gt;0,"½",""),IF(AND(Setup!$A$15&lt;&gt;"",COUNTIFS('Leave log'!$A$5:$A$404,$A10,'Leave log'!$C$5:$C$404,"&lt;="&amp;X$4,'Leave log'!$D$5:$D$404,"&gt;="&amp;X$4,'Leave log'!$B$5:$B$404,Setup!$A$15)&gt;0),Setup!$B$15&amp;IF(COUNTIFS('Leave log'!$A$5:$A$404,$A10,'Leave log'!$C$5:$C$404,X$4,'Leave log'!$D$5:$D$404,X$4,'Leave log'!$E$5:$E$404,"Half day")&gt;0,"½",""),IF(AND(Setup!$A$16&lt;&gt;"",COUNTIFS('Leave log'!$A$5:$A$404,$A10,'Leave log'!$C$5:$C$404,"&lt;="&amp;X$4,'Leave log'!$D$5:$D$404,"&gt;="&amp;X$4,'Leave log'!$B$5:$B$404,Setup!$A$16)&gt;0),Setup!$B$16&amp;IF(COUNTIFS('Leave log'!$A$5:$A$404,$A10,'Leave log'!$C$5:$C$404,X$4,'Leave log'!$D$5:$D$404,X$4,'Leave log'!$E$5:$E$404,"Half day")&gt;0,"½",""),IF(AND(Setup!$A$17&lt;&gt;"",COUNTIFS('Leave log'!$A$5:$A$404,$A10,'Leave log'!$C$5:$C$404,"&lt;="&amp;X$4,'Leave log'!$D$5:$D$404,"&gt;="&amp;X$4,'Leave log'!$B$5:$B$404,Setup!$A$17)&gt;0),Setup!$B$17&amp;IF(COUNTIFS('Leave log'!$A$5:$A$404,$A10,'Leave log'!$C$5:$C$404,X$4,'Leave log'!$D$5:$D$404,X$4,'Leave log'!$E$5:$E$404,"Half day")&gt;0,"½",""),""))))))))</f>
        <v/>
      </c>
      <c r="Y10" s="75">
        <f>IF(OR(Y$7=1,$A10=""),"",IF(COUNTIFS('Leave log'!$A$5:$A$404,$A10,'Leave log'!$C$5:$C$404,"&lt;="&amp;Y$4,'Leave log'!$D$5:$D$404,"&gt;="&amp;Y$4)=0,"",IF(AND(Setup!$A$12&lt;&gt;"",COUNTIFS('Leave log'!$A$5:$A$404,$A10,'Leave log'!$C$5:$C$404,"&lt;="&amp;Y$4,'Leave log'!$D$5:$D$404,"&gt;="&amp;Y$4,'Leave log'!$B$5:$B$404,Setup!$A$12)&gt;0),Setup!$B$12&amp;IF(COUNTIFS('Leave log'!$A$5:$A$404,$A10,'Leave log'!$C$5:$C$404,Y$4,'Leave log'!$D$5:$D$404,Y$4,'Leave log'!$E$5:$E$404,"Half day")&gt;0,"½",""),IF(AND(Setup!$A$13&lt;&gt;"",COUNTIFS('Leave log'!$A$5:$A$404,$A10,'Leave log'!$C$5:$C$404,"&lt;="&amp;Y$4,'Leave log'!$D$5:$D$404,"&gt;="&amp;Y$4,'Leave log'!$B$5:$B$404,Setup!$A$13)&gt;0),Setup!$B$13&amp;IF(COUNTIFS('Leave log'!$A$5:$A$404,$A10,'Leave log'!$C$5:$C$404,Y$4,'Leave log'!$D$5:$D$404,Y$4,'Leave log'!$E$5:$E$404,"Half day")&gt;0,"½",""),IF(AND(Setup!$A$14&lt;&gt;"",COUNTIFS('Leave log'!$A$5:$A$404,$A10,'Leave log'!$C$5:$C$404,"&lt;="&amp;Y$4,'Leave log'!$D$5:$D$404,"&gt;="&amp;Y$4,'Leave log'!$B$5:$B$404,Setup!$A$14)&gt;0),Setup!$B$14&amp;IF(COUNTIFS('Leave log'!$A$5:$A$404,$A10,'Leave log'!$C$5:$C$404,Y$4,'Leave log'!$D$5:$D$404,Y$4,'Leave log'!$E$5:$E$404,"Half day")&gt;0,"½",""),IF(AND(Setup!$A$15&lt;&gt;"",COUNTIFS('Leave log'!$A$5:$A$404,$A10,'Leave log'!$C$5:$C$404,"&lt;="&amp;Y$4,'Leave log'!$D$5:$D$404,"&gt;="&amp;Y$4,'Leave log'!$B$5:$B$404,Setup!$A$15)&gt;0),Setup!$B$15&amp;IF(COUNTIFS('Leave log'!$A$5:$A$404,$A10,'Leave log'!$C$5:$C$404,Y$4,'Leave log'!$D$5:$D$404,Y$4,'Leave log'!$E$5:$E$404,"Half day")&gt;0,"½",""),IF(AND(Setup!$A$16&lt;&gt;"",COUNTIFS('Leave log'!$A$5:$A$404,$A10,'Leave log'!$C$5:$C$404,"&lt;="&amp;Y$4,'Leave log'!$D$5:$D$404,"&gt;="&amp;Y$4,'Leave log'!$B$5:$B$404,Setup!$A$16)&gt;0),Setup!$B$16&amp;IF(COUNTIFS('Leave log'!$A$5:$A$404,$A10,'Leave log'!$C$5:$C$404,Y$4,'Leave log'!$D$5:$D$404,Y$4,'Leave log'!$E$5:$E$404,"Half day")&gt;0,"½",""),IF(AND(Setup!$A$17&lt;&gt;"",COUNTIFS('Leave log'!$A$5:$A$404,$A10,'Leave log'!$C$5:$C$404,"&lt;="&amp;Y$4,'Leave log'!$D$5:$D$404,"&gt;="&amp;Y$4,'Leave log'!$B$5:$B$404,Setup!$A$17)&gt;0),Setup!$B$17&amp;IF(COUNTIFS('Leave log'!$A$5:$A$404,$A10,'Leave log'!$C$5:$C$404,Y$4,'Leave log'!$D$5:$D$404,Y$4,'Leave log'!$E$5:$E$404,"Half day")&gt;0,"½",""),""))))))))</f>
        <v/>
      </c>
      <c r="Z10" s="75">
        <f>IF(OR(Z$7=1,$A10=""),"",IF(COUNTIFS('Leave log'!$A$5:$A$404,$A10,'Leave log'!$C$5:$C$404,"&lt;="&amp;Z$4,'Leave log'!$D$5:$D$404,"&gt;="&amp;Z$4)=0,"",IF(AND(Setup!$A$12&lt;&gt;"",COUNTIFS('Leave log'!$A$5:$A$404,$A10,'Leave log'!$C$5:$C$404,"&lt;="&amp;Z$4,'Leave log'!$D$5:$D$404,"&gt;="&amp;Z$4,'Leave log'!$B$5:$B$404,Setup!$A$12)&gt;0),Setup!$B$12&amp;IF(COUNTIFS('Leave log'!$A$5:$A$404,$A10,'Leave log'!$C$5:$C$404,Z$4,'Leave log'!$D$5:$D$404,Z$4,'Leave log'!$E$5:$E$404,"Half day")&gt;0,"½",""),IF(AND(Setup!$A$13&lt;&gt;"",COUNTIFS('Leave log'!$A$5:$A$404,$A10,'Leave log'!$C$5:$C$404,"&lt;="&amp;Z$4,'Leave log'!$D$5:$D$404,"&gt;="&amp;Z$4,'Leave log'!$B$5:$B$404,Setup!$A$13)&gt;0),Setup!$B$13&amp;IF(COUNTIFS('Leave log'!$A$5:$A$404,$A10,'Leave log'!$C$5:$C$404,Z$4,'Leave log'!$D$5:$D$404,Z$4,'Leave log'!$E$5:$E$404,"Half day")&gt;0,"½",""),IF(AND(Setup!$A$14&lt;&gt;"",COUNTIFS('Leave log'!$A$5:$A$404,$A10,'Leave log'!$C$5:$C$404,"&lt;="&amp;Z$4,'Leave log'!$D$5:$D$404,"&gt;="&amp;Z$4,'Leave log'!$B$5:$B$404,Setup!$A$14)&gt;0),Setup!$B$14&amp;IF(COUNTIFS('Leave log'!$A$5:$A$404,$A10,'Leave log'!$C$5:$C$404,Z$4,'Leave log'!$D$5:$D$404,Z$4,'Leave log'!$E$5:$E$404,"Half day")&gt;0,"½",""),IF(AND(Setup!$A$15&lt;&gt;"",COUNTIFS('Leave log'!$A$5:$A$404,$A10,'Leave log'!$C$5:$C$404,"&lt;="&amp;Z$4,'Leave log'!$D$5:$D$404,"&gt;="&amp;Z$4,'Leave log'!$B$5:$B$404,Setup!$A$15)&gt;0),Setup!$B$15&amp;IF(COUNTIFS('Leave log'!$A$5:$A$404,$A10,'Leave log'!$C$5:$C$404,Z$4,'Leave log'!$D$5:$D$404,Z$4,'Leave log'!$E$5:$E$404,"Half day")&gt;0,"½",""),IF(AND(Setup!$A$16&lt;&gt;"",COUNTIFS('Leave log'!$A$5:$A$404,$A10,'Leave log'!$C$5:$C$404,"&lt;="&amp;Z$4,'Leave log'!$D$5:$D$404,"&gt;="&amp;Z$4,'Leave log'!$B$5:$B$404,Setup!$A$16)&gt;0),Setup!$B$16&amp;IF(COUNTIFS('Leave log'!$A$5:$A$404,$A10,'Leave log'!$C$5:$C$404,Z$4,'Leave log'!$D$5:$D$404,Z$4,'Leave log'!$E$5:$E$404,"Half day")&gt;0,"½",""),IF(AND(Setup!$A$17&lt;&gt;"",COUNTIFS('Leave log'!$A$5:$A$404,$A10,'Leave log'!$C$5:$C$404,"&lt;="&amp;Z$4,'Leave log'!$D$5:$D$404,"&gt;="&amp;Z$4,'Leave log'!$B$5:$B$404,Setup!$A$17)&gt;0),Setup!$B$17&amp;IF(COUNTIFS('Leave log'!$A$5:$A$404,$A10,'Leave log'!$C$5:$C$404,Z$4,'Leave log'!$D$5:$D$404,Z$4,'Leave log'!$E$5:$E$404,"Half day")&gt;0,"½",""),""))))))))</f>
        <v/>
      </c>
      <c r="AA10" s="75">
        <f>IF(OR(AA$7=1,$A10=""),"",IF(COUNTIFS('Leave log'!$A$5:$A$404,$A10,'Leave log'!$C$5:$C$404,"&lt;="&amp;AA$4,'Leave log'!$D$5:$D$404,"&gt;="&amp;AA$4)=0,"",IF(AND(Setup!$A$12&lt;&gt;"",COUNTIFS('Leave log'!$A$5:$A$404,$A10,'Leave log'!$C$5:$C$404,"&lt;="&amp;AA$4,'Leave log'!$D$5:$D$404,"&gt;="&amp;AA$4,'Leave log'!$B$5:$B$404,Setup!$A$12)&gt;0),Setup!$B$12&amp;IF(COUNTIFS('Leave log'!$A$5:$A$404,$A10,'Leave log'!$C$5:$C$404,AA$4,'Leave log'!$D$5:$D$404,AA$4,'Leave log'!$E$5:$E$404,"Half day")&gt;0,"½",""),IF(AND(Setup!$A$13&lt;&gt;"",COUNTIFS('Leave log'!$A$5:$A$404,$A10,'Leave log'!$C$5:$C$404,"&lt;="&amp;AA$4,'Leave log'!$D$5:$D$404,"&gt;="&amp;AA$4,'Leave log'!$B$5:$B$404,Setup!$A$13)&gt;0),Setup!$B$13&amp;IF(COUNTIFS('Leave log'!$A$5:$A$404,$A10,'Leave log'!$C$5:$C$404,AA$4,'Leave log'!$D$5:$D$404,AA$4,'Leave log'!$E$5:$E$404,"Half day")&gt;0,"½",""),IF(AND(Setup!$A$14&lt;&gt;"",COUNTIFS('Leave log'!$A$5:$A$404,$A10,'Leave log'!$C$5:$C$404,"&lt;="&amp;AA$4,'Leave log'!$D$5:$D$404,"&gt;="&amp;AA$4,'Leave log'!$B$5:$B$404,Setup!$A$14)&gt;0),Setup!$B$14&amp;IF(COUNTIFS('Leave log'!$A$5:$A$404,$A10,'Leave log'!$C$5:$C$404,AA$4,'Leave log'!$D$5:$D$404,AA$4,'Leave log'!$E$5:$E$404,"Half day")&gt;0,"½",""),IF(AND(Setup!$A$15&lt;&gt;"",COUNTIFS('Leave log'!$A$5:$A$404,$A10,'Leave log'!$C$5:$C$404,"&lt;="&amp;AA$4,'Leave log'!$D$5:$D$404,"&gt;="&amp;AA$4,'Leave log'!$B$5:$B$404,Setup!$A$15)&gt;0),Setup!$B$15&amp;IF(COUNTIFS('Leave log'!$A$5:$A$404,$A10,'Leave log'!$C$5:$C$404,AA$4,'Leave log'!$D$5:$D$404,AA$4,'Leave log'!$E$5:$E$404,"Half day")&gt;0,"½",""),IF(AND(Setup!$A$16&lt;&gt;"",COUNTIFS('Leave log'!$A$5:$A$404,$A10,'Leave log'!$C$5:$C$404,"&lt;="&amp;AA$4,'Leave log'!$D$5:$D$404,"&gt;="&amp;AA$4,'Leave log'!$B$5:$B$404,Setup!$A$16)&gt;0),Setup!$B$16&amp;IF(COUNTIFS('Leave log'!$A$5:$A$404,$A10,'Leave log'!$C$5:$C$404,AA$4,'Leave log'!$D$5:$D$404,AA$4,'Leave log'!$E$5:$E$404,"Half day")&gt;0,"½",""),IF(AND(Setup!$A$17&lt;&gt;"",COUNTIFS('Leave log'!$A$5:$A$404,$A10,'Leave log'!$C$5:$C$404,"&lt;="&amp;AA$4,'Leave log'!$D$5:$D$404,"&gt;="&amp;AA$4,'Leave log'!$B$5:$B$404,Setup!$A$17)&gt;0),Setup!$B$17&amp;IF(COUNTIFS('Leave log'!$A$5:$A$404,$A10,'Leave log'!$C$5:$C$404,AA$4,'Leave log'!$D$5:$D$404,AA$4,'Leave log'!$E$5:$E$404,"Half day")&gt;0,"½",""),""))))))))</f>
        <v/>
      </c>
      <c r="AB10" s="75">
        <f>IF(OR(AB$7=1,$A10=""),"",IF(COUNTIFS('Leave log'!$A$5:$A$404,$A10,'Leave log'!$C$5:$C$404,"&lt;="&amp;AB$4,'Leave log'!$D$5:$D$404,"&gt;="&amp;AB$4)=0,"",IF(AND(Setup!$A$12&lt;&gt;"",COUNTIFS('Leave log'!$A$5:$A$404,$A10,'Leave log'!$C$5:$C$404,"&lt;="&amp;AB$4,'Leave log'!$D$5:$D$404,"&gt;="&amp;AB$4,'Leave log'!$B$5:$B$404,Setup!$A$12)&gt;0),Setup!$B$12&amp;IF(COUNTIFS('Leave log'!$A$5:$A$404,$A10,'Leave log'!$C$5:$C$404,AB$4,'Leave log'!$D$5:$D$404,AB$4,'Leave log'!$E$5:$E$404,"Half day")&gt;0,"½",""),IF(AND(Setup!$A$13&lt;&gt;"",COUNTIFS('Leave log'!$A$5:$A$404,$A10,'Leave log'!$C$5:$C$404,"&lt;="&amp;AB$4,'Leave log'!$D$5:$D$404,"&gt;="&amp;AB$4,'Leave log'!$B$5:$B$404,Setup!$A$13)&gt;0),Setup!$B$13&amp;IF(COUNTIFS('Leave log'!$A$5:$A$404,$A10,'Leave log'!$C$5:$C$404,AB$4,'Leave log'!$D$5:$D$404,AB$4,'Leave log'!$E$5:$E$404,"Half day")&gt;0,"½",""),IF(AND(Setup!$A$14&lt;&gt;"",COUNTIFS('Leave log'!$A$5:$A$404,$A10,'Leave log'!$C$5:$C$404,"&lt;="&amp;AB$4,'Leave log'!$D$5:$D$404,"&gt;="&amp;AB$4,'Leave log'!$B$5:$B$404,Setup!$A$14)&gt;0),Setup!$B$14&amp;IF(COUNTIFS('Leave log'!$A$5:$A$404,$A10,'Leave log'!$C$5:$C$404,AB$4,'Leave log'!$D$5:$D$404,AB$4,'Leave log'!$E$5:$E$404,"Half day")&gt;0,"½",""),IF(AND(Setup!$A$15&lt;&gt;"",COUNTIFS('Leave log'!$A$5:$A$404,$A10,'Leave log'!$C$5:$C$404,"&lt;="&amp;AB$4,'Leave log'!$D$5:$D$404,"&gt;="&amp;AB$4,'Leave log'!$B$5:$B$404,Setup!$A$15)&gt;0),Setup!$B$15&amp;IF(COUNTIFS('Leave log'!$A$5:$A$404,$A10,'Leave log'!$C$5:$C$404,AB$4,'Leave log'!$D$5:$D$404,AB$4,'Leave log'!$E$5:$E$404,"Half day")&gt;0,"½",""),IF(AND(Setup!$A$16&lt;&gt;"",COUNTIFS('Leave log'!$A$5:$A$404,$A10,'Leave log'!$C$5:$C$404,"&lt;="&amp;AB$4,'Leave log'!$D$5:$D$404,"&gt;="&amp;AB$4,'Leave log'!$B$5:$B$404,Setup!$A$16)&gt;0),Setup!$B$16&amp;IF(COUNTIFS('Leave log'!$A$5:$A$404,$A10,'Leave log'!$C$5:$C$404,AB$4,'Leave log'!$D$5:$D$404,AB$4,'Leave log'!$E$5:$E$404,"Half day")&gt;0,"½",""),IF(AND(Setup!$A$17&lt;&gt;"",COUNTIFS('Leave log'!$A$5:$A$404,$A10,'Leave log'!$C$5:$C$404,"&lt;="&amp;AB$4,'Leave log'!$D$5:$D$404,"&gt;="&amp;AB$4,'Leave log'!$B$5:$B$404,Setup!$A$17)&gt;0),Setup!$B$17&amp;IF(COUNTIFS('Leave log'!$A$5:$A$404,$A10,'Leave log'!$C$5:$C$404,AB$4,'Leave log'!$D$5:$D$404,AB$4,'Leave log'!$E$5:$E$404,"Half day")&gt;0,"½",""),""))))))))</f>
        <v/>
      </c>
      <c r="AC10" s="75">
        <f>IF(OR(AC$7=1,$A10=""),"",IF(COUNTIFS('Leave log'!$A$5:$A$404,$A10,'Leave log'!$C$5:$C$404,"&lt;="&amp;AC$4,'Leave log'!$D$5:$D$404,"&gt;="&amp;AC$4)=0,"",IF(AND(Setup!$A$12&lt;&gt;"",COUNTIFS('Leave log'!$A$5:$A$404,$A10,'Leave log'!$C$5:$C$404,"&lt;="&amp;AC$4,'Leave log'!$D$5:$D$404,"&gt;="&amp;AC$4,'Leave log'!$B$5:$B$404,Setup!$A$12)&gt;0),Setup!$B$12&amp;IF(COUNTIFS('Leave log'!$A$5:$A$404,$A10,'Leave log'!$C$5:$C$404,AC$4,'Leave log'!$D$5:$D$404,AC$4,'Leave log'!$E$5:$E$404,"Half day")&gt;0,"½",""),IF(AND(Setup!$A$13&lt;&gt;"",COUNTIFS('Leave log'!$A$5:$A$404,$A10,'Leave log'!$C$5:$C$404,"&lt;="&amp;AC$4,'Leave log'!$D$5:$D$404,"&gt;="&amp;AC$4,'Leave log'!$B$5:$B$404,Setup!$A$13)&gt;0),Setup!$B$13&amp;IF(COUNTIFS('Leave log'!$A$5:$A$404,$A10,'Leave log'!$C$5:$C$404,AC$4,'Leave log'!$D$5:$D$404,AC$4,'Leave log'!$E$5:$E$404,"Half day")&gt;0,"½",""),IF(AND(Setup!$A$14&lt;&gt;"",COUNTIFS('Leave log'!$A$5:$A$404,$A10,'Leave log'!$C$5:$C$404,"&lt;="&amp;AC$4,'Leave log'!$D$5:$D$404,"&gt;="&amp;AC$4,'Leave log'!$B$5:$B$404,Setup!$A$14)&gt;0),Setup!$B$14&amp;IF(COUNTIFS('Leave log'!$A$5:$A$404,$A10,'Leave log'!$C$5:$C$404,AC$4,'Leave log'!$D$5:$D$404,AC$4,'Leave log'!$E$5:$E$404,"Half day")&gt;0,"½",""),IF(AND(Setup!$A$15&lt;&gt;"",COUNTIFS('Leave log'!$A$5:$A$404,$A10,'Leave log'!$C$5:$C$404,"&lt;="&amp;AC$4,'Leave log'!$D$5:$D$404,"&gt;="&amp;AC$4,'Leave log'!$B$5:$B$404,Setup!$A$15)&gt;0),Setup!$B$15&amp;IF(COUNTIFS('Leave log'!$A$5:$A$404,$A10,'Leave log'!$C$5:$C$404,AC$4,'Leave log'!$D$5:$D$404,AC$4,'Leave log'!$E$5:$E$404,"Half day")&gt;0,"½",""),IF(AND(Setup!$A$16&lt;&gt;"",COUNTIFS('Leave log'!$A$5:$A$404,$A10,'Leave log'!$C$5:$C$404,"&lt;="&amp;AC$4,'Leave log'!$D$5:$D$404,"&gt;="&amp;AC$4,'Leave log'!$B$5:$B$404,Setup!$A$16)&gt;0),Setup!$B$16&amp;IF(COUNTIFS('Leave log'!$A$5:$A$404,$A10,'Leave log'!$C$5:$C$404,AC$4,'Leave log'!$D$5:$D$404,AC$4,'Leave log'!$E$5:$E$404,"Half day")&gt;0,"½",""),IF(AND(Setup!$A$17&lt;&gt;"",COUNTIFS('Leave log'!$A$5:$A$404,$A10,'Leave log'!$C$5:$C$404,"&lt;="&amp;AC$4,'Leave log'!$D$5:$D$404,"&gt;="&amp;AC$4,'Leave log'!$B$5:$B$404,Setup!$A$17)&gt;0),Setup!$B$17&amp;IF(COUNTIFS('Leave log'!$A$5:$A$404,$A10,'Leave log'!$C$5:$C$404,AC$4,'Leave log'!$D$5:$D$404,AC$4,'Leave log'!$E$5:$E$404,"Half day")&gt;0,"½",""),""))))))))</f>
        <v/>
      </c>
      <c r="AD10" s="75">
        <f>IF(OR(AD$7=1,$A10=""),"",IF(COUNTIFS('Leave log'!$A$5:$A$404,$A10,'Leave log'!$C$5:$C$404,"&lt;="&amp;AD$4,'Leave log'!$D$5:$D$404,"&gt;="&amp;AD$4)=0,"",IF(AND(Setup!$A$12&lt;&gt;"",COUNTIFS('Leave log'!$A$5:$A$404,$A10,'Leave log'!$C$5:$C$404,"&lt;="&amp;AD$4,'Leave log'!$D$5:$D$404,"&gt;="&amp;AD$4,'Leave log'!$B$5:$B$404,Setup!$A$12)&gt;0),Setup!$B$12&amp;IF(COUNTIFS('Leave log'!$A$5:$A$404,$A10,'Leave log'!$C$5:$C$404,AD$4,'Leave log'!$D$5:$D$404,AD$4,'Leave log'!$E$5:$E$404,"Half day")&gt;0,"½",""),IF(AND(Setup!$A$13&lt;&gt;"",COUNTIFS('Leave log'!$A$5:$A$404,$A10,'Leave log'!$C$5:$C$404,"&lt;="&amp;AD$4,'Leave log'!$D$5:$D$404,"&gt;="&amp;AD$4,'Leave log'!$B$5:$B$404,Setup!$A$13)&gt;0),Setup!$B$13&amp;IF(COUNTIFS('Leave log'!$A$5:$A$404,$A10,'Leave log'!$C$5:$C$404,AD$4,'Leave log'!$D$5:$D$404,AD$4,'Leave log'!$E$5:$E$404,"Half day")&gt;0,"½",""),IF(AND(Setup!$A$14&lt;&gt;"",COUNTIFS('Leave log'!$A$5:$A$404,$A10,'Leave log'!$C$5:$C$404,"&lt;="&amp;AD$4,'Leave log'!$D$5:$D$404,"&gt;="&amp;AD$4,'Leave log'!$B$5:$B$404,Setup!$A$14)&gt;0),Setup!$B$14&amp;IF(COUNTIFS('Leave log'!$A$5:$A$404,$A10,'Leave log'!$C$5:$C$404,AD$4,'Leave log'!$D$5:$D$404,AD$4,'Leave log'!$E$5:$E$404,"Half day")&gt;0,"½",""),IF(AND(Setup!$A$15&lt;&gt;"",COUNTIFS('Leave log'!$A$5:$A$404,$A10,'Leave log'!$C$5:$C$404,"&lt;="&amp;AD$4,'Leave log'!$D$5:$D$404,"&gt;="&amp;AD$4,'Leave log'!$B$5:$B$404,Setup!$A$15)&gt;0),Setup!$B$15&amp;IF(COUNTIFS('Leave log'!$A$5:$A$404,$A10,'Leave log'!$C$5:$C$404,AD$4,'Leave log'!$D$5:$D$404,AD$4,'Leave log'!$E$5:$E$404,"Half day")&gt;0,"½",""),IF(AND(Setup!$A$16&lt;&gt;"",COUNTIFS('Leave log'!$A$5:$A$404,$A10,'Leave log'!$C$5:$C$404,"&lt;="&amp;AD$4,'Leave log'!$D$5:$D$404,"&gt;="&amp;AD$4,'Leave log'!$B$5:$B$404,Setup!$A$16)&gt;0),Setup!$B$16&amp;IF(COUNTIFS('Leave log'!$A$5:$A$404,$A10,'Leave log'!$C$5:$C$404,AD$4,'Leave log'!$D$5:$D$404,AD$4,'Leave log'!$E$5:$E$404,"Half day")&gt;0,"½",""),IF(AND(Setup!$A$17&lt;&gt;"",COUNTIFS('Leave log'!$A$5:$A$404,$A10,'Leave log'!$C$5:$C$404,"&lt;="&amp;AD$4,'Leave log'!$D$5:$D$404,"&gt;="&amp;AD$4,'Leave log'!$B$5:$B$404,Setup!$A$17)&gt;0),Setup!$B$17&amp;IF(COUNTIFS('Leave log'!$A$5:$A$404,$A10,'Leave log'!$C$5:$C$404,AD$4,'Leave log'!$D$5:$D$404,AD$4,'Leave log'!$E$5:$E$404,"Half day")&gt;0,"½",""),""))))))))</f>
        <v/>
      </c>
      <c r="AE10" s="75">
        <f>IF(OR(AE$7=1,$A10=""),"",IF(COUNTIFS('Leave log'!$A$5:$A$404,$A10,'Leave log'!$C$5:$C$404,"&lt;="&amp;AE$4,'Leave log'!$D$5:$D$404,"&gt;="&amp;AE$4)=0,"",IF(AND(Setup!$A$12&lt;&gt;"",COUNTIFS('Leave log'!$A$5:$A$404,$A10,'Leave log'!$C$5:$C$404,"&lt;="&amp;AE$4,'Leave log'!$D$5:$D$404,"&gt;="&amp;AE$4,'Leave log'!$B$5:$B$404,Setup!$A$12)&gt;0),Setup!$B$12&amp;IF(COUNTIFS('Leave log'!$A$5:$A$404,$A10,'Leave log'!$C$5:$C$404,AE$4,'Leave log'!$D$5:$D$404,AE$4,'Leave log'!$E$5:$E$404,"Half day")&gt;0,"½",""),IF(AND(Setup!$A$13&lt;&gt;"",COUNTIFS('Leave log'!$A$5:$A$404,$A10,'Leave log'!$C$5:$C$404,"&lt;="&amp;AE$4,'Leave log'!$D$5:$D$404,"&gt;="&amp;AE$4,'Leave log'!$B$5:$B$404,Setup!$A$13)&gt;0),Setup!$B$13&amp;IF(COUNTIFS('Leave log'!$A$5:$A$404,$A10,'Leave log'!$C$5:$C$404,AE$4,'Leave log'!$D$5:$D$404,AE$4,'Leave log'!$E$5:$E$404,"Half day")&gt;0,"½",""),IF(AND(Setup!$A$14&lt;&gt;"",COUNTIFS('Leave log'!$A$5:$A$404,$A10,'Leave log'!$C$5:$C$404,"&lt;="&amp;AE$4,'Leave log'!$D$5:$D$404,"&gt;="&amp;AE$4,'Leave log'!$B$5:$B$404,Setup!$A$14)&gt;0),Setup!$B$14&amp;IF(COUNTIFS('Leave log'!$A$5:$A$404,$A10,'Leave log'!$C$5:$C$404,AE$4,'Leave log'!$D$5:$D$404,AE$4,'Leave log'!$E$5:$E$404,"Half day")&gt;0,"½",""),IF(AND(Setup!$A$15&lt;&gt;"",COUNTIFS('Leave log'!$A$5:$A$404,$A10,'Leave log'!$C$5:$C$404,"&lt;="&amp;AE$4,'Leave log'!$D$5:$D$404,"&gt;="&amp;AE$4,'Leave log'!$B$5:$B$404,Setup!$A$15)&gt;0),Setup!$B$15&amp;IF(COUNTIFS('Leave log'!$A$5:$A$404,$A10,'Leave log'!$C$5:$C$404,AE$4,'Leave log'!$D$5:$D$404,AE$4,'Leave log'!$E$5:$E$404,"Half day")&gt;0,"½",""),IF(AND(Setup!$A$16&lt;&gt;"",COUNTIFS('Leave log'!$A$5:$A$404,$A10,'Leave log'!$C$5:$C$404,"&lt;="&amp;AE$4,'Leave log'!$D$5:$D$404,"&gt;="&amp;AE$4,'Leave log'!$B$5:$B$404,Setup!$A$16)&gt;0),Setup!$B$16&amp;IF(COUNTIFS('Leave log'!$A$5:$A$404,$A10,'Leave log'!$C$5:$C$404,AE$4,'Leave log'!$D$5:$D$404,AE$4,'Leave log'!$E$5:$E$404,"Half day")&gt;0,"½",""),IF(AND(Setup!$A$17&lt;&gt;"",COUNTIFS('Leave log'!$A$5:$A$404,$A10,'Leave log'!$C$5:$C$404,"&lt;="&amp;AE$4,'Leave log'!$D$5:$D$404,"&gt;="&amp;AE$4,'Leave log'!$B$5:$B$404,Setup!$A$17)&gt;0),Setup!$B$17&amp;IF(COUNTIFS('Leave log'!$A$5:$A$404,$A10,'Leave log'!$C$5:$C$404,AE$4,'Leave log'!$D$5:$D$404,AE$4,'Leave log'!$E$5:$E$404,"Half day")&gt;0,"½",""),""))))))))</f>
        <v/>
      </c>
      <c r="AF10" s="75">
        <f>IF(OR(AF$7=1,$A10=""),"",IF(COUNTIFS('Leave log'!$A$5:$A$404,$A10,'Leave log'!$C$5:$C$404,"&lt;="&amp;AF$4,'Leave log'!$D$5:$D$404,"&gt;="&amp;AF$4)=0,"",IF(AND(Setup!$A$12&lt;&gt;"",COUNTIFS('Leave log'!$A$5:$A$404,$A10,'Leave log'!$C$5:$C$404,"&lt;="&amp;AF$4,'Leave log'!$D$5:$D$404,"&gt;="&amp;AF$4,'Leave log'!$B$5:$B$404,Setup!$A$12)&gt;0),Setup!$B$12&amp;IF(COUNTIFS('Leave log'!$A$5:$A$404,$A10,'Leave log'!$C$5:$C$404,AF$4,'Leave log'!$D$5:$D$404,AF$4,'Leave log'!$E$5:$E$404,"Half day")&gt;0,"½",""),IF(AND(Setup!$A$13&lt;&gt;"",COUNTIFS('Leave log'!$A$5:$A$404,$A10,'Leave log'!$C$5:$C$404,"&lt;="&amp;AF$4,'Leave log'!$D$5:$D$404,"&gt;="&amp;AF$4,'Leave log'!$B$5:$B$404,Setup!$A$13)&gt;0),Setup!$B$13&amp;IF(COUNTIFS('Leave log'!$A$5:$A$404,$A10,'Leave log'!$C$5:$C$404,AF$4,'Leave log'!$D$5:$D$404,AF$4,'Leave log'!$E$5:$E$404,"Half day")&gt;0,"½",""),IF(AND(Setup!$A$14&lt;&gt;"",COUNTIFS('Leave log'!$A$5:$A$404,$A10,'Leave log'!$C$5:$C$404,"&lt;="&amp;AF$4,'Leave log'!$D$5:$D$404,"&gt;="&amp;AF$4,'Leave log'!$B$5:$B$404,Setup!$A$14)&gt;0),Setup!$B$14&amp;IF(COUNTIFS('Leave log'!$A$5:$A$404,$A10,'Leave log'!$C$5:$C$404,AF$4,'Leave log'!$D$5:$D$404,AF$4,'Leave log'!$E$5:$E$404,"Half day")&gt;0,"½",""),IF(AND(Setup!$A$15&lt;&gt;"",COUNTIFS('Leave log'!$A$5:$A$404,$A10,'Leave log'!$C$5:$C$404,"&lt;="&amp;AF$4,'Leave log'!$D$5:$D$404,"&gt;="&amp;AF$4,'Leave log'!$B$5:$B$404,Setup!$A$15)&gt;0),Setup!$B$15&amp;IF(COUNTIFS('Leave log'!$A$5:$A$404,$A10,'Leave log'!$C$5:$C$404,AF$4,'Leave log'!$D$5:$D$404,AF$4,'Leave log'!$E$5:$E$404,"Half day")&gt;0,"½",""),IF(AND(Setup!$A$16&lt;&gt;"",COUNTIFS('Leave log'!$A$5:$A$404,$A10,'Leave log'!$C$5:$C$404,"&lt;="&amp;AF$4,'Leave log'!$D$5:$D$404,"&gt;="&amp;AF$4,'Leave log'!$B$5:$B$404,Setup!$A$16)&gt;0),Setup!$B$16&amp;IF(COUNTIFS('Leave log'!$A$5:$A$404,$A10,'Leave log'!$C$5:$C$404,AF$4,'Leave log'!$D$5:$D$404,AF$4,'Leave log'!$E$5:$E$404,"Half day")&gt;0,"½",""),IF(AND(Setup!$A$17&lt;&gt;"",COUNTIFS('Leave log'!$A$5:$A$404,$A10,'Leave log'!$C$5:$C$404,"&lt;="&amp;AF$4,'Leave log'!$D$5:$D$404,"&gt;="&amp;AF$4,'Leave log'!$B$5:$B$404,Setup!$A$17)&gt;0),Setup!$B$17&amp;IF(COUNTIFS('Leave log'!$A$5:$A$404,$A10,'Leave log'!$C$5:$C$404,AF$4,'Leave log'!$D$5:$D$404,AF$4,'Leave log'!$E$5:$E$404,"Half day")&gt;0,"½",""),""))))))))</f>
        <v/>
      </c>
    </row>
    <row r="11">
      <c r="A11" s="74">
        <f>IFERROR(IF(INDEX(Employees!$A$5:$A$34,4)="","",INDEX(Employees!$A$5:$A$34,4)),"")</f>
        <v/>
      </c>
      <c r="B11" s="75">
        <f>IF(OR(B$7=1,$A11=""),"",IF(COUNTIFS('Leave log'!$A$5:$A$404,$A11,'Leave log'!$C$5:$C$404,"&lt;="&amp;B$4,'Leave log'!$D$5:$D$404,"&gt;="&amp;B$4)=0,"",IF(AND(Setup!$A$12&lt;&gt;"",COUNTIFS('Leave log'!$A$5:$A$404,$A11,'Leave log'!$C$5:$C$404,"&lt;="&amp;B$4,'Leave log'!$D$5:$D$404,"&gt;="&amp;B$4,'Leave log'!$B$5:$B$404,Setup!$A$12)&gt;0),Setup!$B$12&amp;IF(COUNTIFS('Leave log'!$A$5:$A$404,$A11,'Leave log'!$C$5:$C$404,B$4,'Leave log'!$D$5:$D$404,B$4,'Leave log'!$E$5:$E$404,"Half day")&gt;0,"½",""),IF(AND(Setup!$A$13&lt;&gt;"",COUNTIFS('Leave log'!$A$5:$A$404,$A11,'Leave log'!$C$5:$C$404,"&lt;="&amp;B$4,'Leave log'!$D$5:$D$404,"&gt;="&amp;B$4,'Leave log'!$B$5:$B$404,Setup!$A$13)&gt;0),Setup!$B$13&amp;IF(COUNTIFS('Leave log'!$A$5:$A$404,$A11,'Leave log'!$C$5:$C$404,B$4,'Leave log'!$D$5:$D$404,B$4,'Leave log'!$E$5:$E$404,"Half day")&gt;0,"½",""),IF(AND(Setup!$A$14&lt;&gt;"",COUNTIFS('Leave log'!$A$5:$A$404,$A11,'Leave log'!$C$5:$C$404,"&lt;="&amp;B$4,'Leave log'!$D$5:$D$404,"&gt;="&amp;B$4,'Leave log'!$B$5:$B$404,Setup!$A$14)&gt;0),Setup!$B$14&amp;IF(COUNTIFS('Leave log'!$A$5:$A$404,$A11,'Leave log'!$C$5:$C$404,B$4,'Leave log'!$D$5:$D$404,B$4,'Leave log'!$E$5:$E$404,"Half day")&gt;0,"½",""),IF(AND(Setup!$A$15&lt;&gt;"",COUNTIFS('Leave log'!$A$5:$A$404,$A11,'Leave log'!$C$5:$C$404,"&lt;="&amp;B$4,'Leave log'!$D$5:$D$404,"&gt;="&amp;B$4,'Leave log'!$B$5:$B$404,Setup!$A$15)&gt;0),Setup!$B$15&amp;IF(COUNTIFS('Leave log'!$A$5:$A$404,$A11,'Leave log'!$C$5:$C$404,B$4,'Leave log'!$D$5:$D$404,B$4,'Leave log'!$E$5:$E$404,"Half day")&gt;0,"½",""),IF(AND(Setup!$A$16&lt;&gt;"",COUNTIFS('Leave log'!$A$5:$A$404,$A11,'Leave log'!$C$5:$C$404,"&lt;="&amp;B$4,'Leave log'!$D$5:$D$404,"&gt;="&amp;B$4,'Leave log'!$B$5:$B$404,Setup!$A$16)&gt;0),Setup!$B$16&amp;IF(COUNTIFS('Leave log'!$A$5:$A$404,$A11,'Leave log'!$C$5:$C$404,B$4,'Leave log'!$D$5:$D$404,B$4,'Leave log'!$E$5:$E$404,"Half day")&gt;0,"½",""),IF(AND(Setup!$A$17&lt;&gt;"",COUNTIFS('Leave log'!$A$5:$A$404,$A11,'Leave log'!$C$5:$C$404,"&lt;="&amp;B$4,'Leave log'!$D$5:$D$404,"&gt;="&amp;B$4,'Leave log'!$B$5:$B$404,Setup!$A$17)&gt;0),Setup!$B$17&amp;IF(COUNTIFS('Leave log'!$A$5:$A$404,$A11,'Leave log'!$C$5:$C$404,B$4,'Leave log'!$D$5:$D$404,B$4,'Leave log'!$E$5:$E$404,"Half day")&gt;0,"½",""),""))))))))</f>
        <v/>
      </c>
      <c r="C11" s="75">
        <f>IF(OR(C$7=1,$A11=""),"",IF(COUNTIFS('Leave log'!$A$5:$A$404,$A11,'Leave log'!$C$5:$C$404,"&lt;="&amp;C$4,'Leave log'!$D$5:$D$404,"&gt;="&amp;C$4)=0,"",IF(AND(Setup!$A$12&lt;&gt;"",COUNTIFS('Leave log'!$A$5:$A$404,$A11,'Leave log'!$C$5:$C$404,"&lt;="&amp;C$4,'Leave log'!$D$5:$D$404,"&gt;="&amp;C$4,'Leave log'!$B$5:$B$404,Setup!$A$12)&gt;0),Setup!$B$12&amp;IF(COUNTIFS('Leave log'!$A$5:$A$404,$A11,'Leave log'!$C$5:$C$404,C$4,'Leave log'!$D$5:$D$404,C$4,'Leave log'!$E$5:$E$404,"Half day")&gt;0,"½",""),IF(AND(Setup!$A$13&lt;&gt;"",COUNTIFS('Leave log'!$A$5:$A$404,$A11,'Leave log'!$C$5:$C$404,"&lt;="&amp;C$4,'Leave log'!$D$5:$D$404,"&gt;="&amp;C$4,'Leave log'!$B$5:$B$404,Setup!$A$13)&gt;0),Setup!$B$13&amp;IF(COUNTIFS('Leave log'!$A$5:$A$404,$A11,'Leave log'!$C$5:$C$404,C$4,'Leave log'!$D$5:$D$404,C$4,'Leave log'!$E$5:$E$404,"Half day")&gt;0,"½",""),IF(AND(Setup!$A$14&lt;&gt;"",COUNTIFS('Leave log'!$A$5:$A$404,$A11,'Leave log'!$C$5:$C$404,"&lt;="&amp;C$4,'Leave log'!$D$5:$D$404,"&gt;="&amp;C$4,'Leave log'!$B$5:$B$404,Setup!$A$14)&gt;0),Setup!$B$14&amp;IF(COUNTIFS('Leave log'!$A$5:$A$404,$A11,'Leave log'!$C$5:$C$404,C$4,'Leave log'!$D$5:$D$404,C$4,'Leave log'!$E$5:$E$404,"Half day")&gt;0,"½",""),IF(AND(Setup!$A$15&lt;&gt;"",COUNTIFS('Leave log'!$A$5:$A$404,$A11,'Leave log'!$C$5:$C$404,"&lt;="&amp;C$4,'Leave log'!$D$5:$D$404,"&gt;="&amp;C$4,'Leave log'!$B$5:$B$404,Setup!$A$15)&gt;0),Setup!$B$15&amp;IF(COUNTIFS('Leave log'!$A$5:$A$404,$A11,'Leave log'!$C$5:$C$404,C$4,'Leave log'!$D$5:$D$404,C$4,'Leave log'!$E$5:$E$404,"Half day")&gt;0,"½",""),IF(AND(Setup!$A$16&lt;&gt;"",COUNTIFS('Leave log'!$A$5:$A$404,$A11,'Leave log'!$C$5:$C$404,"&lt;="&amp;C$4,'Leave log'!$D$5:$D$404,"&gt;="&amp;C$4,'Leave log'!$B$5:$B$404,Setup!$A$16)&gt;0),Setup!$B$16&amp;IF(COUNTIFS('Leave log'!$A$5:$A$404,$A11,'Leave log'!$C$5:$C$404,C$4,'Leave log'!$D$5:$D$404,C$4,'Leave log'!$E$5:$E$404,"Half day")&gt;0,"½",""),IF(AND(Setup!$A$17&lt;&gt;"",COUNTIFS('Leave log'!$A$5:$A$404,$A11,'Leave log'!$C$5:$C$404,"&lt;="&amp;C$4,'Leave log'!$D$5:$D$404,"&gt;="&amp;C$4,'Leave log'!$B$5:$B$404,Setup!$A$17)&gt;0),Setup!$B$17&amp;IF(COUNTIFS('Leave log'!$A$5:$A$404,$A11,'Leave log'!$C$5:$C$404,C$4,'Leave log'!$D$5:$D$404,C$4,'Leave log'!$E$5:$E$404,"Half day")&gt;0,"½",""),""))))))))</f>
        <v/>
      </c>
      <c r="D11" s="75">
        <f>IF(OR(D$7=1,$A11=""),"",IF(COUNTIFS('Leave log'!$A$5:$A$404,$A11,'Leave log'!$C$5:$C$404,"&lt;="&amp;D$4,'Leave log'!$D$5:$D$404,"&gt;="&amp;D$4)=0,"",IF(AND(Setup!$A$12&lt;&gt;"",COUNTIFS('Leave log'!$A$5:$A$404,$A11,'Leave log'!$C$5:$C$404,"&lt;="&amp;D$4,'Leave log'!$D$5:$D$404,"&gt;="&amp;D$4,'Leave log'!$B$5:$B$404,Setup!$A$12)&gt;0),Setup!$B$12&amp;IF(COUNTIFS('Leave log'!$A$5:$A$404,$A11,'Leave log'!$C$5:$C$404,D$4,'Leave log'!$D$5:$D$404,D$4,'Leave log'!$E$5:$E$404,"Half day")&gt;0,"½",""),IF(AND(Setup!$A$13&lt;&gt;"",COUNTIFS('Leave log'!$A$5:$A$404,$A11,'Leave log'!$C$5:$C$404,"&lt;="&amp;D$4,'Leave log'!$D$5:$D$404,"&gt;="&amp;D$4,'Leave log'!$B$5:$B$404,Setup!$A$13)&gt;0),Setup!$B$13&amp;IF(COUNTIFS('Leave log'!$A$5:$A$404,$A11,'Leave log'!$C$5:$C$404,D$4,'Leave log'!$D$5:$D$404,D$4,'Leave log'!$E$5:$E$404,"Half day")&gt;0,"½",""),IF(AND(Setup!$A$14&lt;&gt;"",COUNTIFS('Leave log'!$A$5:$A$404,$A11,'Leave log'!$C$5:$C$404,"&lt;="&amp;D$4,'Leave log'!$D$5:$D$404,"&gt;="&amp;D$4,'Leave log'!$B$5:$B$404,Setup!$A$14)&gt;0),Setup!$B$14&amp;IF(COUNTIFS('Leave log'!$A$5:$A$404,$A11,'Leave log'!$C$5:$C$404,D$4,'Leave log'!$D$5:$D$404,D$4,'Leave log'!$E$5:$E$404,"Half day")&gt;0,"½",""),IF(AND(Setup!$A$15&lt;&gt;"",COUNTIFS('Leave log'!$A$5:$A$404,$A11,'Leave log'!$C$5:$C$404,"&lt;="&amp;D$4,'Leave log'!$D$5:$D$404,"&gt;="&amp;D$4,'Leave log'!$B$5:$B$404,Setup!$A$15)&gt;0),Setup!$B$15&amp;IF(COUNTIFS('Leave log'!$A$5:$A$404,$A11,'Leave log'!$C$5:$C$404,D$4,'Leave log'!$D$5:$D$404,D$4,'Leave log'!$E$5:$E$404,"Half day")&gt;0,"½",""),IF(AND(Setup!$A$16&lt;&gt;"",COUNTIFS('Leave log'!$A$5:$A$404,$A11,'Leave log'!$C$5:$C$404,"&lt;="&amp;D$4,'Leave log'!$D$5:$D$404,"&gt;="&amp;D$4,'Leave log'!$B$5:$B$404,Setup!$A$16)&gt;0),Setup!$B$16&amp;IF(COUNTIFS('Leave log'!$A$5:$A$404,$A11,'Leave log'!$C$5:$C$404,D$4,'Leave log'!$D$5:$D$404,D$4,'Leave log'!$E$5:$E$404,"Half day")&gt;0,"½",""),IF(AND(Setup!$A$17&lt;&gt;"",COUNTIFS('Leave log'!$A$5:$A$404,$A11,'Leave log'!$C$5:$C$404,"&lt;="&amp;D$4,'Leave log'!$D$5:$D$404,"&gt;="&amp;D$4,'Leave log'!$B$5:$B$404,Setup!$A$17)&gt;0),Setup!$B$17&amp;IF(COUNTIFS('Leave log'!$A$5:$A$404,$A11,'Leave log'!$C$5:$C$404,D$4,'Leave log'!$D$5:$D$404,D$4,'Leave log'!$E$5:$E$404,"Half day")&gt;0,"½",""),""))))))))</f>
        <v/>
      </c>
      <c r="E11" s="75">
        <f>IF(OR(E$7=1,$A11=""),"",IF(COUNTIFS('Leave log'!$A$5:$A$404,$A11,'Leave log'!$C$5:$C$404,"&lt;="&amp;E$4,'Leave log'!$D$5:$D$404,"&gt;="&amp;E$4)=0,"",IF(AND(Setup!$A$12&lt;&gt;"",COUNTIFS('Leave log'!$A$5:$A$404,$A11,'Leave log'!$C$5:$C$404,"&lt;="&amp;E$4,'Leave log'!$D$5:$D$404,"&gt;="&amp;E$4,'Leave log'!$B$5:$B$404,Setup!$A$12)&gt;0),Setup!$B$12&amp;IF(COUNTIFS('Leave log'!$A$5:$A$404,$A11,'Leave log'!$C$5:$C$404,E$4,'Leave log'!$D$5:$D$404,E$4,'Leave log'!$E$5:$E$404,"Half day")&gt;0,"½",""),IF(AND(Setup!$A$13&lt;&gt;"",COUNTIFS('Leave log'!$A$5:$A$404,$A11,'Leave log'!$C$5:$C$404,"&lt;="&amp;E$4,'Leave log'!$D$5:$D$404,"&gt;="&amp;E$4,'Leave log'!$B$5:$B$404,Setup!$A$13)&gt;0),Setup!$B$13&amp;IF(COUNTIFS('Leave log'!$A$5:$A$404,$A11,'Leave log'!$C$5:$C$404,E$4,'Leave log'!$D$5:$D$404,E$4,'Leave log'!$E$5:$E$404,"Half day")&gt;0,"½",""),IF(AND(Setup!$A$14&lt;&gt;"",COUNTIFS('Leave log'!$A$5:$A$404,$A11,'Leave log'!$C$5:$C$404,"&lt;="&amp;E$4,'Leave log'!$D$5:$D$404,"&gt;="&amp;E$4,'Leave log'!$B$5:$B$404,Setup!$A$14)&gt;0),Setup!$B$14&amp;IF(COUNTIFS('Leave log'!$A$5:$A$404,$A11,'Leave log'!$C$5:$C$404,E$4,'Leave log'!$D$5:$D$404,E$4,'Leave log'!$E$5:$E$404,"Half day")&gt;0,"½",""),IF(AND(Setup!$A$15&lt;&gt;"",COUNTIFS('Leave log'!$A$5:$A$404,$A11,'Leave log'!$C$5:$C$404,"&lt;="&amp;E$4,'Leave log'!$D$5:$D$404,"&gt;="&amp;E$4,'Leave log'!$B$5:$B$404,Setup!$A$15)&gt;0),Setup!$B$15&amp;IF(COUNTIFS('Leave log'!$A$5:$A$404,$A11,'Leave log'!$C$5:$C$404,E$4,'Leave log'!$D$5:$D$404,E$4,'Leave log'!$E$5:$E$404,"Half day")&gt;0,"½",""),IF(AND(Setup!$A$16&lt;&gt;"",COUNTIFS('Leave log'!$A$5:$A$404,$A11,'Leave log'!$C$5:$C$404,"&lt;="&amp;E$4,'Leave log'!$D$5:$D$404,"&gt;="&amp;E$4,'Leave log'!$B$5:$B$404,Setup!$A$16)&gt;0),Setup!$B$16&amp;IF(COUNTIFS('Leave log'!$A$5:$A$404,$A11,'Leave log'!$C$5:$C$404,E$4,'Leave log'!$D$5:$D$404,E$4,'Leave log'!$E$5:$E$404,"Half day")&gt;0,"½",""),IF(AND(Setup!$A$17&lt;&gt;"",COUNTIFS('Leave log'!$A$5:$A$404,$A11,'Leave log'!$C$5:$C$404,"&lt;="&amp;E$4,'Leave log'!$D$5:$D$404,"&gt;="&amp;E$4,'Leave log'!$B$5:$B$404,Setup!$A$17)&gt;0),Setup!$B$17&amp;IF(COUNTIFS('Leave log'!$A$5:$A$404,$A11,'Leave log'!$C$5:$C$404,E$4,'Leave log'!$D$5:$D$404,E$4,'Leave log'!$E$5:$E$404,"Half day")&gt;0,"½",""),""))))))))</f>
        <v/>
      </c>
      <c r="F11" s="75">
        <f>IF(OR(F$7=1,$A11=""),"",IF(COUNTIFS('Leave log'!$A$5:$A$404,$A11,'Leave log'!$C$5:$C$404,"&lt;="&amp;F$4,'Leave log'!$D$5:$D$404,"&gt;="&amp;F$4)=0,"",IF(AND(Setup!$A$12&lt;&gt;"",COUNTIFS('Leave log'!$A$5:$A$404,$A11,'Leave log'!$C$5:$C$404,"&lt;="&amp;F$4,'Leave log'!$D$5:$D$404,"&gt;="&amp;F$4,'Leave log'!$B$5:$B$404,Setup!$A$12)&gt;0),Setup!$B$12&amp;IF(COUNTIFS('Leave log'!$A$5:$A$404,$A11,'Leave log'!$C$5:$C$404,F$4,'Leave log'!$D$5:$D$404,F$4,'Leave log'!$E$5:$E$404,"Half day")&gt;0,"½",""),IF(AND(Setup!$A$13&lt;&gt;"",COUNTIFS('Leave log'!$A$5:$A$404,$A11,'Leave log'!$C$5:$C$404,"&lt;="&amp;F$4,'Leave log'!$D$5:$D$404,"&gt;="&amp;F$4,'Leave log'!$B$5:$B$404,Setup!$A$13)&gt;0),Setup!$B$13&amp;IF(COUNTIFS('Leave log'!$A$5:$A$404,$A11,'Leave log'!$C$5:$C$404,F$4,'Leave log'!$D$5:$D$404,F$4,'Leave log'!$E$5:$E$404,"Half day")&gt;0,"½",""),IF(AND(Setup!$A$14&lt;&gt;"",COUNTIFS('Leave log'!$A$5:$A$404,$A11,'Leave log'!$C$5:$C$404,"&lt;="&amp;F$4,'Leave log'!$D$5:$D$404,"&gt;="&amp;F$4,'Leave log'!$B$5:$B$404,Setup!$A$14)&gt;0),Setup!$B$14&amp;IF(COUNTIFS('Leave log'!$A$5:$A$404,$A11,'Leave log'!$C$5:$C$404,F$4,'Leave log'!$D$5:$D$404,F$4,'Leave log'!$E$5:$E$404,"Half day")&gt;0,"½",""),IF(AND(Setup!$A$15&lt;&gt;"",COUNTIFS('Leave log'!$A$5:$A$404,$A11,'Leave log'!$C$5:$C$404,"&lt;="&amp;F$4,'Leave log'!$D$5:$D$404,"&gt;="&amp;F$4,'Leave log'!$B$5:$B$404,Setup!$A$15)&gt;0),Setup!$B$15&amp;IF(COUNTIFS('Leave log'!$A$5:$A$404,$A11,'Leave log'!$C$5:$C$404,F$4,'Leave log'!$D$5:$D$404,F$4,'Leave log'!$E$5:$E$404,"Half day")&gt;0,"½",""),IF(AND(Setup!$A$16&lt;&gt;"",COUNTIFS('Leave log'!$A$5:$A$404,$A11,'Leave log'!$C$5:$C$404,"&lt;="&amp;F$4,'Leave log'!$D$5:$D$404,"&gt;="&amp;F$4,'Leave log'!$B$5:$B$404,Setup!$A$16)&gt;0),Setup!$B$16&amp;IF(COUNTIFS('Leave log'!$A$5:$A$404,$A11,'Leave log'!$C$5:$C$404,F$4,'Leave log'!$D$5:$D$404,F$4,'Leave log'!$E$5:$E$404,"Half day")&gt;0,"½",""),IF(AND(Setup!$A$17&lt;&gt;"",COUNTIFS('Leave log'!$A$5:$A$404,$A11,'Leave log'!$C$5:$C$404,"&lt;="&amp;F$4,'Leave log'!$D$5:$D$404,"&gt;="&amp;F$4,'Leave log'!$B$5:$B$404,Setup!$A$17)&gt;0),Setup!$B$17&amp;IF(COUNTIFS('Leave log'!$A$5:$A$404,$A11,'Leave log'!$C$5:$C$404,F$4,'Leave log'!$D$5:$D$404,F$4,'Leave log'!$E$5:$E$404,"Half day")&gt;0,"½",""),""))))))))</f>
        <v/>
      </c>
      <c r="G11" s="75">
        <f>IF(OR(G$7=1,$A11=""),"",IF(COUNTIFS('Leave log'!$A$5:$A$404,$A11,'Leave log'!$C$5:$C$404,"&lt;="&amp;G$4,'Leave log'!$D$5:$D$404,"&gt;="&amp;G$4)=0,"",IF(AND(Setup!$A$12&lt;&gt;"",COUNTIFS('Leave log'!$A$5:$A$404,$A11,'Leave log'!$C$5:$C$404,"&lt;="&amp;G$4,'Leave log'!$D$5:$D$404,"&gt;="&amp;G$4,'Leave log'!$B$5:$B$404,Setup!$A$12)&gt;0),Setup!$B$12&amp;IF(COUNTIFS('Leave log'!$A$5:$A$404,$A11,'Leave log'!$C$5:$C$404,G$4,'Leave log'!$D$5:$D$404,G$4,'Leave log'!$E$5:$E$404,"Half day")&gt;0,"½",""),IF(AND(Setup!$A$13&lt;&gt;"",COUNTIFS('Leave log'!$A$5:$A$404,$A11,'Leave log'!$C$5:$C$404,"&lt;="&amp;G$4,'Leave log'!$D$5:$D$404,"&gt;="&amp;G$4,'Leave log'!$B$5:$B$404,Setup!$A$13)&gt;0),Setup!$B$13&amp;IF(COUNTIFS('Leave log'!$A$5:$A$404,$A11,'Leave log'!$C$5:$C$404,G$4,'Leave log'!$D$5:$D$404,G$4,'Leave log'!$E$5:$E$404,"Half day")&gt;0,"½",""),IF(AND(Setup!$A$14&lt;&gt;"",COUNTIFS('Leave log'!$A$5:$A$404,$A11,'Leave log'!$C$5:$C$404,"&lt;="&amp;G$4,'Leave log'!$D$5:$D$404,"&gt;="&amp;G$4,'Leave log'!$B$5:$B$404,Setup!$A$14)&gt;0),Setup!$B$14&amp;IF(COUNTIFS('Leave log'!$A$5:$A$404,$A11,'Leave log'!$C$5:$C$404,G$4,'Leave log'!$D$5:$D$404,G$4,'Leave log'!$E$5:$E$404,"Half day")&gt;0,"½",""),IF(AND(Setup!$A$15&lt;&gt;"",COUNTIFS('Leave log'!$A$5:$A$404,$A11,'Leave log'!$C$5:$C$404,"&lt;="&amp;G$4,'Leave log'!$D$5:$D$404,"&gt;="&amp;G$4,'Leave log'!$B$5:$B$404,Setup!$A$15)&gt;0),Setup!$B$15&amp;IF(COUNTIFS('Leave log'!$A$5:$A$404,$A11,'Leave log'!$C$5:$C$404,G$4,'Leave log'!$D$5:$D$404,G$4,'Leave log'!$E$5:$E$404,"Half day")&gt;0,"½",""),IF(AND(Setup!$A$16&lt;&gt;"",COUNTIFS('Leave log'!$A$5:$A$404,$A11,'Leave log'!$C$5:$C$404,"&lt;="&amp;G$4,'Leave log'!$D$5:$D$404,"&gt;="&amp;G$4,'Leave log'!$B$5:$B$404,Setup!$A$16)&gt;0),Setup!$B$16&amp;IF(COUNTIFS('Leave log'!$A$5:$A$404,$A11,'Leave log'!$C$5:$C$404,G$4,'Leave log'!$D$5:$D$404,G$4,'Leave log'!$E$5:$E$404,"Half day")&gt;0,"½",""),IF(AND(Setup!$A$17&lt;&gt;"",COUNTIFS('Leave log'!$A$5:$A$404,$A11,'Leave log'!$C$5:$C$404,"&lt;="&amp;G$4,'Leave log'!$D$5:$D$404,"&gt;="&amp;G$4,'Leave log'!$B$5:$B$404,Setup!$A$17)&gt;0),Setup!$B$17&amp;IF(COUNTIFS('Leave log'!$A$5:$A$404,$A11,'Leave log'!$C$5:$C$404,G$4,'Leave log'!$D$5:$D$404,G$4,'Leave log'!$E$5:$E$404,"Half day")&gt;0,"½",""),""))))))))</f>
        <v/>
      </c>
      <c r="H11" s="75">
        <f>IF(OR(H$7=1,$A11=""),"",IF(COUNTIFS('Leave log'!$A$5:$A$404,$A11,'Leave log'!$C$5:$C$404,"&lt;="&amp;H$4,'Leave log'!$D$5:$D$404,"&gt;="&amp;H$4)=0,"",IF(AND(Setup!$A$12&lt;&gt;"",COUNTIFS('Leave log'!$A$5:$A$404,$A11,'Leave log'!$C$5:$C$404,"&lt;="&amp;H$4,'Leave log'!$D$5:$D$404,"&gt;="&amp;H$4,'Leave log'!$B$5:$B$404,Setup!$A$12)&gt;0),Setup!$B$12&amp;IF(COUNTIFS('Leave log'!$A$5:$A$404,$A11,'Leave log'!$C$5:$C$404,H$4,'Leave log'!$D$5:$D$404,H$4,'Leave log'!$E$5:$E$404,"Half day")&gt;0,"½",""),IF(AND(Setup!$A$13&lt;&gt;"",COUNTIFS('Leave log'!$A$5:$A$404,$A11,'Leave log'!$C$5:$C$404,"&lt;="&amp;H$4,'Leave log'!$D$5:$D$404,"&gt;="&amp;H$4,'Leave log'!$B$5:$B$404,Setup!$A$13)&gt;0),Setup!$B$13&amp;IF(COUNTIFS('Leave log'!$A$5:$A$404,$A11,'Leave log'!$C$5:$C$404,H$4,'Leave log'!$D$5:$D$404,H$4,'Leave log'!$E$5:$E$404,"Half day")&gt;0,"½",""),IF(AND(Setup!$A$14&lt;&gt;"",COUNTIFS('Leave log'!$A$5:$A$404,$A11,'Leave log'!$C$5:$C$404,"&lt;="&amp;H$4,'Leave log'!$D$5:$D$404,"&gt;="&amp;H$4,'Leave log'!$B$5:$B$404,Setup!$A$14)&gt;0),Setup!$B$14&amp;IF(COUNTIFS('Leave log'!$A$5:$A$404,$A11,'Leave log'!$C$5:$C$404,H$4,'Leave log'!$D$5:$D$404,H$4,'Leave log'!$E$5:$E$404,"Half day")&gt;0,"½",""),IF(AND(Setup!$A$15&lt;&gt;"",COUNTIFS('Leave log'!$A$5:$A$404,$A11,'Leave log'!$C$5:$C$404,"&lt;="&amp;H$4,'Leave log'!$D$5:$D$404,"&gt;="&amp;H$4,'Leave log'!$B$5:$B$404,Setup!$A$15)&gt;0),Setup!$B$15&amp;IF(COUNTIFS('Leave log'!$A$5:$A$404,$A11,'Leave log'!$C$5:$C$404,H$4,'Leave log'!$D$5:$D$404,H$4,'Leave log'!$E$5:$E$404,"Half day")&gt;0,"½",""),IF(AND(Setup!$A$16&lt;&gt;"",COUNTIFS('Leave log'!$A$5:$A$404,$A11,'Leave log'!$C$5:$C$404,"&lt;="&amp;H$4,'Leave log'!$D$5:$D$404,"&gt;="&amp;H$4,'Leave log'!$B$5:$B$404,Setup!$A$16)&gt;0),Setup!$B$16&amp;IF(COUNTIFS('Leave log'!$A$5:$A$404,$A11,'Leave log'!$C$5:$C$404,H$4,'Leave log'!$D$5:$D$404,H$4,'Leave log'!$E$5:$E$404,"Half day")&gt;0,"½",""),IF(AND(Setup!$A$17&lt;&gt;"",COUNTIFS('Leave log'!$A$5:$A$404,$A11,'Leave log'!$C$5:$C$404,"&lt;="&amp;H$4,'Leave log'!$D$5:$D$404,"&gt;="&amp;H$4,'Leave log'!$B$5:$B$404,Setup!$A$17)&gt;0),Setup!$B$17&amp;IF(COUNTIFS('Leave log'!$A$5:$A$404,$A11,'Leave log'!$C$5:$C$404,H$4,'Leave log'!$D$5:$D$404,H$4,'Leave log'!$E$5:$E$404,"Half day")&gt;0,"½",""),""))))))))</f>
        <v/>
      </c>
      <c r="I11" s="75">
        <f>IF(OR(I$7=1,$A11=""),"",IF(COUNTIFS('Leave log'!$A$5:$A$404,$A11,'Leave log'!$C$5:$C$404,"&lt;="&amp;I$4,'Leave log'!$D$5:$D$404,"&gt;="&amp;I$4)=0,"",IF(AND(Setup!$A$12&lt;&gt;"",COUNTIFS('Leave log'!$A$5:$A$404,$A11,'Leave log'!$C$5:$C$404,"&lt;="&amp;I$4,'Leave log'!$D$5:$D$404,"&gt;="&amp;I$4,'Leave log'!$B$5:$B$404,Setup!$A$12)&gt;0),Setup!$B$12&amp;IF(COUNTIFS('Leave log'!$A$5:$A$404,$A11,'Leave log'!$C$5:$C$404,I$4,'Leave log'!$D$5:$D$404,I$4,'Leave log'!$E$5:$E$404,"Half day")&gt;0,"½",""),IF(AND(Setup!$A$13&lt;&gt;"",COUNTIFS('Leave log'!$A$5:$A$404,$A11,'Leave log'!$C$5:$C$404,"&lt;="&amp;I$4,'Leave log'!$D$5:$D$404,"&gt;="&amp;I$4,'Leave log'!$B$5:$B$404,Setup!$A$13)&gt;0),Setup!$B$13&amp;IF(COUNTIFS('Leave log'!$A$5:$A$404,$A11,'Leave log'!$C$5:$C$404,I$4,'Leave log'!$D$5:$D$404,I$4,'Leave log'!$E$5:$E$404,"Half day")&gt;0,"½",""),IF(AND(Setup!$A$14&lt;&gt;"",COUNTIFS('Leave log'!$A$5:$A$404,$A11,'Leave log'!$C$5:$C$404,"&lt;="&amp;I$4,'Leave log'!$D$5:$D$404,"&gt;="&amp;I$4,'Leave log'!$B$5:$B$404,Setup!$A$14)&gt;0),Setup!$B$14&amp;IF(COUNTIFS('Leave log'!$A$5:$A$404,$A11,'Leave log'!$C$5:$C$404,I$4,'Leave log'!$D$5:$D$404,I$4,'Leave log'!$E$5:$E$404,"Half day")&gt;0,"½",""),IF(AND(Setup!$A$15&lt;&gt;"",COUNTIFS('Leave log'!$A$5:$A$404,$A11,'Leave log'!$C$5:$C$404,"&lt;="&amp;I$4,'Leave log'!$D$5:$D$404,"&gt;="&amp;I$4,'Leave log'!$B$5:$B$404,Setup!$A$15)&gt;0),Setup!$B$15&amp;IF(COUNTIFS('Leave log'!$A$5:$A$404,$A11,'Leave log'!$C$5:$C$404,I$4,'Leave log'!$D$5:$D$404,I$4,'Leave log'!$E$5:$E$404,"Half day")&gt;0,"½",""),IF(AND(Setup!$A$16&lt;&gt;"",COUNTIFS('Leave log'!$A$5:$A$404,$A11,'Leave log'!$C$5:$C$404,"&lt;="&amp;I$4,'Leave log'!$D$5:$D$404,"&gt;="&amp;I$4,'Leave log'!$B$5:$B$404,Setup!$A$16)&gt;0),Setup!$B$16&amp;IF(COUNTIFS('Leave log'!$A$5:$A$404,$A11,'Leave log'!$C$5:$C$404,I$4,'Leave log'!$D$5:$D$404,I$4,'Leave log'!$E$5:$E$404,"Half day")&gt;0,"½",""),IF(AND(Setup!$A$17&lt;&gt;"",COUNTIFS('Leave log'!$A$5:$A$404,$A11,'Leave log'!$C$5:$C$404,"&lt;="&amp;I$4,'Leave log'!$D$5:$D$404,"&gt;="&amp;I$4,'Leave log'!$B$5:$B$404,Setup!$A$17)&gt;0),Setup!$B$17&amp;IF(COUNTIFS('Leave log'!$A$5:$A$404,$A11,'Leave log'!$C$5:$C$404,I$4,'Leave log'!$D$5:$D$404,I$4,'Leave log'!$E$5:$E$404,"Half day")&gt;0,"½",""),""))))))))</f>
        <v/>
      </c>
      <c r="J11" s="75">
        <f>IF(OR(J$7=1,$A11=""),"",IF(COUNTIFS('Leave log'!$A$5:$A$404,$A11,'Leave log'!$C$5:$C$404,"&lt;="&amp;J$4,'Leave log'!$D$5:$D$404,"&gt;="&amp;J$4)=0,"",IF(AND(Setup!$A$12&lt;&gt;"",COUNTIFS('Leave log'!$A$5:$A$404,$A11,'Leave log'!$C$5:$C$404,"&lt;="&amp;J$4,'Leave log'!$D$5:$D$404,"&gt;="&amp;J$4,'Leave log'!$B$5:$B$404,Setup!$A$12)&gt;0),Setup!$B$12&amp;IF(COUNTIFS('Leave log'!$A$5:$A$404,$A11,'Leave log'!$C$5:$C$404,J$4,'Leave log'!$D$5:$D$404,J$4,'Leave log'!$E$5:$E$404,"Half day")&gt;0,"½",""),IF(AND(Setup!$A$13&lt;&gt;"",COUNTIFS('Leave log'!$A$5:$A$404,$A11,'Leave log'!$C$5:$C$404,"&lt;="&amp;J$4,'Leave log'!$D$5:$D$404,"&gt;="&amp;J$4,'Leave log'!$B$5:$B$404,Setup!$A$13)&gt;0),Setup!$B$13&amp;IF(COUNTIFS('Leave log'!$A$5:$A$404,$A11,'Leave log'!$C$5:$C$404,J$4,'Leave log'!$D$5:$D$404,J$4,'Leave log'!$E$5:$E$404,"Half day")&gt;0,"½",""),IF(AND(Setup!$A$14&lt;&gt;"",COUNTIFS('Leave log'!$A$5:$A$404,$A11,'Leave log'!$C$5:$C$404,"&lt;="&amp;J$4,'Leave log'!$D$5:$D$404,"&gt;="&amp;J$4,'Leave log'!$B$5:$B$404,Setup!$A$14)&gt;0),Setup!$B$14&amp;IF(COUNTIFS('Leave log'!$A$5:$A$404,$A11,'Leave log'!$C$5:$C$404,J$4,'Leave log'!$D$5:$D$404,J$4,'Leave log'!$E$5:$E$404,"Half day")&gt;0,"½",""),IF(AND(Setup!$A$15&lt;&gt;"",COUNTIFS('Leave log'!$A$5:$A$404,$A11,'Leave log'!$C$5:$C$404,"&lt;="&amp;J$4,'Leave log'!$D$5:$D$404,"&gt;="&amp;J$4,'Leave log'!$B$5:$B$404,Setup!$A$15)&gt;0),Setup!$B$15&amp;IF(COUNTIFS('Leave log'!$A$5:$A$404,$A11,'Leave log'!$C$5:$C$404,J$4,'Leave log'!$D$5:$D$404,J$4,'Leave log'!$E$5:$E$404,"Half day")&gt;0,"½",""),IF(AND(Setup!$A$16&lt;&gt;"",COUNTIFS('Leave log'!$A$5:$A$404,$A11,'Leave log'!$C$5:$C$404,"&lt;="&amp;J$4,'Leave log'!$D$5:$D$404,"&gt;="&amp;J$4,'Leave log'!$B$5:$B$404,Setup!$A$16)&gt;0),Setup!$B$16&amp;IF(COUNTIFS('Leave log'!$A$5:$A$404,$A11,'Leave log'!$C$5:$C$404,J$4,'Leave log'!$D$5:$D$404,J$4,'Leave log'!$E$5:$E$404,"Half day")&gt;0,"½",""),IF(AND(Setup!$A$17&lt;&gt;"",COUNTIFS('Leave log'!$A$5:$A$404,$A11,'Leave log'!$C$5:$C$404,"&lt;="&amp;J$4,'Leave log'!$D$5:$D$404,"&gt;="&amp;J$4,'Leave log'!$B$5:$B$404,Setup!$A$17)&gt;0),Setup!$B$17&amp;IF(COUNTIFS('Leave log'!$A$5:$A$404,$A11,'Leave log'!$C$5:$C$404,J$4,'Leave log'!$D$5:$D$404,J$4,'Leave log'!$E$5:$E$404,"Half day")&gt;0,"½",""),""))))))))</f>
        <v/>
      </c>
      <c r="K11" s="75">
        <f>IF(OR(K$7=1,$A11=""),"",IF(COUNTIFS('Leave log'!$A$5:$A$404,$A11,'Leave log'!$C$5:$C$404,"&lt;="&amp;K$4,'Leave log'!$D$5:$D$404,"&gt;="&amp;K$4)=0,"",IF(AND(Setup!$A$12&lt;&gt;"",COUNTIFS('Leave log'!$A$5:$A$404,$A11,'Leave log'!$C$5:$C$404,"&lt;="&amp;K$4,'Leave log'!$D$5:$D$404,"&gt;="&amp;K$4,'Leave log'!$B$5:$B$404,Setup!$A$12)&gt;0),Setup!$B$12&amp;IF(COUNTIFS('Leave log'!$A$5:$A$404,$A11,'Leave log'!$C$5:$C$404,K$4,'Leave log'!$D$5:$D$404,K$4,'Leave log'!$E$5:$E$404,"Half day")&gt;0,"½",""),IF(AND(Setup!$A$13&lt;&gt;"",COUNTIFS('Leave log'!$A$5:$A$404,$A11,'Leave log'!$C$5:$C$404,"&lt;="&amp;K$4,'Leave log'!$D$5:$D$404,"&gt;="&amp;K$4,'Leave log'!$B$5:$B$404,Setup!$A$13)&gt;0),Setup!$B$13&amp;IF(COUNTIFS('Leave log'!$A$5:$A$404,$A11,'Leave log'!$C$5:$C$404,K$4,'Leave log'!$D$5:$D$404,K$4,'Leave log'!$E$5:$E$404,"Half day")&gt;0,"½",""),IF(AND(Setup!$A$14&lt;&gt;"",COUNTIFS('Leave log'!$A$5:$A$404,$A11,'Leave log'!$C$5:$C$404,"&lt;="&amp;K$4,'Leave log'!$D$5:$D$404,"&gt;="&amp;K$4,'Leave log'!$B$5:$B$404,Setup!$A$14)&gt;0),Setup!$B$14&amp;IF(COUNTIFS('Leave log'!$A$5:$A$404,$A11,'Leave log'!$C$5:$C$404,K$4,'Leave log'!$D$5:$D$404,K$4,'Leave log'!$E$5:$E$404,"Half day")&gt;0,"½",""),IF(AND(Setup!$A$15&lt;&gt;"",COUNTIFS('Leave log'!$A$5:$A$404,$A11,'Leave log'!$C$5:$C$404,"&lt;="&amp;K$4,'Leave log'!$D$5:$D$404,"&gt;="&amp;K$4,'Leave log'!$B$5:$B$404,Setup!$A$15)&gt;0),Setup!$B$15&amp;IF(COUNTIFS('Leave log'!$A$5:$A$404,$A11,'Leave log'!$C$5:$C$404,K$4,'Leave log'!$D$5:$D$404,K$4,'Leave log'!$E$5:$E$404,"Half day")&gt;0,"½",""),IF(AND(Setup!$A$16&lt;&gt;"",COUNTIFS('Leave log'!$A$5:$A$404,$A11,'Leave log'!$C$5:$C$404,"&lt;="&amp;K$4,'Leave log'!$D$5:$D$404,"&gt;="&amp;K$4,'Leave log'!$B$5:$B$404,Setup!$A$16)&gt;0),Setup!$B$16&amp;IF(COUNTIFS('Leave log'!$A$5:$A$404,$A11,'Leave log'!$C$5:$C$404,K$4,'Leave log'!$D$5:$D$404,K$4,'Leave log'!$E$5:$E$404,"Half day")&gt;0,"½",""),IF(AND(Setup!$A$17&lt;&gt;"",COUNTIFS('Leave log'!$A$5:$A$404,$A11,'Leave log'!$C$5:$C$404,"&lt;="&amp;K$4,'Leave log'!$D$5:$D$404,"&gt;="&amp;K$4,'Leave log'!$B$5:$B$404,Setup!$A$17)&gt;0),Setup!$B$17&amp;IF(COUNTIFS('Leave log'!$A$5:$A$404,$A11,'Leave log'!$C$5:$C$404,K$4,'Leave log'!$D$5:$D$404,K$4,'Leave log'!$E$5:$E$404,"Half day")&gt;0,"½",""),""))))))))</f>
        <v/>
      </c>
      <c r="L11" s="75">
        <f>IF(OR(L$7=1,$A11=""),"",IF(COUNTIFS('Leave log'!$A$5:$A$404,$A11,'Leave log'!$C$5:$C$404,"&lt;="&amp;L$4,'Leave log'!$D$5:$D$404,"&gt;="&amp;L$4)=0,"",IF(AND(Setup!$A$12&lt;&gt;"",COUNTIFS('Leave log'!$A$5:$A$404,$A11,'Leave log'!$C$5:$C$404,"&lt;="&amp;L$4,'Leave log'!$D$5:$D$404,"&gt;="&amp;L$4,'Leave log'!$B$5:$B$404,Setup!$A$12)&gt;0),Setup!$B$12&amp;IF(COUNTIFS('Leave log'!$A$5:$A$404,$A11,'Leave log'!$C$5:$C$404,L$4,'Leave log'!$D$5:$D$404,L$4,'Leave log'!$E$5:$E$404,"Half day")&gt;0,"½",""),IF(AND(Setup!$A$13&lt;&gt;"",COUNTIFS('Leave log'!$A$5:$A$404,$A11,'Leave log'!$C$5:$C$404,"&lt;="&amp;L$4,'Leave log'!$D$5:$D$404,"&gt;="&amp;L$4,'Leave log'!$B$5:$B$404,Setup!$A$13)&gt;0),Setup!$B$13&amp;IF(COUNTIFS('Leave log'!$A$5:$A$404,$A11,'Leave log'!$C$5:$C$404,L$4,'Leave log'!$D$5:$D$404,L$4,'Leave log'!$E$5:$E$404,"Half day")&gt;0,"½",""),IF(AND(Setup!$A$14&lt;&gt;"",COUNTIFS('Leave log'!$A$5:$A$404,$A11,'Leave log'!$C$5:$C$404,"&lt;="&amp;L$4,'Leave log'!$D$5:$D$404,"&gt;="&amp;L$4,'Leave log'!$B$5:$B$404,Setup!$A$14)&gt;0),Setup!$B$14&amp;IF(COUNTIFS('Leave log'!$A$5:$A$404,$A11,'Leave log'!$C$5:$C$404,L$4,'Leave log'!$D$5:$D$404,L$4,'Leave log'!$E$5:$E$404,"Half day")&gt;0,"½",""),IF(AND(Setup!$A$15&lt;&gt;"",COUNTIFS('Leave log'!$A$5:$A$404,$A11,'Leave log'!$C$5:$C$404,"&lt;="&amp;L$4,'Leave log'!$D$5:$D$404,"&gt;="&amp;L$4,'Leave log'!$B$5:$B$404,Setup!$A$15)&gt;0),Setup!$B$15&amp;IF(COUNTIFS('Leave log'!$A$5:$A$404,$A11,'Leave log'!$C$5:$C$404,L$4,'Leave log'!$D$5:$D$404,L$4,'Leave log'!$E$5:$E$404,"Half day")&gt;0,"½",""),IF(AND(Setup!$A$16&lt;&gt;"",COUNTIFS('Leave log'!$A$5:$A$404,$A11,'Leave log'!$C$5:$C$404,"&lt;="&amp;L$4,'Leave log'!$D$5:$D$404,"&gt;="&amp;L$4,'Leave log'!$B$5:$B$404,Setup!$A$16)&gt;0),Setup!$B$16&amp;IF(COUNTIFS('Leave log'!$A$5:$A$404,$A11,'Leave log'!$C$5:$C$404,L$4,'Leave log'!$D$5:$D$404,L$4,'Leave log'!$E$5:$E$404,"Half day")&gt;0,"½",""),IF(AND(Setup!$A$17&lt;&gt;"",COUNTIFS('Leave log'!$A$5:$A$404,$A11,'Leave log'!$C$5:$C$404,"&lt;="&amp;L$4,'Leave log'!$D$5:$D$404,"&gt;="&amp;L$4,'Leave log'!$B$5:$B$404,Setup!$A$17)&gt;0),Setup!$B$17&amp;IF(COUNTIFS('Leave log'!$A$5:$A$404,$A11,'Leave log'!$C$5:$C$404,L$4,'Leave log'!$D$5:$D$404,L$4,'Leave log'!$E$5:$E$404,"Half day")&gt;0,"½",""),""))))))))</f>
        <v/>
      </c>
      <c r="M11" s="75">
        <f>IF(OR(M$7=1,$A11=""),"",IF(COUNTIFS('Leave log'!$A$5:$A$404,$A11,'Leave log'!$C$5:$C$404,"&lt;="&amp;M$4,'Leave log'!$D$5:$D$404,"&gt;="&amp;M$4)=0,"",IF(AND(Setup!$A$12&lt;&gt;"",COUNTIFS('Leave log'!$A$5:$A$404,$A11,'Leave log'!$C$5:$C$404,"&lt;="&amp;M$4,'Leave log'!$D$5:$D$404,"&gt;="&amp;M$4,'Leave log'!$B$5:$B$404,Setup!$A$12)&gt;0),Setup!$B$12&amp;IF(COUNTIFS('Leave log'!$A$5:$A$404,$A11,'Leave log'!$C$5:$C$404,M$4,'Leave log'!$D$5:$D$404,M$4,'Leave log'!$E$5:$E$404,"Half day")&gt;0,"½",""),IF(AND(Setup!$A$13&lt;&gt;"",COUNTIFS('Leave log'!$A$5:$A$404,$A11,'Leave log'!$C$5:$C$404,"&lt;="&amp;M$4,'Leave log'!$D$5:$D$404,"&gt;="&amp;M$4,'Leave log'!$B$5:$B$404,Setup!$A$13)&gt;0),Setup!$B$13&amp;IF(COUNTIFS('Leave log'!$A$5:$A$404,$A11,'Leave log'!$C$5:$C$404,M$4,'Leave log'!$D$5:$D$404,M$4,'Leave log'!$E$5:$E$404,"Half day")&gt;0,"½",""),IF(AND(Setup!$A$14&lt;&gt;"",COUNTIFS('Leave log'!$A$5:$A$404,$A11,'Leave log'!$C$5:$C$404,"&lt;="&amp;M$4,'Leave log'!$D$5:$D$404,"&gt;="&amp;M$4,'Leave log'!$B$5:$B$404,Setup!$A$14)&gt;0),Setup!$B$14&amp;IF(COUNTIFS('Leave log'!$A$5:$A$404,$A11,'Leave log'!$C$5:$C$404,M$4,'Leave log'!$D$5:$D$404,M$4,'Leave log'!$E$5:$E$404,"Half day")&gt;0,"½",""),IF(AND(Setup!$A$15&lt;&gt;"",COUNTIFS('Leave log'!$A$5:$A$404,$A11,'Leave log'!$C$5:$C$404,"&lt;="&amp;M$4,'Leave log'!$D$5:$D$404,"&gt;="&amp;M$4,'Leave log'!$B$5:$B$404,Setup!$A$15)&gt;0),Setup!$B$15&amp;IF(COUNTIFS('Leave log'!$A$5:$A$404,$A11,'Leave log'!$C$5:$C$404,M$4,'Leave log'!$D$5:$D$404,M$4,'Leave log'!$E$5:$E$404,"Half day")&gt;0,"½",""),IF(AND(Setup!$A$16&lt;&gt;"",COUNTIFS('Leave log'!$A$5:$A$404,$A11,'Leave log'!$C$5:$C$404,"&lt;="&amp;M$4,'Leave log'!$D$5:$D$404,"&gt;="&amp;M$4,'Leave log'!$B$5:$B$404,Setup!$A$16)&gt;0),Setup!$B$16&amp;IF(COUNTIFS('Leave log'!$A$5:$A$404,$A11,'Leave log'!$C$5:$C$404,M$4,'Leave log'!$D$5:$D$404,M$4,'Leave log'!$E$5:$E$404,"Half day")&gt;0,"½",""),IF(AND(Setup!$A$17&lt;&gt;"",COUNTIFS('Leave log'!$A$5:$A$404,$A11,'Leave log'!$C$5:$C$404,"&lt;="&amp;M$4,'Leave log'!$D$5:$D$404,"&gt;="&amp;M$4,'Leave log'!$B$5:$B$404,Setup!$A$17)&gt;0),Setup!$B$17&amp;IF(COUNTIFS('Leave log'!$A$5:$A$404,$A11,'Leave log'!$C$5:$C$404,M$4,'Leave log'!$D$5:$D$404,M$4,'Leave log'!$E$5:$E$404,"Half day")&gt;0,"½",""),""))))))))</f>
        <v/>
      </c>
      <c r="N11" s="75">
        <f>IF(OR(N$7=1,$A11=""),"",IF(COUNTIFS('Leave log'!$A$5:$A$404,$A11,'Leave log'!$C$5:$C$404,"&lt;="&amp;N$4,'Leave log'!$D$5:$D$404,"&gt;="&amp;N$4)=0,"",IF(AND(Setup!$A$12&lt;&gt;"",COUNTIFS('Leave log'!$A$5:$A$404,$A11,'Leave log'!$C$5:$C$404,"&lt;="&amp;N$4,'Leave log'!$D$5:$D$404,"&gt;="&amp;N$4,'Leave log'!$B$5:$B$404,Setup!$A$12)&gt;0),Setup!$B$12&amp;IF(COUNTIFS('Leave log'!$A$5:$A$404,$A11,'Leave log'!$C$5:$C$404,N$4,'Leave log'!$D$5:$D$404,N$4,'Leave log'!$E$5:$E$404,"Half day")&gt;0,"½",""),IF(AND(Setup!$A$13&lt;&gt;"",COUNTIFS('Leave log'!$A$5:$A$404,$A11,'Leave log'!$C$5:$C$404,"&lt;="&amp;N$4,'Leave log'!$D$5:$D$404,"&gt;="&amp;N$4,'Leave log'!$B$5:$B$404,Setup!$A$13)&gt;0),Setup!$B$13&amp;IF(COUNTIFS('Leave log'!$A$5:$A$404,$A11,'Leave log'!$C$5:$C$404,N$4,'Leave log'!$D$5:$D$404,N$4,'Leave log'!$E$5:$E$404,"Half day")&gt;0,"½",""),IF(AND(Setup!$A$14&lt;&gt;"",COUNTIFS('Leave log'!$A$5:$A$404,$A11,'Leave log'!$C$5:$C$404,"&lt;="&amp;N$4,'Leave log'!$D$5:$D$404,"&gt;="&amp;N$4,'Leave log'!$B$5:$B$404,Setup!$A$14)&gt;0),Setup!$B$14&amp;IF(COUNTIFS('Leave log'!$A$5:$A$404,$A11,'Leave log'!$C$5:$C$404,N$4,'Leave log'!$D$5:$D$404,N$4,'Leave log'!$E$5:$E$404,"Half day")&gt;0,"½",""),IF(AND(Setup!$A$15&lt;&gt;"",COUNTIFS('Leave log'!$A$5:$A$404,$A11,'Leave log'!$C$5:$C$404,"&lt;="&amp;N$4,'Leave log'!$D$5:$D$404,"&gt;="&amp;N$4,'Leave log'!$B$5:$B$404,Setup!$A$15)&gt;0),Setup!$B$15&amp;IF(COUNTIFS('Leave log'!$A$5:$A$404,$A11,'Leave log'!$C$5:$C$404,N$4,'Leave log'!$D$5:$D$404,N$4,'Leave log'!$E$5:$E$404,"Half day")&gt;0,"½",""),IF(AND(Setup!$A$16&lt;&gt;"",COUNTIFS('Leave log'!$A$5:$A$404,$A11,'Leave log'!$C$5:$C$404,"&lt;="&amp;N$4,'Leave log'!$D$5:$D$404,"&gt;="&amp;N$4,'Leave log'!$B$5:$B$404,Setup!$A$16)&gt;0),Setup!$B$16&amp;IF(COUNTIFS('Leave log'!$A$5:$A$404,$A11,'Leave log'!$C$5:$C$404,N$4,'Leave log'!$D$5:$D$404,N$4,'Leave log'!$E$5:$E$404,"Half day")&gt;0,"½",""),IF(AND(Setup!$A$17&lt;&gt;"",COUNTIFS('Leave log'!$A$5:$A$404,$A11,'Leave log'!$C$5:$C$404,"&lt;="&amp;N$4,'Leave log'!$D$5:$D$404,"&gt;="&amp;N$4,'Leave log'!$B$5:$B$404,Setup!$A$17)&gt;0),Setup!$B$17&amp;IF(COUNTIFS('Leave log'!$A$5:$A$404,$A11,'Leave log'!$C$5:$C$404,N$4,'Leave log'!$D$5:$D$404,N$4,'Leave log'!$E$5:$E$404,"Half day")&gt;0,"½",""),""))))))))</f>
        <v/>
      </c>
      <c r="O11" s="75">
        <f>IF(OR(O$7=1,$A11=""),"",IF(COUNTIFS('Leave log'!$A$5:$A$404,$A11,'Leave log'!$C$5:$C$404,"&lt;="&amp;O$4,'Leave log'!$D$5:$D$404,"&gt;="&amp;O$4)=0,"",IF(AND(Setup!$A$12&lt;&gt;"",COUNTIFS('Leave log'!$A$5:$A$404,$A11,'Leave log'!$C$5:$C$404,"&lt;="&amp;O$4,'Leave log'!$D$5:$D$404,"&gt;="&amp;O$4,'Leave log'!$B$5:$B$404,Setup!$A$12)&gt;0),Setup!$B$12&amp;IF(COUNTIFS('Leave log'!$A$5:$A$404,$A11,'Leave log'!$C$5:$C$404,O$4,'Leave log'!$D$5:$D$404,O$4,'Leave log'!$E$5:$E$404,"Half day")&gt;0,"½",""),IF(AND(Setup!$A$13&lt;&gt;"",COUNTIFS('Leave log'!$A$5:$A$404,$A11,'Leave log'!$C$5:$C$404,"&lt;="&amp;O$4,'Leave log'!$D$5:$D$404,"&gt;="&amp;O$4,'Leave log'!$B$5:$B$404,Setup!$A$13)&gt;0),Setup!$B$13&amp;IF(COUNTIFS('Leave log'!$A$5:$A$404,$A11,'Leave log'!$C$5:$C$404,O$4,'Leave log'!$D$5:$D$404,O$4,'Leave log'!$E$5:$E$404,"Half day")&gt;0,"½",""),IF(AND(Setup!$A$14&lt;&gt;"",COUNTIFS('Leave log'!$A$5:$A$404,$A11,'Leave log'!$C$5:$C$404,"&lt;="&amp;O$4,'Leave log'!$D$5:$D$404,"&gt;="&amp;O$4,'Leave log'!$B$5:$B$404,Setup!$A$14)&gt;0),Setup!$B$14&amp;IF(COUNTIFS('Leave log'!$A$5:$A$404,$A11,'Leave log'!$C$5:$C$404,O$4,'Leave log'!$D$5:$D$404,O$4,'Leave log'!$E$5:$E$404,"Half day")&gt;0,"½",""),IF(AND(Setup!$A$15&lt;&gt;"",COUNTIFS('Leave log'!$A$5:$A$404,$A11,'Leave log'!$C$5:$C$404,"&lt;="&amp;O$4,'Leave log'!$D$5:$D$404,"&gt;="&amp;O$4,'Leave log'!$B$5:$B$404,Setup!$A$15)&gt;0),Setup!$B$15&amp;IF(COUNTIFS('Leave log'!$A$5:$A$404,$A11,'Leave log'!$C$5:$C$404,O$4,'Leave log'!$D$5:$D$404,O$4,'Leave log'!$E$5:$E$404,"Half day")&gt;0,"½",""),IF(AND(Setup!$A$16&lt;&gt;"",COUNTIFS('Leave log'!$A$5:$A$404,$A11,'Leave log'!$C$5:$C$404,"&lt;="&amp;O$4,'Leave log'!$D$5:$D$404,"&gt;="&amp;O$4,'Leave log'!$B$5:$B$404,Setup!$A$16)&gt;0),Setup!$B$16&amp;IF(COUNTIFS('Leave log'!$A$5:$A$404,$A11,'Leave log'!$C$5:$C$404,O$4,'Leave log'!$D$5:$D$404,O$4,'Leave log'!$E$5:$E$404,"Half day")&gt;0,"½",""),IF(AND(Setup!$A$17&lt;&gt;"",COUNTIFS('Leave log'!$A$5:$A$404,$A11,'Leave log'!$C$5:$C$404,"&lt;="&amp;O$4,'Leave log'!$D$5:$D$404,"&gt;="&amp;O$4,'Leave log'!$B$5:$B$404,Setup!$A$17)&gt;0),Setup!$B$17&amp;IF(COUNTIFS('Leave log'!$A$5:$A$404,$A11,'Leave log'!$C$5:$C$404,O$4,'Leave log'!$D$5:$D$404,O$4,'Leave log'!$E$5:$E$404,"Half day")&gt;0,"½",""),""))))))))</f>
        <v/>
      </c>
      <c r="P11" s="75">
        <f>IF(OR(P$7=1,$A11=""),"",IF(COUNTIFS('Leave log'!$A$5:$A$404,$A11,'Leave log'!$C$5:$C$404,"&lt;="&amp;P$4,'Leave log'!$D$5:$D$404,"&gt;="&amp;P$4)=0,"",IF(AND(Setup!$A$12&lt;&gt;"",COUNTIFS('Leave log'!$A$5:$A$404,$A11,'Leave log'!$C$5:$C$404,"&lt;="&amp;P$4,'Leave log'!$D$5:$D$404,"&gt;="&amp;P$4,'Leave log'!$B$5:$B$404,Setup!$A$12)&gt;0),Setup!$B$12&amp;IF(COUNTIFS('Leave log'!$A$5:$A$404,$A11,'Leave log'!$C$5:$C$404,P$4,'Leave log'!$D$5:$D$404,P$4,'Leave log'!$E$5:$E$404,"Half day")&gt;0,"½",""),IF(AND(Setup!$A$13&lt;&gt;"",COUNTIFS('Leave log'!$A$5:$A$404,$A11,'Leave log'!$C$5:$C$404,"&lt;="&amp;P$4,'Leave log'!$D$5:$D$404,"&gt;="&amp;P$4,'Leave log'!$B$5:$B$404,Setup!$A$13)&gt;0),Setup!$B$13&amp;IF(COUNTIFS('Leave log'!$A$5:$A$404,$A11,'Leave log'!$C$5:$C$404,P$4,'Leave log'!$D$5:$D$404,P$4,'Leave log'!$E$5:$E$404,"Half day")&gt;0,"½",""),IF(AND(Setup!$A$14&lt;&gt;"",COUNTIFS('Leave log'!$A$5:$A$404,$A11,'Leave log'!$C$5:$C$404,"&lt;="&amp;P$4,'Leave log'!$D$5:$D$404,"&gt;="&amp;P$4,'Leave log'!$B$5:$B$404,Setup!$A$14)&gt;0),Setup!$B$14&amp;IF(COUNTIFS('Leave log'!$A$5:$A$404,$A11,'Leave log'!$C$5:$C$404,P$4,'Leave log'!$D$5:$D$404,P$4,'Leave log'!$E$5:$E$404,"Half day")&gt;0,"½",""),IF(AND(Setup!$A$15&lt;&gt;"",COUNTIFS('Leave log'!$A$5:$A$404,$A11,'Leave log'!$C$5:$C$404,"&lt;="&amp;P$4,'Leave log'!$D$5:$D$404,"&gt;="&amp;P$4,'Leave log'!$B$5:$B$404,Setup!$A$15)&gt;0),Setup!$B$15&amp;IF(COUNTIFS('Leave log'!$A$5:$A$404,$A11,'Leave log'!$C$5:$C$404,P$4,'Leave log'!$D$5:$D$404,P$4,'Leave log'!$E$5:$E$404,"Half day")&gt;0,"½",""),IF(AND(Setup!$A$16&lt;&gt;"",COUNTIFS('Leave log'!$A$5:$A$404,$A11,'Leave log'!$C$5:$C$404,"&lt;="&amp;P$4,'Leave log'!$D$5:$D$404,"&gt;="&amp;P$4,'Leave log'!$B$5:$B$404,Setup!$A$16)&gt;0),Setup!$B$16&amp;IF(COUNTIFS('Leave log'!$A$5:$A$404,$A11,'Leave log'!$C$5:$C$404,P$4,'Leave log'!$D$5:$D$404,P$4,'Leave log'!$E$5:$E$404,"Half day")&gt;0,"½",""),IF(AND(Setup!$A$17&lt;&gt;"",COUNTIFS('Leave log'!$A$5:$A$404,$A11,'Leave log'!$C$5:$C$404,"&lt;="&amp;P$4,'Leave log'!$D$5:$D$404,"&gt;="&amp;P$4,'Leave log'!$B$5:$B$404,Setup!$A$17)&gt;0),Setup!$B$17&amp;IF(COUNTIFS('Leave log'!$A$5:$A$404,$A11,'Leave log'!$C$5:$C$404,P$4,'Leave log'!$D$5:$D$404,P$4,'Leave log'!$E$5:$E$404,"Half day")&gt;0,"½",""),""))))))))</f>
        <v/>
      </c>
      <c r="Q11" s="75">
        <f>IF(OR(Q$7=1,$A11=""),"",IF(COUNTIFS('Leave log'!$A$5:$A$404,$A11,'Leave log'!$C$5:$C$404,"&lt;="&amp;Q$4,'Leave log'!$D$5:$D$404,"&gt;="&amp;Q$4)=0,"",IF(AND(Setup!$A$12&lt;&gt;"",COUNTIFS('Leave log'!$A$5:$A$404,$A11,'Leave log'!$C$5:$C$404,"&lt;="&amp;Q$4,'Leave log'!$D$5:$D$404,"&gt;="&amp;Q$4,'Leave log'!$B$5:$B$404,Setup!$A$12)&gt;0),Setup!$B$12&amp;IF(COUNTIFS('Leave log'!$A$5:$A$404,$A11,'Leave log'!$C$5:$C$404,Q$4,'Leave log'!$D$5:$D$404,Q$4,'Leave log'!$E$5:$E$404,"Half day")&gt;0,"½",""),IF(AND(Setup!$A$13&lt;&gt;"",COUNTIFS('Leave log'!$A$5:$A$404,$A11,'Leave log'!$C$5:$C$404,"&lt;="&amp;Q$4,'Leave log'!$D$5:$D$404,"&gt;="&amp;Q$4,'Leave log'!$B$5:$B$404,Setup!$A$13)&gt;0),Setup!$B$13&amp;IF(COUNTIFS('Leave log'!$A$5:$A$404,$A11,'Leave log'!$C$5:$C$404,Q$4,'Leave log'!$D$5:$D$404,Q$4,'Leave log'!$E$5:$E$404,"Half day")&gt;0,"½",""),IF(AND(Setup!$A$14&lt;&gt;"",COUNTIFS('Leave log'!$A$5:$A$404,$A11,'Leave log'!$C$5:$C$404,"&lt;="&amp;Q$4,'Leave log'!$D$5:$D$404,"&gt;="&amp;Q$4,'Leave log'!$B$5:$B$404,Setup!$A$14)&gt;0),Setup!$B$14&amp;IF(COUNTIFS('Leave log'!$A$5:$A$404,$A11,'Leave log'!$C$5:$C$404,Q$4,'Leave log'!$D$5:$D$404,Q$4,'Leave log'!$E$5:$E$404,"Half day")&gt;0,"½",""),IF(AND(Setup!$A$15&lt;&gt;"",COUNTIFS('Leave log'!$A$5:$A$404,$A11,'Leave log'!$C$5:$C$404,"&lt;="&amp;Q$4,'Leave log'!$D$5:$D$404,"&gt;="&amp;Q$4,'Leave log'!$B$5:$B$404,Setup!$A$15)&gt;0),Setup!$B$15&amp;IF(COUNTIFS('Leave log'!$A$5:$A$404,$A11,'Leave log'!$C$5:$C$404,Q$4,'Leave log'!$D$5:$D$404,Q$4,'Leave log'!$E$5:$E$404,"Half day")&gt;0,"½",""),IF(AND(Setup!$A$16&lt;&gt;"",COUNTIFS('Leave log'!$A$5:$A$404,$A11,'Leave log'!$C$5:$C$404,"&lt;="&amp;Q$4,'Leave log'!$D$5:$D$404,"&gt;="&amp;Q$4,'Leave log'!$B$5:$B$404,Setup!$A$16)&gt;0),Setup!$B$16&amp;IF(COUNTIFS('Leave log'!$A$5:$A$404,$A11,'Leave log'!$C$5:$C$404,Q$4,'Leave log'!$D$5:$D$404,Q$4,'Leave log'!$E$5:$E$404,"Half day")&gt;0,"½",""),IF(AND(Setup!$A$17&lt;&gt;"",COUNTIFS('Leave log'!$A$5:$A$404,$A11,'Leave log'!$C$5:$C$404,"&lt;="&amp;Q$4,'Leave log'!$D$5:$D$404,"&gt;="&amp;Q$4,'Leave log'!$B$5:$B$404,Setup!$A$17)&gt;0),Setup!$B$17&amp;IF(COUNTIFS('Leave log'!$A$5:$A$404,$A11,'Leave log'!$C$5:$C$404,Q$4,'Leave log'!$D$5:$D$404,Q$4,'Leave log'!$E$5:$E$404,"Half day")&gt;0,"½",""),""))))))))</f>
        <v/>
      </c>
      <c r="R11" s="75">
        <f>IF(OR(R$7=1,$A11=""),"",IF(COUNTIFS('Leave log'!$A$5:$A$404,$A11,'Leave log'!$C$5:$C$404,"&lt;="&amp;R$4,'Leave log'!$D$5:$D$404,"&gt;="&amp;R$4)=0,"",IF(AND(Setup!$A$12&lt;&gt;"",COUNTIFS('Leave log'!$A$5:$A$404,$A11,'Leave log'!$C$5:$C$404,"&lt;="&amp;R$4,'Leave log'!$D$5:$D$404,"&gt;="&amp;R$4,'Leave log'!$B$5:$B$404,Setup!$A$12)&gt;0),Setup!$B$12&amp;IF(COUNTIFS('Leave log'!$A$5:$A$404,$A11,'Leave log'!$C$5:$C$404,R$4,'Leave log'!$D$5:$D$404,R$4,'Leave log'!$E$5:$E$404,"Half day")&gt;0,"½",""),IF(AND(Setup!$A$13&lt;&gt;"",COUNTIFS('Leave log'!$A$5:$A$404,$A11,'Leave log'!$C$5:$C$404,"&lt;="&amp;R$4,'Leave log'!$D$5:$D$404,"&gt;="&amp;R$4,'Leave log'!$B$5:$B$404,Setup!$A$13)&gt;0),Setup!$B$13&amp;IF(COUNTIFS('Leave log'!$A$5:$A$404,$A11,'Leave log'!$C$5:$C$404,R$4,'Leave log'!$D$5:$D$404,R$4,'Leave log'!$E$5:$E$404,"Half day")&gt;0,"½",""),IF(AND(Setup!$A$14&lt;&gt;"",COUNTIFS('Leave log'!$A$5:$A$404,$A11,'Leave log'!$C$5:$C$404,"&lt;="&amp;R$4,'Leave log'!$D$5:$D$404,"&gt;="&amp;R$4,'Leave log'!$B$5:$B$404,Setup!$A$14)&gt;0),Setup!$B$14&amp;IF(COUNTIFS('Leave log'!$A$5:$A$404,$A11,'Leave log'!$C$5:$C$404,R$4,'Leave log'!$D$5:$D$404,R$4,'Leave log'!$E$5:$E$404,"Half day")&gt;0,"½",""),IF(AND(Setup!$A$15&lt;&gt;"",COUNTIFS('Leave log'!$A$5:$A$404,$A11,'Leave log'!$C$5:$C$404,"&lt;="&amp;R$4,'Leave log'!$D$5:$D$404,"&gt;="&amp;R$4,'Leave log'!$B$5:$B$404,Setup!$A$15)&gt;0),Setup!$B$15&amp;IF(COUNTIFS('Leave log'!$A$5:$A$404,$A11,'Leave log'!$C$5:$C$404,R$4,'Leave log'!$D$5:$D$404,R$4,'Leave log'!$E$5:$E$404,"Half day")&gt;0,"½",""),IF(AND(Setup!$A$16&lt;&gt;"",COUNTIFS('Leave log'!$A$5:$A$404,$A11,'Leave log'!$C$5:$C$404,"&lt;="&amp;R$4,'Leave log'!$D$5:$D$404,"&gt;="&amp;R$4,'Leave log'!$B$5:$B$404,Setup!$A$16)&gt;0),Setup!$B$16&amp;IF(COUNTIFS('Leave log'!$A$5:$A$404,$A11,'Leave log'!$C$5:$C$404,R$4,'Leave log'!$D$5:$D$404,R$4,'Leave log'!$E$5:$E$404,"Half day")&gt;0,"½",""),IF(AND(Setup!$A$17&lt;&gt;"",COUNTIFS('Leave log'!$A$5:$A$404,$A11,'Leave log'!$C$5:$C$404,"&lt;="&amp;R$4,'Leave log'!$D$5:$D$404,"&gt;="&amp;R$4,'Leave log'!$B$5:$B$404,Setup!$A$17)&gt;0),Setup!$B$17&amp;IF(COUNTIFS('Leave log'!$A$5:$A$404,$A11,'Leave log'!$C$5:$C$404,R$4,'Leave log'!$D$5:$D$404,R$4,'Leave log'!$E$5:$E$404,"Half day")&gt;0,"½",""),""))))))))</f>
        <v/>
      </c>
      <c r="S11" s="75">
        <f>IF(OR(S$7=1,$A11=""),"",IF(COUNTIFS('Leave log'!$A$5:$A$404,$A11,'Leave log'!$C$5:$C$404,"&lt;="&amp;S$4,'Leave log'!$D$5:$D$404,"&gt;="&amp;S$4)=0,"",IF(AND(Setup!$A$12&lt;&gt;"",COUNTIFS('Leave log'!$A$5:$A$404,$A11,'Leave log'!$C$5:$C$404,"&lt;="&amp;S$4,'Leave log'!$D$5:$D$404,"&gt;="&amp;S$4,'Leave log'!$B$5:$B$404,Setup!$A$12)&gt;0),Setup!$B$12&amp;IF(COUNTIFS('Leave log'!$A$5:$A$404,$A11,'Leave log'!$C$5:$C$404,S$4,'Leave log'!$D$5:$D$404,S$4,'Leave log'!$E$5:$E$404,"Half day")&gt;0,"½",""),IF(AND(Setup!$A$13&lt;&gt;"",COUNTIFS('Leave log'!$A$5:$A$404,$A11,'Leave log'!$C$5:$C$404,"&lt;="&amp;S$4,'Leave log'!$D$5:$D$404,"&gt;="&amp;S$4,'Leave log'!$B$5:$B$404,Setup!$A$13)&gt;0),Setup!$B$13&amp;IF(COUNTIFS('Leave log'!$A$5:$A$404,$A11,'Leave log'!$C$5:$C$404,S$4,'Leave log'!$D$5:$D$404,S$4,'Leave log'!$E$5:$E$404,"Half day")&gt;0,"½",""),IF(AND(Setup!$A$14&lt;&gt;"",COUNTIFS('Leave log'!$A$5:$A$404,$A11,'Leave log'!$C$5:$C$404,"&lt;="&amp;S$4,'Leave log'!$D$5:$D$404,"&gt;="&amp;S$4,'Leave log'!$B$5:$B$404,Setup!$A$14)&gt;0),Setup!$B$14&amp;IF(COUNTIFS('Leave log'!$A$5:$A$404,$A11,'Leave log'!$C$5:$C$404,S$4,'Leave log'!$D$5:$D$404,S$4,'Leave log'!$E$5:$E$404,"Half day")&gt;0,"½",""),IF(AND(Setup!$A$15&lt;&gt;"",COUNTIFS('Leave log'!$A$5:$A$404,$A11,'Leave log'!$C$5:$C$404,"&lt;="&amp;S$4,'Leave log'!$D$5:$D$404,"&gt;="&amp;S$4,'Leave log'!$B$5:$B$404,Setup!$A$15)&gt;0),Setup!$B$15&amp;IF(COUNTIFS('Leave log'!$A$5:$A$404,$A11,'Leave log'!$C$5:$C$404,S$4,'Leave log'!$D$5:$D$404,S$4,'Leave log'!$E$5:$E$404,"Half day")&gt;0,"½",""),IF(AND(Setup!$A$16&lt;&gt;"",COUNTIFS('Leave log'!$A$5:$A$404,$A11,'Leave log'!$C$5:$C$404,"&lt;="&amp;S$4,'Leave log'!$D$5:$D$404,"&gt;="&amp;S$4,'Leave log'!$B$5:$B$404,Setup!$A$16)&gt;0),Setup!$B$16&amp;IF(COUNTIFS('Leave log'!$A$5:$A$404,$A11,'Leave log'!$C$5:$C$404,S$4,'Leave log'!$D$5:$D$404,S$4,'Leave log'!$E$5:$E$404,"Half day")&gt;0,"½",""),IF(AND(Setup!$A$17&lt;&gt;"",COUNTIFS('Leave log'!$A$5:$A$404,$A11,'Leave log'!$C$5:$C$404,"&lt;="&amp;S$4,'Leave log'!$D$5:$D$404,"&gt;="&amp;S$4,'Leave log'!$B$5:$B$404,Setup!$A$17)&gt;0),Setup!$B$17&amp;IF(COUNTIFS('Leave log'!$A$5:$A$404,$A11,'Leave log'!$C$5:$C$404,S$4,'Leave log'!$D$5:$D$404,S$4,'Leave log'!$E$5:$E$404,"Half day")&gt;0,"½",""),""))))))))</f>
        <v/>
      </c>
      <c r="T11" s="75">
        <f>IF(OR(T$7=1,$A11=""),"",IF(COUNTIFS('Leave log'!$A$5:$A$404,$A11,'Leave log'!$C$5:$C$404,"&lt;="&amp;T$4,'Leave log'!$D$5:$D$404,"&gt;="&amp;T$4)=0,"",IF(AND(Setup!$A$12&lt;&gt;"",COUNTIFS('Leave log'!$A$5:$A$404,$A11,'Leave log'!$C$5:$C$404,"&lt;="&amp;T$4,'Leave log'!$D$5:$D$404,"&gt;="&amp;T$4,'Leave log'!$B$5:$B$404,Setup!$A$12)&gt;0),Setup!$B$12&amp;IF(COUNTIFS('Leave log'!$A$5:$A$404,$A11,'Leave log'!$C$5:$C$404,T$4,'Leave log'!$D$5:$D$404,T$4,'Leave log'!$E$5:$E$404,"Half day")&gt;0,"½",""),IF(AND(Setup!$A$13&lt;&gt;"",COUNTIFS('Leave log'!$A$5:$A$404,$A11,'Leave log'!$C$5:$C$404,"&lt;="&amp;T$4,'Leave log'!$D$5:$D$404,"&gt;="&amp;T$4,'Leave log'!$B$5:$B$404,Setup!$A$13)&gt;0),Setup!$B$13&amp;IF(COUNTIFS('Leave log'!$A$5:$A$404,$A11,'Leave log'!$C$5:$C$404,T$4,'Leave log'!$D$5:$D$404,T$4,'Leave log'!$E$5:$E$404,"Half day")&gt;0,"½",""),IF(AND(Setup!$A$14&lt;&gt;"",COUNTIFS('Leave log'!$A$5:$A$404,$A11,'Leave log'!$C$5:$C$404,"&lt;="&amp;T$4,'Leave log'!$D$5:$D$404,"&gt;="&amp;T$4,'Leave log'!$B$5:$B$404,Setup!$A$14)&gt;0),Setup!$B$14&amp;IF(COUNTIFS('Leave log'!$A$5:$A$404,$A11,'Leave log'!$C$5:$C$404,T$4,'Leave log'!$D$5:$D$404,T$4,'Leave log'!$E$5:$E$404,"Half day")&gt;0,"½",""),IF(AND(Setup!$A$15&lt;&gt;"",COUNTIFS('Leave log'!$A$5:$A$404,$A11,'Leave log'!$C$5:$C$404,"&lt;="&amp;T$4,'Leave log'!$D$5:$D$404,"&gt;="&amp;T$4,'Leave log'!$B$5:$B$404,Setup!$A$15)&gt;0),Setup!$B$15&amp;IF(COUNTIFS('Leave log'!$A$5:$A$404,$A11,'Leave log'!$C$5:$C$404,T$4,'Leave log'!$D$5:$D$404,T$4,'Leave log'!$E$5:$E$404,"Half day")&gt;0,"½",""),IF(AND(Setup!$A$16&lt;&gt;"",COUNTIFS('Leave log'!$A$5:$A$404,$A11,'Leave log'!$C$5:$C$404,"&lt;="&amp;T$4,'Leave log'!$D$5:$D$404,"&gt;="&amp;T$4,'Leave log'!$B$5:$B$404,Setup!$A$16)&gt;0),Setup!$B$16&amp;IF(COUNTIFS('Leave log'!$A$5:$A$404,$A11,'Leave log'!$C$5:$C$404,T$4,'Leave log'!$D$5:$D$404,T$4,'Leave log'!$E$5:$E$404,"Half day")&gt;0,"½",""),IF(AND(Setup!$A$17&lt;&gt;"",COUNTIFS('Leave log'!$A$5:$A$404,$A11,'Leave log'!$C$5:$C$404,"&lt;="&amp;T$4,'Leave log'!$D$5:$D$404,"&gt;="&amp;T$4,'Leave log'!$B$5:$B$404,Setup!$A$17)&gt;0),Setup!$B$17&amp;IF(COUNTIFS('Leave log'!$A$5:$A$404,$A11,'Leave log'!$C$5:$C$404,T$4,'Leave log'!$D$5:$D$404,T$4,'Leave log'!$E$5:$E$404,"Half day")&gt;0,"½",""),""))))))))</f>
        <v/>
      </c>
      <c r="U11" s="75">
        <f>IF(OR(U$7=1,$A11=""),"",IF(COUNTIFS('Leave log'!$A$5:$A$404,$A11,'Leave log'!$C$5:$C$404,"&lt;="&amp;U$4,'Leave log'!$D$5:$D$404,"&gt;="&amp;U$4)=0,"",IF(AND(Setup!$A$12&lt;&gt;"",COUNTIFS('Leave log'!$A$5:$A$404,$A11,'Leave log'!$C$5:$C$404,"&lt;="&amp;U$4,'Leave log'!$D$5:$D$404,"&gt;="&amp;U$4,'Leave log'!$B$5:$B$404,Setup!$A$12)&gt;0),Setup!$B$12&amp;IF(COUNTIFS('Leave log'!$A$5:$A$404,$A11,'Leave log'!$C$5:$C$404,U$4,'Leave log'!$D$5:$D$404,U$4,'Leave log'!$E$5:$E$404,"Half day")&gt;0,"½",""),IF(AND(Setup!$A$13&lt;&gt;"",COUNTIFS('Leave log'!$A$5:$A$404,$A11,'Leave log'!$C$5:$C$404,"&lt;="&amp;U$4,'Leave log'!$D$5:$D$404,"&gt;="&amp;U$4,'Leave log'!$B$5:$B$404,Setup!$A$13)&gt;0),Setup!$B$13&amp;IF(COUNTIFS('Leave log'!$A$5:$A$404,$A11,'Leave log'!$C$5:$C$404,U$4,'Leave log'!$D$5:$D$404,U$4,'Leave log'!$E$5:$E$404,"Half day")&gt;0,"½",""),IF(AND(Setup!$A$14&lt;&gt;"",COUNTIFS('Leave log'!$A$5:$A$404,$A11,'Leave log'!$C$5:$C$404,"&lt;="&amp;U$4,'Leave log'!$D$5:$D$404,"&gt;="&amp;U$4,'Leave log'!$B$5:$B$404,Setup!$A$14)&gt;0),Setup!$B$14&amp;IF(COUNTIFS('Leave log'!$A$5:$A$404,$A11,'Leave log'!$C$5:$C$404,U$4,'Leave log'!$D$5:$D$404,U$4,'Leave log'!$E$5:$E$404,"Half day")&gt;0,"½",""),IF(AND(Setup!$A$15&lt;&gt;"",COUNTIFS('Leave log'!$A$5:$A$404,$A11,'Leave log'!$C$5:$C$404,"&lt;="&amp;U$4,'Leave log'!$D$5:$D$404,"&gt;="&amp;U$4,'Leave log'!$B$5:$B$404,Setup!$A$15)&gt;0),Setup!$B$15&amp;IF(COUNTIFS('Leave log'!$A$5:$A$404,$A11,'Leave log'!$C$5:$C$404,U$4,'Leave log'!$D$5:$D$404,U$4,'Leave log'!$E$5:$E$404,"Half day")&gt;0,"½",""),IF(AND(Setup!$A$16&lt;&gt;"",COUNTIFS('Leave log'!$A$5:$A$404,$A11,'Leave log'!$C$5:$C$404,"&lt;="&amp;U$4,'Leave log'!$D$5:$D$404,"&gt;="&amp;U$4,'Leave log'!$B$5:$B$404,Setup!$A$16)&gt;0),Setup!$B$16&amp;IF(COUNTIFS('Leave log'!$A$5:$A$404,$A11,'Leave log'!$C$5:$C$404,U$4,'Leave log'!$D$5:$D$404,U$4,'Leave log'!$E$5:$E$404,"Half day")&gt;0,"½",""),IF(AND(Setup!$A$17&lt;&gt;"",COUNTIFS('Leave log'!$A$5:$A$404,$A11,'Leave log'!$C$5:$C$404,"&lt;="&amp;U$4,'Leave log'!$D$5:$D$404,"&gt;="&amp;U$4,'Leave log'!$B$5:$B$404,Setup!$A$17)&gt;0),Setup!$B$17&amp;IF(COUNTIFS('Leave log'!$A$5:$A$404,$A11,'Leave log'!$C$5:$C$404,U$4,'Leave log'!$D$5:$D$404,U$4,'Leave log'!$E$5:$E$404,"Half day")&gt;0,"½",""),""))))))))</f>
        <v/>
      </c>
      <c r="V11" s="75">
        <f>IF(OR(V$7=1,$A11=""),"",IF(COUNTIFS('Leave log'!$A$5:$A$404,$A11,'Leave log'!$C$5:$C$404,"&lt;="&amp;V$4,'Leave log'!$D$5:$D$404,"&gt;="&amp;V$4)=0,"",IF(AND(Setup!$A$12&lt;&gt;"",COUNTIFS('Leave log'!$A$5:$A$404,$A11,'Leave log'!$C$5:$C$404,"&lt;="&amp;V$4,'Leave log'!$D$5:$D$404,"&gt;="&amp;V$4,'Leave log'!$B$5:$B$404,Setup!$A$12)&gt;0),Setup!$B$12&amp;IF(COUNTIFS('Leave log'!$A$5:$A$404,$A11,'Leave log'!$C$5:$C$404,V$4,'Leave log'!$D$5:$D$404,V$4,'Leave log'!$E$5:$E$404,"Half day")&gt;0,"½",""),IF(AND(Setup!$A$13&lt;&gt;"",COUNTIFS('Leave log'!$A$5:$A$404,$A11,'Leave log'!$C$5:$C$404,"&lt;="&amp;V$4,'Leave log'!$D$5:$D$404,"&gt;="&amp;V$4,'Leave log'!$B$5:$B$404,Setup!$A$13)&gt;0),Setup!$B$13&amp;IF(COUNTIFS('Leave log'!$A$5:$A$404,$A11,'Leave log'!$C$5:$C$404,V$4,'Leave log'!$D$5:$D$404,V$4,'Leave log'!$E$5:$E$404,"Half day")&gt;0,"½",""),IF(AND(Setup!$A$14&lt;&gt;"",COUNTIFS('Leave log'!$A$5:$A$404,$A11,'Leave log'!$C$5:$C$404,"&lt;="&amp;V$4,'Leave log'!$D$5:$D$404,"&gt;="&amp;V$4,'Leave log'!$B$5:$B$404,Setup!$A$14)&gt;0),Setup!$B$14&amp;IF(COUNTIFS('Leave log'!$A$5:$A$404,$A11,'Leave log'!$C$5:$C$404,V$4,'Leave log'!$D$5:$D$404,V$4,'Leave log'!$E$5:$E$404,"Half day")&gt;0,"½",""),IF(AND(Setup!$A$15&lt;&gt;"",COUNTIFS('Leave log'!$A$5:$A$404,$A11,'Leave log'!$C$5:$C$404,"&lt;="&amp;V$4,'Leave log'!$D$5:$D$404,"&gt;="&amp;V$4,'Leave log'!$B$5:$B$404,Setup!$A$15)&gt;0),Setup!$B$15&amp;IF(COUNTIFS('Leave log'!$A$5:$A$404,$A11,'Leave log'!$C$5:$C$404,V$4,'Leave log'!$D$5:$D$404,V$4,'Leave log'!$E$5:$E$404,"Half day")&gt;0,"½",""),IF(AND(Setup!$A$16&lt;&gt;"",COUNTIFS('Leave log'!$A$5:$A$404,$A11,'Leave log'!$C$5:$C$404,"&lt;="&amp;V$4,'Leave log'!$D$5:$D$404,"&gt;="&amp;V$4,'Leave log'!$B$5:$B$404,Setup!$A$16)&gt;0),Setup!$B$16&amp;IF(COUNTIFS('Leave log'!$A$5:$A$404,$A11,'Leave log'!$C$5:$C$404,V$4,'Leave log'!$D$5:$D$404,V$4,'Leave log'!$E$5:$E$404,"Half day")&gt;0,"½",""),IF(AND(Setup!$A$17&lt;&gt;"",COUNTIFS('Leave log'!$A$5:$A$404,$A11,'Leave log'!$C$5:$C$404,"&lt;="&amp;V$4,'Leave log'!$D$5:$D$404,"&gt;="&amp;V$4,'Leave log'!$B$5:$B$404,Setup!$A$17)&gt;0),Setup!$B$17&amp;IF(COUNTIFS('Leave log'!$A$5:$A$404,$A11,'Leave log'!$C$5:$C$404,V$4,'Leave log'!$D$5:$D$404,V$4,'Leave log'!$E$5:$E$404,"Half day")&gt;0,"½",""),""))))))))</f>
        <v/>
      </c>
      <c r="W11" s="75">
        <f>IF(OR(W$7=1,$A11=""),"",IF(COUNTIFS('Leave log'!$A$5:$A$404,$A11,'Leave log'!$C$5:$C$404,"&lt;="&amp;W$4,'Leave log'!$D$5:$D$404,"&gt;="&amp;W$4)=0,"",IF(AND(Setup!$A$12&lt;&gt;"",COUNTIFS('Leave log'!$A$5:$A$404,$A11,'Leave log'!$C$5:$C$404,"&lt;="&amp;W$4,'Leave log'!$D$5:$D$404,"&gt;="&amp;W$4,'Leave log'!$B$5:$B$404,Setup!$A$12)&gt;0),Setup!$B$12&amp;IF(COUNTIFS('Leave log'!$A$5:$A$404,$A11,'Leave log'!$C$5:$C$404,W$4,'Leave log'!$D$5:$D$404,W$4,'Leave log'!$E$5:$E$404,"Half day")&gt;0,"½",""),IF(AND(Setup!$A$13&lt;&gt;"",COUNTIFS('Leave log'!$A$5:$A$404,$A11,'Leave log'!$C$5:$C$404,"&lt;="&amp;W$4,'Leave log'!$D$5:$D$404,"&gt;="&amp;W$4,'Leave log'!$B$5:$B$404,Setup!$A$13)&gt;0),Setup!$B$13&amp;IF(COUNTIFS('Leave log'!$A$5:$A$404,$A11,'Leave log'!$C$5:$C$404,W$4,'Leave log'!$D$5:$D$404,W$4,'Leave log'!$E$5:$E$404,"Half day")&gt;0,"½",""),IF(AND(Setup!$A$14&lt;&gt;"",COUNTIFS('Leave log'!$A$5:$A$404,$A11,'Leave log'!$C$5:$C$404,"&lt;="&amp;W$4,'Leave log'!$D$5:$D$404,"&gt;="&amp;W$4,'Leave log'!$B$5:$B$404,Setup!$A$14)&gt;0),Setup!$B$14&amp;IF(COUNTIFS('Leave log'!$A$5:$A$404,$A11,'Leave log'!$C$5:$C$404,W$4,'Leave log'!$D$5:$D$404,W$4,'Leave log'!$E$5:$E$404,"Half day")&gt;0,"½",""),IF(AND(Setup!$A$15&lt;&gt;"",COUNTIFS('Leave log'!$A$5:$A$404,$A11,'Leave log'!$C$5:$C$404,"&lt;="&amp;W$4,'Leave log'!$D$5:$D$404,"&gt;="&amp;W$4,'Leave log'!$B$5:$B$404,Setup!$A$15)&gt;0),Setup!$B$15&amp;IF(COUNTIFS('Leave log'!$A$5:$A$404,$A11,'Leave log'!$C$5:$C$404,W$4,'Leave log'!$D$5:$D$404,W$4,'Leave log'!$E$5:$E$404,"Half day")&gt;0,"½",""),IF(AND(Setup!$A$16&lt;&gt;"",COUNTIFS('Leave log'!$A$5:$A$404,$A11,'Leave log'!$C$5:$C$404,"&lt;="&amp;W$4,'Leave log'!$D$5:$D$404,"&gt;="&amp;W$4,'Leave log'!$B$5:$B$404,Setup!$A$16)&gt;0),Setup!$B$16&amp;IF(COUNTIFS('Leave log'!$A$5:$A$404,$A11,'Leave log'!$C$5:$C$404,W$4,'Leave log'!$D$5:$D$404,W$4,'Leave log'!$E$5:$E$404,"Half day")&gt;0,"½",""),IF(AND(Setup!$A$17&lt;&gt;"",COUNTIFS('Leave log'!$A$5:$A$404,$A11,'Leave log'!$C$5:$C$404,"&lt;="&amp;W$4,'Leave log'!$D$5:$D$404,"&gt;="&amp;W$4,'Leave log'!$B$5:$B$404,Setup!$A$17)&gt;0),Setup!$B$17&amp;IF(COUNTIFS('Leave log'!$A$5:$A$404,$A11,'Leave log'!$C$5:$C$404,W$4,'Leave log'!$D$5:$D$404,W$4,'Leave log'!$E$5:$E$404,"Half day")&gt;0,"½",""),""))))))))</f>
        <v/>
      </c>
      <c r="X11" s="75">
        <f>IF(OR(X$7=1,$A11=""),"",IF(COUNTIFS('Leave log'!$A$5:$A$404,$A11,'Leave log'!$C$5:$C$404,"&lt;="&amp;X$4,'Leave log'!$D$5:$D$404,"&gt;="&amp;X$4)=0,"",IF(AND(Setup!$A$12&lt;&gt;"",COUNTIFS('Leave log'!$A$5:$A$404,$A11,'Leave log'!$C$5:$C$404,"&lt;="&amp;X$4,'Leave log'!$D$5:$D$404,"&gt;="&amp;X$4,'Leave log'!$B$5:$B$404,Setup!$A$12)&gt;0),Setup!$B$12&amp;IF(COUNTIFS('Leave log'!$A$5:$A$404,$A11,'Leave log'!$C$5:$C$404,X$4,'Leave log'!$D$5:$D$404,X$4,'Leave log'!$E$5:$E$404,"Half day")&gt;0,"½",""),IF(AND(Setup!$A$13&lt;&gt;"",COUNTIFS('Leave log'!$A$5:$A$404,$A11,'Leave log'!$C$5:$C$404,"&lt;="&amp;X$4,'Leave log'!$D$5:$D$404,"&gt;="&amp;X$4,'Leave log'!$B$5:$B$404,Setup!$A$13)&gt;0),Setup!$B$13&amp;IF(COUNTIFS('Leave log'!$A$5:$A$404,$A11,'Leave log'!$C$5:$C$404,X$4,'Leave log'!$D$5:$D$404,X$4,'Leave log'!$E$5:$E$404,"Half day")&gt;0,"½",""),IF(AND(Setup!$A$14&lt;&gt;"",COUNTIFS('Leave log'!$A$5:$A$404,$A11,'Leave log'!$C$5:$C$404,"&lt;="&amp;X$4,'Leave log'!$D$5:$D$404,"&gt;="&amp;X$4,'Leave log'!$B$5:$B$404,Setup!$A$14)&gt;0),Setup!$B$14&amp;IF(COUNTIFS('Leave log'!$A$5:$A$404,$A11,'Leave log'!$C$5:$C$404,X$4,'Leave log'!$D$5:$D$404,X$4,'Leave log'!$E$5:$E$404,"Half day")&gt;0,"½",""),IF(AND(Setup!$A$15&lt;&gt;"",COUNTIFS('Leave log'!$A$5:$A$404,$A11,'Leave log'!$C$5:$C$404,"&lt;="&amp;X$4,'Leave log'!$D$5:$D$404,"&gt;="&amp;X$4,'Leave log'!$B$5:$B$404,Setup!$A$15)&gt;0),Setup!$B$15&amp;IF(COUNTIFS('Leave log'!$A$5:$A$404,$A11,'Leave log'!$C$5:$C$404,X$4,'Leave log'!$D$5:$D$404,X$4,'Leave log'!$E$5:$E$404,"Half day")&gt;0,"½",""),IF(AND(Setup!$A$16&lt;&gt;"",COUNTIFS('Leave log'!$A$5:$A$404,$A11,'Leave log'!$C$5:$C$404,"&lt;="&amp;X$4,'Leave log'!$D$5:$D$404,"&gt;="&amp;X$4,'Leave log'!$B$5:$B$404,Setup!$A$16)&gt;0),Setup!$B$16&amp;IF(COUNTIFS('Leave log'!$A$5:$A$404,$A11,'Leave log'!$C$5:$C$404,X$4,'Leave log'!$D$5:$D$404,X$4,'Leave log'!$E$5:$E$404,"Half day")&gt;0,"½",""),IF(AND(Setup!$A$17&lt;&gt;"",COUNTIFS('Leave log'!$A$5:$A$404,$A11,'Leave log'!$C$5:$C$404,"&lt;="&amp;X$4,'Leave log'!$D$5:$D$404,"&gt;="&amp;X$4,'Leave log'!$B$5:$B$404,Setup!$A$17)&gt;0),Setup!$B$17&amp;IF(COUNTIFS('Leave log'!$A$5:$A$404,$A11,'Leave log'!$C$5:$C$404,X$4,'Leave log'!$D$5:$D$404,X$4,'Leave log'!$E$5:$E$404,"Half day")&gt;0,"½",""),""))))))))</f>
        <v/>
      </c>
      <c r="Y11" s="75">
        <f>IF(OR(Y$7=1,$A11=""),"",IF(COUNTIFS('Leave log'!$A$5:$A$404,$A11,'Leave log'!$C$5:$C$404,"&lt;="&amp;Y$4,'Leave log'!$D$5:$D$404,"&gt;="&amp;Y$4)=0,"",IF(AND(Setup!$A$12&lt;&gt;"",COUNTIFS('Leave log'!$A$5:$A$404,$A11,'Leave log'!$C$5:$C$404,"&lt;="&amp;Y$4,'Leave log'!$D$5:$D$404,"&gt;="&amp;Y$4,'Leave log'!$B$5:$B$404,Setup!$A$12)&gt;0),Setup!$B$12&amp;IF(COUNTIFS('Leave log'!$A$5:$A$404,$A11,'Leave log'!$C$5:$C$404,Y$4,'Leave log'!$D$5:$D$404,Y$4,'Leave log'!$E$5:$E$404,"Half day")&gt;0,"½",""),IF(AND(Setup!$A$13&lt;&gt;"",COUNTIFS('Leave log'!$A$5:$A$404,$A11,'Leave log'!$C$5:$C$404,"&lt;="&amp;Y$4,'Leave log'!$D$5:$D$404,"&gt;="&amp;Y$4,'Leave log'!$B$5:$B$404,Setup!$A$13)&gt;0),Setup!$B$13&amp;IF(COUNTIFS('Leave log'!$A$5:$A$404,$A11,'Leave log'!$C$5:$C$404,Y$4,'Leave log'!$D$5:$D$404,Y$4,'Leave log'!$E$5:$E$404,"Half day")&gt;0,"½",""),IF(AND(Setup!$A$14&lt;&gt;"",COUNTIFS('Leave log'!$A$5:$A$404,$A11,'Leave log'!$C$5:$C$404,"&lt;="&amp;Y$4,'Leave log'!$D$5:$D$404,"&gt;="&amp;Y$4,'Leave log'!$B$5:$B$404,Setup!$A$14)&gt;0),Setup!$B$14&amp;IF(COUNTIFS('Leave log'!$A$5:$A$404,$A11,'Leave log'!$C$5:$C$404,Y$4,'Leave log'!$D$5:$D$404,Y$4,'Leave log'!$E$5:$E$404,"Half day")&gt;0,"½",""),IF(AND(Setup!$A$15&lt;&gt;"",COUNTIFS('Leave log'!$A$5:$A$404,$A11,'Leave log'!$C$5:$C$404,"&lt;="&amp;Y$4,'Leave log'!$D$5:$D$404,"&gt;="&amp;Y$4,'Leave log'!$B$5:$B$404,Setup!$A$15)&gt;0),Setup!$B$15&amp;IF(COUNTIFS('Leave log'!$A$5:$A$404,$A11,'Leave log'!$C$5:$C$404,Y$4,'Leave log'!$D$5:$D$404,Y$4,'Leave log'!$E$5:$E$404,"Half day")&gt;0,"½",""),IF(AND(Setup!$A$16&lt;&gt;"",COUNTIFS('Leave log'!$A$5:$A$404,$A11,'Leave log'!$C$5:$C$404,"&lt;="&amp;Y$4,'Leave log'!$D$5:$D$404,"&gt;="&amp;Y$4,'Leave log'!$B$5:$B$404,Setup!$A$16)&gt;0),Setup!$B$16&amp;IF(COUNTIFS('Leave log'!$A$5:$A$404,$A11,'Leave log'!$C$5:$C$404,Y$4,'Leave log'!$D$5:$D$404,Y$4,'Leave log'!$E$5:$E$404,"Half day")&gt;0,"½",""),IF(AND(Setup!$A$17&lt;&gt;"",COUNTIFS('Leave log'!$A$5:$A$404,$A11,'Leave log'!$C$5:$C$404,"&lt;="&amp;Y$4,'Leave log'!$D$5:$D$404,"&gt;="&amp;Y$4,'Leave log'!$B$5:$B$404,Setup!$A$17)&gt;0),Setup!$B$17&amp;IF(COUNTIFS('Leave log'!$A$5:$A$404,$A11,'Leave log'!$C$5:$C$404,Y$4,'Leave log'!$D$5:$D$404,Y$4,'Leave log'!$E$5:$E$404,"Half day")&gt;0,"½",""),""))))))))</f>
        <v/>
      </c>
      <c r="Z11" s="75">
        <f>IF(OR(Z$7=1,$A11=""),"",IF(COUNTIFS('Leave log'!$A$5:$A$404,$A11,'Leave log'!$C$5:$C$404,"&lt;="&amp;Z$4,'Leave log'!$D$5:$D$404,"&gt;="&amp;Z$4)=0,"",IF(AND(Setup!$A$12&lt;&gt;"",COUNTIFS('Leave log'!$A$5:$A$404,$A11,'Leave log'!$C$5:$C$404,"&lt;="&amp;Z$4,'Leave log'!$D$5:$D$404,"&gt;="&amp;Z$4,'Leave log'!$B$5:$B$404,Setup!$A$12)&gt;0),Setup!$B$12&amp;IF(COUNTIFS('Leave log'!$A$5:$A$404,$A11,'Leave log'!$C$5:$C$404,Z$4,'Leave log'!$D$5:$D$404,Z$4,'Leave log'!$E$5:$E$404,"Half day")&gt;0,"½",""),IF(AND(Setup!$A$13&lt;&gt;"",COUNTIFS('Leave log'!$A$5:$A$404,$A11,'Leave log'!$C$5:$C$404,"&lt;="&amp;Z$4,'Leave log'!$D$5:$D$404,"&gt;="&amp;Z$4,'Leave log'!$B$5:$B$404,Setup!$A$13)&gt;0),Setup!$B$13&amp;IF(COUNTIFS('Leave log'!$A$5:$A$404,$A11,'Leave log'!$C$5:$C$404,Z$4,'Leave log'!$D$5:$D$404,Z$4,'Leave log'!$E$5:$E$404,"Half day")&gt;0,"½",""),IF(AND(Setup!$A$14&lt;&gt;"",COUNTIFS('Leave log'!$A$5:$A$404,$A11,'Leave log'!$C$5:$C$404,"&lt;="&amp;Z$4,'Leave log'!$D$5:$D$404,"&gt;="&amp;Z$4,'Leave log'!$B$5:$B$404,Setup!$A$14)&gt;0),Setup!$B$14&amp;IF(COUNTIFS('Leave log'!$A$5:$A$404,$A11,'Leave log'!$C$5:$C$404,Z$4,'Leave log'!$D$5:$D$404,Z$4,'Leave log'!$E$5:$E$404,"Half day")&gt;0,"½",""),IF(AND(Setup!$A$15&lt;&gt;"",COUNTIFS('Leave log'!$A$5:$A$404,$A11,'Leave log'!$C$5:$C$404,"&lt;="&amp;Z$4,'Leave log'!$D$5:$D$404,"&gt;="&amp;Z$4,'Leave log'!$B$5:$B$404,Setup!$A$15)&gt;0),Setup!$B$15&amp;IF(COUNTIFS('Leave log'!$A$5:$A$404,$A11,'Leave log'!$C$5:$C$404,Z$4,'Leave log'!$D$5:$D$404,Z$4,'Leave log'!$E$5:$E$404,"Half day")&gt;0,"½",""),IF(AND(Setup!$A$16&lt;&gt;"",COUNTIFS('Leave log'!$A$5:$A$404,$A11,'Leave log'!$C$5:$C$404,"&lt;="&amp;Z$4,'Leave log'!$D$5:$D$404,"&gt;="&amp;Z$4,'Leave log'!$B$5:$B$404,Setup!$A$16)&gt;0),Setup!$B$16&amp;IF(COUNTIFS('Leave log'!$A$5:$A$404,$A11,'Leave log'!$C$5:$C$404,Z$4,'Leave log'!$D$5:$D$404,Z$4,'Leave log'!$E$5:$E$404,"Half day")&gt;0,"½",""),IF(AND(Setup!$A$17&lt;&gt;"",COUNTIFS('Leave log'!$A$5:$A$404,$A11,'Leave log'!$C$5:$C$404,"&lt;="&amp;Z$4,'Leave log'!$D$5:$D$404,"&gt;="&amp;Z$4,'Leave log'!$B$5:$B$404,Setup!$A$17)&gt;0),Setup!$B$17&amp;IF(COUNTIFS('Leave log'!$A$5:$A$404,$A11,'Leave log'!$C$5:$C$404,Z$4,'Leave log'!$D$5:$D$404,Z$4,'Leave log'!$E$5:$E$404,"Half day")&gt;0,"½",""),""))))))))</f>
        <v/>
      </c>
      <c r="AA11" s="75">
        <f>IF(OR(AA$7=1,$A11=""),"",IF(COUNTIFS('Leave log'!$A$5:$A$404,$A11,'Leave log'!$C$5:$C$404,"&lt;="&amp;AA$4,'Leave log'!$D$5:$D$404,"&gt;="&amp;AA$4)=0,"",IF(AND(Setup!$A$12&lt;&gt;"",COUNTIFS('Leave log'!$A$5:$A$404,$A11,'Leave log'!$C$5:$C$404,"&lt;="&amp;AA$4,'Leave log'!$D$5:$D$404,"&gt;="&amp;AA$4,'Leave log'!$B$5:$B$404,Setup!$A$12)&gt;0),Setup!$B$12&amp;IF(COUNTIFS('Leave log'!$A$5:$A$404,$A11,'Leave log'!$C$5:$C$404,AA$4,'Leave log'!$D$5:$D$404,AA$4,'Leave log'!$E$5:$E$404,"Half day")&gt;0,"½",""),IF(AND(Setup!$A$13&lt;&gt;"",COUNTIFS('Leave log'!$A$5:$A$404,$A11,'Leave log'!$C$5:$C$404,"&lt;="&amp;AA$4,'Leave log'!$D$5:$D$404,"&gt;="&amp;AA$4,'Leave log'!$B$5:$B$404,Setup!$A$13)&gt;0),Setup!$B$13&amp;IF(COUNTIFS('Leave log'!$A$5:$A$404,$A11,'Leave log'!$C$5:$C$404,AA$4,'Leave log'!$D$5:$D$404,AA$4,'Leave log'!$E$5:$E$404,"Half day")&gt;0,"½",""),IF(AND(Setup!$A$14&lt;&gt;"",COUNTIFS('Leave log'!$A$5:$A$404,$A11,'Leave log'!$C$5:$C$404,"&lt;="&amp;AA$4,'Leave log'!$D$5:$D$404,"&gt;="&amp;AA$4,'Leave log'!$B$5:$B$404,Setup!$A$14)&gt;0),Setup!$B$14&amp;IF(COUNTIFS('Leave log'!$A$5:$A$404,$A11,'Leave log'!$C$5:$C$404,AA$4,'Leave log'!$D$5:$D$404,AA$4,'Leave log'!$E$5:$E$404,"Half day")&gt;0,"½",""),IF(AND(Setup!$A$15&lt;&gt;"",COUNTIFS('Leave log'!$A$5:$A$404,$A11,'Leave log'!$C$5:$C$404,"&lt;="&amp;AA$4,'Leave log'!$D$5:$D$404,"&gt;="&amp;AA$4,'Leave log'!$B$5:$B$404,Setup!$A$15)&gt;0),Setup!$B$15&amp;IF(COUNTIFS('Leave log'!$A$5:$A$404,$A11,'Leave log'!$C$5:$C$404,AA$4,'Leave log'!$D$5:$D$404,AA$4,'Leave log'!$E$5:$E$404,"Half day")&gt;0,"½",""),IF(AND(Setup!$A$16&lt;&gt;"",COUNTIFS('Leave log'!$A$5:$A$404,$A11,'Leave log'!$C$5:$C$404,"&lt;="&amp;AA$4,'Leave log'!$D$5:$D$404,"&gt;="&amp;AA$4,'Leave log'!$B$5:$B$404,Setup!$A$16)&gt;0),Setup!$B$16&amp;IF(COUNTIFS('Leave log'!$A$5:$A$404,$A11,'Leave log'!$C$5:$C$404,AA$4,'Leave log'!$D$5:$D$404,AA$4,'Leave log'!$E$5:$E$404,"Half day")&gt;0,"½",""),IF(AND(Setup!$A$17&lt;&gt;"",COUNTIFS('Leave log'!$A$5:$A$404,$A11,'Leave log'!$C$5:$C$404,"&lt;="&amp;AA$4,'Leave log'!$D$5:$D$404,"&gt;="&amp;AA$4,'Leave log'!$B$5:$B$404,Setup!$A$17)&gt;0),Setup!$B$17&amp;IF(COUNTIFS('Leave log'!$A$5:$A$404,$A11,'Leave log'!$C$5:$C$404,AA$4,'Leave log'!$D$5:$D$404,AA$4,'Leave log'!$E$5:$E$404,"Half day")&gt;0,"½",""),""))))))))</f>
        <v/>
      </c>
      <c r="AB11" s="75">
        <f>IF(OR(AB$7=1,$A11=""),"",IF(COUNTIFS('Leave log'!$A$5:$A$404,$A11,'Leave log'!$C$5:$C$404,"&lt;="&amp;AB$4,'Leave log'!$D$5:$D$404,"&gt;="&amp;AB$4)=0,"",IF(AND(Setup!$A$12&lt;&gt;"",COUNTIFS('Leave log'!$A$5:$A$404,$A11,'Leave log'!$C$5:$C$404,"&lt;="&amp;AB$4,'Leave log'!$D$5:$D$404,"&gt;="&amp;AB$4,'Leave log'!$B$5:$B$404,Setup!$A$12)&gt;0),Setup!$B$12&amp;IF(COUNTIFS('Leave log'!$A$5:$A$404,$A11,'Leave log'!$C$5:$C$404,AB$4,'Leave log'!$D$5:$D$404,AB$4,'Leave log'!$E$5:$E$404,"Half day")&gt;0,"½",""),IF(AND(Setup!$A$13&lt;&gt;"",COUNTIFS('Leave log'!$A$5:$A$404,$A11,'Leave log'!$C$5:$C$404,"&lt;="&amp;AB$4,'Leave log'!$D$5:$D$404,"&gt;="&amp;AB$4,'Leave log'!$B$5:$B$404,Setup!$A$13)&gt;0),Setup!$B$13&amp;IF(COUNTIFS('Leave log'!$A$5:$A$404,$A11,'Leave log'!$C$5:$C$404,AB$4,'Leave log'!$D$5:$D$404,AB$4,'Leave log'!$E$5:$E$404,"Half day")&gt;0,"½",""),IF(AND(Setup!$A$14&lt;&gt;"",COUNTIFS('Leave log'!$A$5:$A$404,$A11,'Leave log'!$C$5:$C$404,"&lt;="&amp;AB$4,'Leave log'!$D$5:$D$404,"&gt;="&amp;AB$4,'Leave log'!$B$5:$B$404,Setup!$A$14)&gt;0),Setup!$B$14&amp;IF(COUNTIFS('Leave log'!$A$5:$A$404,$A11,'Leave log'!$C$5:$C$404,AB$4,'Leave log'!$D$5:$D$404,AB$4,'Leave log'!$E$5:$E$404,"Half day")&gt;0,"½",""),IF(AND(Setup!$A$15&lt;&gt;"",COUNTIFS('Leave log'!$A$5:$A$404,$A11,'Leave log'!$C$5:$C$404,"&lt;="&amp;AB$4,'Leave log'!$D$5:$D$404,"&gt;="&amp;AB$4,'Leave log'!$B$5:$B$404,Setup!$A$15)&gt;0),Setup!$B$15&amp;IF(COUNTIFS('Leave log'!$A$5:$A$404,$A11,'Leave log'!$C$5:$C$404,AB$4,'Leave log'!$D$5:$D$404,AB$4,'Leave log'!$E$5:$E$404,"Half day")&gt;0,"½",""),IF(AND(Setup!$A$16&lt;&gt;"",COUNTIFS('Leave log'!$A$5:$A$404,$A11,'Leave log'!$C$5:$C$404,"&lt;="&amp;AB$4,'Leave log'!$D$5:$D$404,"&gt;="&amp;AB$4,'Leave log'!$B$5:$B$404,Setup!$A$16)&gt;0),Setup!$B$16&amp;IF(COUNTIFS('Leave log'!$A$5:$A$404,$A11,'Leave log'!$C$5:$C$404,AB$4,'Leave log'!$D$5:$D$404,AB$4,'Leave log'!$E$5:$E$404,"Half day")&gt;0,"½",""),IF(AND(Setup!$A$17&lt;&gt;"",COUNTIFS('Leave log'!$A$5:$A$404,$A11,'Leave log'!$C$5:$C$404,"&lt;="&amp;AB$4,'Leave log'!$D$5:$D$404,"&gt;="&amp;AB$4,'Leave log'!$B$5:$B$404,Setup!$A$17)&gt;0),Setup!$B$17&amp;IF(COUNTIFS('Leave log'!$A$5:$A$404,$A11,'Leave log'!$C$5:$C$404,AB$4,'Leave log'!$D$5:$D$404,AB$4,'Leave log'!$E$5:$E$404,"Half day")&gt;0,"½",""),""))))))))</f>
        <v/>
      </c>
      <c r="AC11" s="75">
        <f>IF(OR(AC$7=1,$A11=""),"",IF(COUNTIFS('Leave log'!$A$5:$A$404,$A11,'Leave log'!$C$5:$C$404,"&lt;="&amp;AC$4,'Leave log'!$D$5:$D$404,"&gt;="&amp;AC$4)=0,"",IF(AND(Setup!$A$12&lt;&gt;"",COUNTIFS('Leave log'!$A$5:$A$404,$A11,'Leave log'!$C$5:$C$404,"&lt;="&amp;AC$4,'Leave log'!$D$5:$D$404,"&gt;="&amp;AC$4,'Leave log'!$B$5:$B$404,Setup!$A$12)&gt;0),Setup!$B$12&amp;IF(COUNTIFS('Leave log'!$A$5:$A$404,$A11,'Leave log'!$C$5:$C$404,AC$4,'Leave log'!$D$5:$D$404,AC$4,'Leave log'!$E$5:$E$404,"Half day")&gt;0,"½",""),IF(AND(Setup!$A$13&lt;&gt;"",COUNTIFS('Leave log'!$A$5:$A$404,$A11,'Leave log'!$C$5:$C$404,"&lt;="&amp;AC$4,'Leave log'!$D$5:$D$404,"&gt;="&amp;AC$4,'Leave log'!$B$5:$B$404,Setup!$A$13)&gt;0),Setup!$B$13&amp;IF(COUNTIFS('Leave log'!$A$5:$A$404,$A11,'Leave log'!$C$5:$C$404,AC$4,'Leave log'!$D$5:$D$404,AC$4,'Leave log'!$E$5:$E$404,"Half day")&gt;0,"½",""),IF(AND(Setup!$A$14&lt;&gt;"",COUNTIFS('Leave log'!$A$5:$A$404,$A11,'Leave log'!$C$5:$C$404,"&lt;="&amp;AC$4,'Leave log'!$D$5:$D$404,"&gt;="&amp;AC$4,'Leave log'!$B$5:$B$404,Setup!$A$14)&gt;0),Setup!$B$14&amp;IF(COUNTIFS('Leave log'!$A$5:$A$404,$A11,'Leave log'!$C$5:$C$404,AC$4,'Leave log'!$D$5:$D$404,AC$4,'Leave log'!$E$5:$E$404,"Half day")&gt;0,"½",""),IF(AND(Setup!$A$15&lt;&gt;"",COUNTIFS('Leave log'!$A$5:$A$404,$A11,'Leave log'!$C$5:$C$404,"&lt;="&amp;AC$4,'Leave log'!$D$5:$D$404,"&gt;="&amp;AC$4,'Leave log'!$B$5:$B$404,Setup!$A$15)&gt;0),Setup!$B$15&amp;IF(COUNTIFS('Leave log'!$A$5:$A$404,$A11,'Leave log'!$C$5:$C$404,AC$4,'Leave log'!$D$5:$D$404,AC$4,'Leave log'!$E$5:$E$404,"Half day")&gt;0,"½",""),IF(AND(Setup!$A$16&lt;&gt;"",COUNTIFS('Leave log'!$A$5:$A$404,$A11,'Leave log'!$C$5:$C$404,"&lt;="&amp;AC$4,'Leave log'!$D$5:$D$404,"&gt;="&amp;AC$4,'Leave log'!$B$5:$B$404,Setup!$A$16)&gt;0),Setup!$B$16&amp;IF(COUNTIFS('Leave log'!$A$5:$A$404,$A11,'Leave log'!$C$5:$C$404,AC$4,'Leave log'!$D$5:$D$404,AC$4,'Leave log'!$E$5:$E$404,"Half day")&gt;0,"½",""),IF(AND(Setup!$A$17&lt;&gt;"",COUNTIFS('Leave log'!$A$5:$A$404,$A11,'Leave log'!$C$5:$C$404,"&lt;="&amp;AC$4,'Leave log'!$D$5:$D$404,"&gt;="&amp;AC$4,'Leave log'!$B$5:$B$404,Setup!$A$17)&gt;0),Setup!$B$17&amp;IF(COUNTIFS('Leave log'!$A$5:$A$404,$A11,'Leave log'!$C$5:$C$404,AC$4,'Leave log'!$D$5:$D$404,AC$4,'Leave log'!$E$5:$E$404,"Half day")&gt;0,"½",""),""))))))))</f>
        <v/>
      </c>
      <c r="AD11" s="75">
        <f>IF(OR(AD$7=1,$A11=""),"",IF(COUNTIFS('Leave log'!$A$5:$A$404,$A11,'Leave log'!$C$5:$C$404,"&lt;="&amp;AD$4,'Leave log'!$D$5:$D$404,"&gt;="&amp;AD$4)=0,"",IF(AND(Setup!$A$12&lt;&gt;"",COUNTIFS('Leave log'!$A$5:$A$404,$A11,'Leave log'!$C$5:$C$404,"&lt;="&amp;AD$4,'Leave log'!$D$5:$D$404,"&gt;="&amp;AD$4,'Leave log'!$B$5:$B$404,Setup!$A$12)&gt;0),Setup!$B$12&amp;IF(COUNTIFS('Leave log'!$A$5:$A$404,$A11,'Leave log'!$C$5:$C$404,AD$4,'Leave log'!$D$5:$D$404,AD$4,'Leave log'!$E$5:$E$404,"Half day")&gt;0,"½",""),IF(AND(Setup!$A$13&lt;&gt;"",COUNTIFS('Leave log'!$A$5:$A$404,$A11,'Leave log'!$C$5:$C$404,"&lt;="&amp;AD$4,'Leave log'!$D$5:$D$404,"&gt;="&amp;AD$4,'Leave log'!$B$5:$B$404,Setup!$A$13)&gt;0),Setup!$B$13&amp;IF(COUNTIFS('Leave log'!$A$5:$A$404,$A11,'Leave log'!$C$5:$C$404,AD$4,'Leave log'!$D$5:$D$404,AD$4,'Leave log'!$E$5:$E$404,"Half day")&gt;0,"½",""),IF(AND(Setup!$A$14&lt;&gt;"",COUNTIFS('Leave log'!$A$5:$A$404,$A11,'Leave log'!$C$5:$C$404,"&lt;="&amp;AD$4,'Leave log'!$D$5:$D$404,"&gt;="&amp;AD$4,'Leave log'!$B$5:$B$404,Setup!$A$14)&gt;0),Setup!$B$14&amp;IF(COUNTIFS('Leave log'!$A$5:$A$404,$A11,'Leave log'!$C$5:$C$404,AD$4,'Leave log'!$D$5:$D$404,AD$4,'Leave log'!$E$5:$E$404,"Half day")&gt;0,"½",""),IF(AND(Setup!$A$15&lt;&gt;"",COUNTIFS('Leave log'!$A$5:$A$404,$A11,'Leave log'!$C$5:$C$404,"&lt;="&amp;AD$4,'Leave log'!$D$5:$D$404,"&gt;="&amp;AD$4,'Leave log'!$B$5:$B$404,Setup!$A$15)&gt;0),Setup!$B$15&amp;IF(COUNTIFS('Leave log'!$A$5:$A$404,$A11,'Leave log'!$C$5:$C$404,AD$4,'Leave log'!$D$5:$D$404,AD$4,'Leave log'!$E$5:$E$404,"Half day")&gt;0,"½",""),IF(AND(Setup!$A$16&lt;&gt;"",COUNTIFS('Leave log'!$A$5:$A$404,$A11,'Leave log'!$C$5:$C$404,"&lt;="&amp;AD$4,'Leave log'!$D$5:$D$404,"&gt;="&amp;AD$4,'Leave log'!$B$5:$B$404,Setup!$A$16)&gt;0),Setup!$B$16&amp;IF(COUNTIFS('Leave log'!$A$5:$A$404,$A11,'Leave log'!$C$5:$C$404,AD$4,'Leave log'!$D$5:$D$404,AD$4,'Leave log'!$E$5:$E$404,"Half day")&gt;0,"½",""),IF(AND(Setup!$A$17&lt;&gt;"",COUNTIFS('Leave log'!$A$5:$A$404,$A11,'Leave log'!$C$5:$C$404,"&lt;="&amp;AD$4,'Leave log'!$D$5:$D$404,"&gt;="&amp;AD$4,'Leave log'!$B$5:$B$404,Setup!$A$17)&gt;0),Setup!$B$17&amp;IF(COUNTIFS('Leave log'!$A$5:$A$404,$A11,'Leave log'!$C$5:$C$404,AD$4,'Leave log'!$D$5:$D$404,AD$4,'Leave log'!$E$5:$E$404,"Half day")&gt;0,"½",""),""))))))))</f>
        <v/>
      </c>
      <c r="AE11" s="75">
        <f>IF(OR(AE$7=1,$A11=""),"",IF(COUNTIFS('Leave log'!$A$5:$A$404,$A11,'Leave log'!$C$5:$C$404,"&lt;="&amp;AE$4,'Leave log'!$D$5:$D$404,"&gt;="&amp;AE$4)=0,"",IF(AND(Setup!$A$12&lt;&gt;"",COUNTIFS('Leave log'!$A$5:$A$404,$A11,'Leave log'!$C$5:$C$404,"&lt;="&amp;AE$4,'Leave log'!$D$5:$D$404,"&gt;="&amp;AE$4,'Leave log'!$B$5:$B$404,Setup!$A$12)&gt;0),Setup!$B$12&amp;IF(COUNTIFS('Leave log'!$A$5:$A$404,$A11,'Leave log'!$C$5:$C$404,AE$4,'Leave log'!$D$5:$D$404,AE$4,'Leave log'!$E$5:$E$404,"Half day")&gt;0,"½",""),IF(AND(Setup!$A$13&lt;&gt;"",COUNTIFS('Leave log'!$A$5:$A$404,$A11,'Leave log'!$C$5:$C$404,"&lt;="&amp;AE$4,'Leave log'!$D$5:$D$404,"&gt;="&amp;AE$4,'Leave log'!$B$5:$B$404,Setup!$A$13)&gt;0),Setup!$B$13&amp;IF(COUNTIFS('Leave log'!$A$5:$A$404,$A11,'Leave log'!$C$5:$C$404,AE$4,'Leave log'!$D$5:$D$404,AE$4,'Leave log'!$E$5:$E$404,"Half day")&gt;0,"½",""),IF(AND(Setup!$A$14&lt;&gt;"",COUNTIFS('Leave log'!$A$5:$A$404,$A11,'Leave log'!$C$5:$C$404,"&lt;="&amp;AE$4,'Leave log'!$D$5:$D$404,"&gt;="&amp;AE$4,'Leave log'!$B$5:$B$404,Setup!$A$14)&gt;0),Setup!$B$14&amp;IF(COUNTIFS('Leave log'!$A$5:$A$404,$A11,'Leave log'!$C$5:$C$404,AE$4,'Leave log'!$D$5:$D$404,AE$4,'Leave log'!$E$5:$E$404,"Half day")&gt;0,"½",""),IF(AND(Setup!$A$15&lt;&gt;"",COUNTIFS('Leave log'!$A$5:$A$404,$A11,'Leave log'!$C$5:$C$404,"&lt;="&amp;AE$4,'Leave log'!$D$5:$D$404,"&gt;="&amp;AE$4,'Leave log'!$B$5:$B$404,Setup!$A$15)&gt;0),Setup!$B$15&amp;IF(COUNTIFS('Leave log'!$A$5:$A$404,$A11,'Leave log'!$C$5:$C$404,AE$4,'Leave log'!$D$5:$D$404,AE$4,'Leave log'!$E$5:$E$404,"Half day")&gt;0,"½",""),IF(AND(Setup!$A$16&lt;&gt;"",COUNTIFS('Leave log'!$A$5:$A$404,$A11,'Leave log'!$C$5:$C$404,"&lt;="&amp;AE$4,'Leave log'!$D$5:$D$404,"&gt;="&amp;AE$4,'Leave log'!$B$5:$B$404,Setup!$A$16)&gt;0),Setup!$B$16&amp;IF(COUNTIFS('Leave log'!$A$5:$A$404,$A11,'Leave log'!$C$5:$C$404,AE$4,'Leave log'!$D$5:$D$404,AE$4,'Leave log'!$E$5:$E$404,"Half day")&gt;0,"½",""),IF(AND(Setup!$A$17&lt;&gt;"",COUNTIFS('Leave log'!$A$5:$A$404,$A11,'Leave log'!$C$5:$C$404,"&lt;="&amp;AE$4,'Leave log'!$D$5:$D$404,"&gt;="&amp;AE$4,'Leave log'!$B$5:$B$404,Setup!$A$17)&gt;0),Setup!$B$17&amp;IF(COUNTIFS('Leave log'!$A$5:$A$404,$A11,'Leave log'!$C$5:$C$404,AE$4,'Leave log'!$D$5:$D$404,AE$4,'Leave log'!$E$5:$E$404,"Half day")&gt;0,"½",""),""))))))))</f>
        <v/>
      </c>
      <c r="AF11" s="75">
        <f>IF(OR(AF$7=1,$A11=""),"",IF(COUNTIFS('Leave log'!$A$5:$A$404,$A11,'Leave log'!$C$5:$C$404,"&lt;="&amp;AF$4,'Leave log'!$D$5:$D$404,"&gt;="&amp;AF$4)=0,"",IF(AND(Setup!$A$12&lt;&gt;"",COUNTIFS('Leave log'!$A$5:$A$404,$A11,'Leave log'!$C$5:$C$404,"&lt;="&amp;AF$4,'Leave log'!$D$5:$D$404,"&gt;="&amp;AF$4,'Leave log'!$B$5:$B$404,Setup!$A$12)&gt;0),Setup!$B$12&amp;IF(COUNTIFS('Leave log'!$A$5:$A$404,$A11,'Leave log'!$C$5:$C$404,AF$4,'Leave log'!$D$5:$D$404,AF$4,'Leave log'!$E$5:$E$404,"Half day")&gt;0,"½",""),IF(AND(Setup!$A$13&lt;&gt;"",COUNTIFS('Leave log'!$A$5:$A$404,$A11,'Leave log'!$C$5:$C$404,"&lt;="&amp;AF$4,'Leave log'!$D$5:$D$404,"&gt;="&amp;AF$4,'Leave log'!$B$5:$B$404,Setup!$A$13)&gt;0),Setup!$B$13&amp;IF(COUNTIFS('Leave log'!$A$5:$A$404,$A11,'Leave log'!$C$5:$C$404,AF$4,'Leave log'!$D$5:$D$404,AF$4,'Leave log'!$E$5:$E$404,"Half day")&gt;0,"½",""),IF(AND(Setup!$A$14&lt;&gt;"",COUNTIFS('Leave log'!$A$5:$A$404,$A11,'Leave log'!$C$5:$C$404,"&lt;="&amp;AF$4,'Leave log'!$D$5:$D$404,"&gt;="&amp;AF$4,'Leave log'!$B$5:$B$404,Setup!$A$14)&gt;0),Setup!$B$14&amp;IF(COUNTIFS('Leave log'!$A$5:$A$404,$A11,'Leave log'!$C$5:$C$404,AF$4,'Leave log'!$D$5:$D$404,AF$4,'Leave log'!$E$5:$E$404,"Half day")&gt;0,"½",""),IF(AND(Setup!$A$15&lt;&gt;"",COUNTIFS('Leave log'!$A$5:$A$404,$A11,'Leave log'!$C$5:$C$404,"&lt;="&amp;AF$4,'Leave log'!$D$5:$D$404,"&gt;="&amp;AF$4,'Leave log'!$B$5:$B$404,Setup!$A$15)&gt;0),Setup!$B$15&amp;IF(COUNTIFS('Leave log'!$A$5:$A$404,$A11,'Leave log'!$C$5:$C$404,AF$4,'Leave log'!$D$5:$D$404,AF$4,'Leave log'!$E$5:$E$404,"Half day")&gt;0,"½",""),IF(AND(Setup!$A$16&lt;&gt;"",COUNTIFS('Leave log'!$A$5:$A$404,$A11,'Leave log'!$C$5:$C$404,"&lt;="&amp;AF$4,'Leave log'!$D$5:$D$404,"&gt;="&amp;AF$4,'Leave log'!$B$5:$B$404,Setup!$A$16)&gt;0),Setup!$B$16&amp;IF(COUNTIFS('Leave log'!$A$5:$A$404,$A11,'Leave log'!$C$5:$C$404,AF$4,'Leave log'!$D$5:$D$404,AF$4,'Leave log'!$E$5:$E$404,"Half day")&gt;0,"½",""),IF(AND(Setup!$A$17&lt;&gt;"",COUNTIFS('Leave log'!$A$5:$A$404,$A11,'Leave log'!$C$5:$C$404,"&lt;="&amp;AF$4,'Leave log'!$D$5:$D$404,"&gt;="&amp;AF$4,'Leave log'!$B$5:$B$404,Setup!$A$17)&gt;0),Setup!$B$17&amp;IF(COUNTIFS('Leave log'!$A$5:$A$404,$A11,'Leave log'!$C$5:$C$404,AF$4,'Leave log'!$D$5:$D$404,AF$4,'Leave log'!$E$5:$E$404,"Half day")&gt;0,"½",""),""))))))))</f>
        <v/>
      </c>
    </row>
    <row r="12">
      <c r="A12" s="74">
        <f>IFERROR(IF(INDEX(Employees!$A$5:$A$34,5)="","",INDEX(Employees!$A$5:$A$34,5)),"")</f>
        <v/>
      </c>
      <c r="B12" s="75">
        <f>IF(OR(B$7=1,$A12=""),"",IF(COUNTIFS('Leave log'!$A$5:$A$404,$A12,'Leave log'!$C$5:$C$404,"&lt;="&amp;B$4,'Leave log'!$D$5:$D$404,"&gt;="&amp;B$4)=0,"",IF(AND(Setup!$A$12&lt;&gt;"",COUNTIFS('Leave log'!$A$5:$A$404,$A12,'Leave log'!$C$5:$C$404,"&lt;="&amp;B$4,'Leave log'!$D$5:$D$404,"&gt;="&amp;B$4,'Leave log'!$B$5:$B$404,Setup!$A$12)&gt;0),Setup!$B$12&amp;IF(COUNTIFS('Leave log'!$A$5:$A$404,$A12,'Leave log'!$C$5:$C$404,B$4,'Leave log'!$D$5:$D$404,B$4,'Leave log'!$E$5:$E$404,"Half day")&gt;0,"½",""),IF(AND(Setup!$A$13&lt;&gt;"",COUNTIFS('Leave log'!$A$5:$A$404,$A12,'Leave log'!$C$5:$C$404,"&lt;="&amp;B$4,'Leave log'!$D$5:$D$404,"&gt;="&amp;B$4,'Leave log'!$B$5:$B$404,Setup!$A$13)&gt;0),Setup!$B$13&amp;IF(COUNTIFS('Leave log'!$A$5:$A$404,$A12,'Leave log'!$C$5:$C$404,B$4,'Leave log'!$D$5:$D$404,B$4,'Leave log'!$E$5:$E$404,"Half day")&gt;0,"½",""),IF(AND(Setup!$A$14&lt;&gt;"",COUNTIFS('Leave log'!$A$5:$A$404,$A12,'Leave log'!$C$5:$C$404,"&lt;="&amp;B$4,'Leave log'!$D$5:$D$404,"&gt;="&amp;B$4,'Leave log'!$B$5:$B$404,Setup!$A$14)&gt;0),Setup!$B$14&amp;IF(COUNTIFS('Leave log'!$A$5:$A$404,$A12,'Leave log'!$C$5:$C$404,B$4,'Leave log'!$D$5:$D$404,B$4,'Leave log'!$E$5:$E$404,"Half day")&gt;0,"½",""),IF(AND(Setup!$A$15&lt;&gt;"",COUNTIFS('Leave log'!$A$5:$A$404,$A12,'Leave log'!$C$5:$C$404,"&lt;="&amp;B$4,'Leave log'!$D$5:$D$404,"&gt;="&amp;B$4,'Leave log'!$B$5:$B$404,Setup!$A$15)&gt;0),Setup!$B$15&amp;IF(COUNTIFS('Leave log'!$A$5:$A$404,$A12,'Leave log'!$C$5:$C$404,B$4,'Leave log'!$D$5:$D$404,B$4,'Leave log'!$E$5:$E$404,"Half day")&gt;0,"½",""),IF(AND(Setup!$A$16&lt;&gt;"",COUNTIFS('Leave log'!$A$5:$A$404,$A12,'Leave log'!$C$5:$C$404,"&lt;="&amp;B$4,'Leave log'!$D$5:$D$404,"&gt;="&amp;B$4,'Leave log'!$B$5:$B$404,Setup!$A$16)&gt;0),Setup!$B$16&amp;IF(COUNTIFS('Leave log'!$A$5:$A$404,$A12,'Leave log'!$C$5:$C$404,B$4,'Leave log'!$D$5:$D$404,B$4,'Leave log'!$E$5:$E$404,"Half day")&gt;0,"½",""),IF(AND(Setup!$A$17&lt;&gt;"",COUNTIFS('Leave log'!$A$5:$A$404,$A12,'Leave log'!$C$5:$C$404,"&lt;="&amp;B$4,'Leave log'!$D$5:$D$404,"&gt;="&amp;B$4,'Leave log'!$B$5:$B$404,Setup!$A$17)&gt;0),Setup!$B$17&amp;IF(COUNTIFS('Leave log'!$A$5:$A$404,$A12,'Leave log'!$C$5:$C$404,B$4,'Leave log'!$D$5:$D$404,B$4,'Leave log'!$E$5:$E$404,"Half day")&gt;0,"½",""),""))))))))</f>
        <v/>
      </c>
      <c r="C12" s="75">
        <f>IF(OR(C$7=1,$A12=""),"",IF(COUNTIFS('Leave log'!$A$5:$A$404,$A12,'Leave log'!$C$5:$C$404,"&lt;="&amp;C$4,'Leave log'!$D$5:$D$404,"&gt;="&amp;C$4)=0,"",IF(AND(Setup!$A$12&lt;&gt;"",COUNTIFS('Leave log'!$A$5:$A$404,$A12,'Leave log'!$C$5:$C$404,"&lt;="&amp;C$4,'Leave log'!$D$5:$D$404,"&gt;="&amp;C$4,'Leave log'!$B$5:$B$404,Setup!$A$12)&gt;0),Setup!$B$12&amp;IF(COUNTIFS('Leave log'!$A$5:$A$404,$A12,'Leave log'!$C$5:$C$404,C$4,'Leave log'!$D$5:$D$404,C$4,'Leave log'!$E$5:$E$404,"Half day")&gt;0,"½",""),IF(AND(Setup!$A$13&lt;&gt;"",COUNTIFS('Leave log'!$A$5:$A$404,$A12,'Leave log'!$C$5:$C$404,"&lt;="&amp;C$4,'Leave log'!$D$5:$D$404,"&gt;="&amp;C$4,'Leave log'!$B$5:$B$404,Setup!$A$13)&gt;0),Setup!$B$13&amp;IF(COUNTIFS('Leave log'!$A$5:$A$404,$A12,'Leave log'!$C$5:$C$404,C$4,'Leave log'!$D$5:$D$404,C$4,'Leave log'!$E$5:$E$404,"Half day")&gt;0,"½",""),IF(AND(Setup!$A$14&lt;&gt;"",COUNTIFS('Leave log'!$A$5:$A$404,$A12,'Leave log'!$C$5:$C$404,"&lt;="&amp;C$4,'Leave log'!$D$5:$D$404,"&gt;="&amp;C$4,'Leave log'!$B$5:$B$404,Setup!$A$14)&gt;0),Setup!$B$14&amp;IF(COUNTIFS('Leave log'!$A$5:$A$404,$A12,'Leave log'!$C$5:$C$404,C$4,'Leave log'!$D$5:$D$404,C$4,'Leave log'!$E$5:$E$404,"Half day")&gt;0,"½",""),IF(AND(Setup!$A$15&lt;&gt;"",COUNTIFS('Leave log'!$A$5:$A$404,$A12,'Leave log'!$C$5:$C$404,"&lt;="&amp;C$4,'Leave log'!$D$5:$D$404,"&gt;="&amp;C$4,'Leave log'!$B$5:$B$404,Setup!$A$15)&gt;0),Setup!$B$15&amp;IF(COUNTIFS('Leave log'!$A$5:$A$404,$A12,'Leave log'!$C$5:$C$404,C$4,'Leave log'!$D$5:$D$404,C$4,'Leave log'!$E$5:$E$404,"Half day")&gt;0,"½",""),IF(AND(Setup!$A$16&lt;&gt;"",COUNTIFS('Leave log'!$A$5:$A$404,$A12,'Leave log'!$C$5:$C$404,"&lt;="&amp;C$4,'Leave log'!$D$5:$D$404,"&gt;="&amp;C$4,'Leave log'!$B$5:$B$404,Setup!$A$16)&gt;0),Setup!$B$16&amp;IF(COUNTIFS('Leave log'!$A$5:$A$404,$A12,'Leave log'!$C$5:$C$404,C$4,'Leave log'!$D$5:$D$404,C$4,'Leave log'!$E$5:$E$404,"Half day")&gt;0,"½",""),IF(AND(Setup!$A$17&lt;&gt;"",COUNTIFS('Leave log'!$A$5:$A$404,$A12,'Leave log'!$C$5:$C$404,"&lt;="&amp;C$4,'Leave log'!$D$5:$D$404,"&gt;="&amp;C$4,'Leave log'!$B$5:$B$404,Setup!$A$17)&gt;0),Setup!$B$17&amp;IF(COUNTIFS('Leave log'!$A$5:$A$404,$A12,'Leave log'!$C$5:$C$404,C$4,'Leave log'!$D$5:$D$404,C$4,'Leave log'!$E$5:$E$404,"Half day")&gt;0,"½",""),""))))))))</f>
        <v/>
      </c>
      <c r="D12" s="75">
        <f>IF(OR(D$7=1,$A12=""),"",IF(COUNTIFS('Leave log'!$A$5:$A$404,$A12,'Leave log'!$C$5:$C$404,"&lt;="&amp;D$4,'Leave log'!$D$5:$D$404,"&gt;="&amp;D$4)=0,"",IF(AND(Setup!$A$12&lt;&gt;"",COUNTIFS('Leave log'!$A$5:$A$404,$A12,'Leave log'!$C$5:$C$404,"&lt;="&amp;D$4,'Leave log'!$D$5:$D$404,"&gt;="&amp;D$4,'Leave log'!$B$5:$B$404,Setup!$A$12)&gt;0),Setup!$B$12&amp;IF(COUNTIFS('Leave log'!$A$5:$A$404,$A12,'Leave log'!$C$5:$C$404,D$4,'Leave log'!$D$5:$D$404,D$4,'Leave log'!$E$5:$E$404,"Half day")&gt;0,"½",""),IF(AND(Setup!$A$13&lt;&gt;"",COUNTIFS('Leave log'!$A$5:$A$404,$A12,'Leave log'!$C$5:$C$404,"&lt;="&amp;D$4,'Leave log'!$D$5:$D$404,"&gt;="&amp;D$4,'Leave log'!$B$5:$B$404,Setup!$A$13)&gt;0),Setup!$B$13&amp;IF(COUNTIFS('Leave log'!$A$5:$A$404,$A12,'Leave log'!$C$5:$C$404,D$4,'Leave log'!$D$5:$D$404,D$4,'Leave log'!$E$5:$E$404,"Half day")&gt;0,"½",""),IF(AND(Setup!$A$14&lt;&gt;"",COUNTIFS('Leave log'!$A$5:$A$404,$A12,'Leave log'!$C$5:$C$404,"&lt;="&amp;D$4,'Leave log'!$D$5:$D$404,"&gt;="&amp;D$4,'Leave log'!$B$5:$B$404,Setup!$A$14)&gt;0),Setup!$B$14&amp;IF(COUNTIFS('Leave log'!$A$5:$A$404,$A12,'Leave log'!$C$5:$C$404,D$4,'Leave log'!$D$5:$D$404,D$4,'Leave log'!$E$5:$E$404,"Half day")&gt;0,"½",""),IF(AND(Setup!$A$15&lt;&gt;"",COUNTIFS('Leave log'!$A$5:$A$404,$A12,'Leave log'!$C$5:$C$404,"&lt;="&amp;D$4,'Leave log'!$D$5:$D$404,"&gt;="&amp;D$4,'Leave log'!$B$5:$B$404,Setup!$A$15)&gt;0),Setup!$B$15&amp;IF(COUNTIFS('Leave log'!$A$5:$A$404,$A12,'Leave log'!$C$5:$C$404,D$4,'Leave log'!$D$5:$D$404,D$4,'Leave log'!$E$5:$E$404,"Half day")&gt;0,"½",""),IF(AND(Setup!$A$16&lt;&gt;"",COUNTIFS('Leave log'!$A$5:$A$404,$A12,'Leave log'!$C$5:$C$404,"&lt;="&amp;D$4,'Leave log'!$D$5:$D$404,"&gt;="&amp;D$4,'Leave log'!$B$5:$B$404,Setup!$A$16)&gt;0),Setup!$B$16&amp;IF(COUNTIFS('Leave log'!$A$5:$A$404,$A12,'Leave log'!$C$5:$C$404,D$4,'Leave log'!$D$5:$D$404,D$4,'Leave log'!$E$5:$E$404,"Half day")&gt;0,"½",""),IF(AND(Setup!$A$17&lt;&gt;"",COUNTIFS('Leave log'!$A$5:$A$404,$A12,'Leave log'!$C$5:$C$404,"&lt;="&amp;D$4,'Leave log'!$D$5:$D$404,"&gt;="&amp;D$4,'Leave log'!$B$5:$B$404,Setup!$A$17)&gt;0),Setup!$B$17&amp;IF(COUNTIFS('Leave log'!$A$5:$A$404,$A12,'Leave log'!$C$5:$C$404,D$4,'Leave log'!$D$5:$D$404,D$4,'Leave log'!$E$5:$E$404,"Half day")&gt;0,"½",""),""))))))))</f>
        <v/>
      </c>
      <c r="E12" s="75">
        <f>IF(OR(E$7=1,$A12=""),"",IF(COUNTIFS('Leave log'!$A$5:$A$404,$A12,'Leave log'!$C$5:$C$404,"&lt;="&amp;E$4,'Leave log'!$D$5:$D$404,"&gt;="&amp;E$4)=0,"",IF(AND(Setup!$A$12&lt;&gt;"",COUNTIFS('Leave log'!$A$5:$A$404,$A12,'Leave log'!$C$5:$C$404,"&lt;="&amp;E$4,'Leave log'!$D$5:$D$404,"&gt;="&amp;E$4,'Leave log'!$B$5:$B$404,Setup!$A$12)&gt;0),Setup!$B$12&amp;IF(COUNTIFS('Leave log'!$A$5:$A$404,$A12,'Leave log'!$C$5:$C$404,E$4,'Leave log'!$D$5:$D$404,E$4,'Leave log'!$E$5:$E$404,"Half day")&gt;0,"½",""),IF(AND(Setup!$A$13&lt;&gt;"",COUNTIFS('Leave log'!$A$5:$A$404,$A12,'Leave log'!$C$5:$C$404,"&lt;="&amp;E$4,'Leave log'!$D$5:$D$404,"&gt;="&amp;E$4,'Leave log'!$B$5:$B$404,Setup!$A$13)&gt;0),Setup!$B$13&amp;IF(COUNTIFS('Leave log'!$A$5:$A$404,$A12,'Leave log'!$C$5:$C$404,E$4,'Leave log'!$D$5:$D$404,E$4,'Leave log'!$E$5:$E$404,"Half day")&gt;0,"½",""),IF(AND(Setup!$A$14&lt;&gt;"",COUNTIFS('Leave log'!$A$5:$A$404,$A12,'Leave log'!$C$5:$C$404,"&lt;="&amp;E$4,'Leave log'!$D$5:$D$404,"&gt;="&amp;E$4,'Leave log'!$B$5:$B$404,Setup!$A$14)&gt;0),Setup!$B$14&amp;IF(COUNTIFS('Leave log'!$A$5:$A$404,$A12,'Leave log'!$C$5:$C$404,E$4,'Leave log'!$D$5:$D$404,E$4,'Leave log'!$E$5:$E$404,"Half day")&gt;0,"½",""),IF(AND(Setup!$A$15&lt;&gt;"",COUNTIFS('Leave log'!$A$5:$A$404,$A12,'Leave log'!$C$5:$C$404,"&lt;="&amp;E$4,'Leave log'!$D$5:$D$404,"&gt;="&amp;E$4,'Leave log'!$B$5:$B$404,Setup!$A$15)&gt;0),Setup!$B$15&amp;IF(COUNTIFS('Leave log'!$A$5:$A$404,$A12,'Leave log'!$C$5:$C$404,E$4,'Leave log'!$D$5:$D$404,E$4,'Leave log'!$E$5:$E$404,"Half day")&gt;0,"½",""),IF(AND(Setup!$A$16&lt;&gt;"",COUNTIFS('Leave log'!$A$5:$A$404,$A12,'Leave log'!$C$5:$C$404,"&lt;="&amp;E$4,'Leave log'!$D$5:$D$404,"&gt;="&amp;E$4,'Leave log'!$B$5:$B$404,Setup!$A$16)&gt;0),Setup!$B$16&amp;IF(COUNTIFS('Leave log'!$A$5:$A$404,$A12,'Leave log'!$C$5:$C$404,E$4,'Leave log'!$D$5:$D$404,E$4,'Leave log'!$E$5:$E$404,"Half day")&gt;0,"½",""),IF(AND(Setup!$A$17&lt;&gt;"",COUNTIFS('Leave log'!$A$5:$A$404,$A12,'Leave log'!$C$5:$C$404,"&lt;="&amp;E$4,'Leave log'!$D$5:$D$404,"&gt;="&amp;E$4,'Leave log'!$B$5:$B$404,Setup!$A$17)&gt;0),Setup!$B$17&amp;IF(COUNTIFS('Leave log'!$A$5:$A$404,$A12,'Leave log'!$C$5:$C$404,E$4,'Leave log'!$D$5:$D$404,E$4,'Leave log'!$E$5:$E$404,"Half day")&gt;0,"½",""),""))))))))</f>
        <v/>
      </c>
      <c r="F12" s="75">
        <f>IF(OR(F$7=1,$A12=""),"",IF(COUNTIFS('Leave log'!$A$5:$A$404,$A12,'Leave log'!$C$5:$C$404,"&lt;="&amp;F$4,'Leave log'!$D$5:$D$404,"&gt;="&amp;F$4)=0,"",IF(AND(Setup!$A$12&lt;&gt;"",COUNTIFS('Leave log'!$A$5:$A$404,$A12,'Leave log'!$C$5:$C$404,"&lt;="&amp;F$4,'Leave log'!$D$5:$D$404,"&gt;="&amp;F$4,'Leave log'!$B$5:$B$404,Setup!$A$12)&gt;0),Setup!$B$12&amp;IF(COUNTIFS('Leave log'!$A$5:$A$404,$A12,'Leave log'!$C$5:$C$404,F$4,'Leave log'!$D$5:$D$404,F$4,'Leave log'!$E$5:$E$404,"Half day")&gt;0,"½",""),IF(AND(Setup!$A$13&lt;&gt;"",COUNTIFS('Leave log'!$A$5:$A$404,$A12,'Leave log'!$C$5:$C$404,"&lt;="&amp;F$4,'Leave log'!$D$5:$D$404,"&gt;="&amp;F$4,'Leave log'!$B$5:$B$404,Setup!$A$13)&gt;0),Setup!$B$13&amp;IF(COUNTIFS('Leave log'!$A$5:$A$404,$A12,'Leave log'!$C$5:$C$404,F$4,'Leave log'!$D$5:$D$404,F$4,'Leave log'!$E$5:$E$404,"Half day")&gt;0,"½",""),IF(AND(Setup!$A$14&lt;&gt;"",COUNTIFS('Leave log'!$A$5:$A$404,$A12,'Leave log'!$C$5:$C$404,"&lt;="&amp;F$4,'Leave log'!$D$5:$D$404,"&gt;="&amp;F$4,'Leave log'!$B$5:$B$404,Setup!$A$14)&gt;0),Setup!$B$14&amp;IF(COUNTIFS('Leave log'!$A$5:$A$404,$A12,'Leave log'!$C$5:$C$404,F$4,'Leave log'!$D$5:$D$404,F$4,'Leave log'!$E$5:$E$404,"Half day")&gt;0,"½",""),IF(AND(Setup!$A$15&lt;&gt;"",COUNTIFS('Leave log'!$A$5:$A$404,$A12,'Leave log'!$C$5:$C$404,"&lt;="&amp;F$4,'Leave log'!$D$5:$D$404,"&gt;="&amp;F$4,'Leave log'!$B$5:$B$404,Setup!$A$15)&gt;0),Setup!$B$15&amp;IF(COUNTIFS('Leave log'!$A$5:$A$404,$A12,'Leave log'!$C$5:$C$404,F$4,'Leave log'!$D$5:$D$404,F$4,'Leave log'!$E$5:$E$404,"Half day")&gt;0,"½",""),IF(AND(Setup!$A$16&lt;&gt;"",COUNTIFS('Leave log'!$A$5:$A$404,$A12,'Leave log'!$C$5:$C$404,"&lt;="&amp;F$4,'Leave log'!$D$5:$D$404,"&gt;="&amp;F$4,'Leave log'!$B$5:$B$404,Setup!$A$16)&gt;0),Setup!$B$16&amp;IF(COUNTIFS('Leave log'!$A$5:$A$404,$A12,'Leave log'!$C$5:$C$404,F$4,'Leave log'!$D$5:$D$404,F$4,'Leave log'!$E$5:$E$404,"Half day")&gt;0,"½",""),IF(AND(Setup!$A$17&lt;&gt;"",COUNTIFS('Leave log'!$A$5:$A$404,$A12,'Leave log'!$C$5:$C$404,"&lt;="&amp;F$4,'Leave log'!$D$5:$D$404,"&gt;="&amp;F$4,'Leave log'!$B$5:$B$404,Setup!$A$17)&gt;0),Setup!$B$17&amp;IF(COUNTIFS('Leave log'!$A$5:$A$404,$A12,'Leave log'!$C$5:$C$404,F$4,'Leave log'!$D$5:$D$404,F$4,'Leave log'!$E$5:$E$404,"Half day")&gt;0,"½",""),""))))))))</f>
        <v/>
      </c>
      <c r="G12" s="75">
        <f>IF(OR(G$7=1,$A12=""),"",IF(COUNTIFS('Leave log'!$A$5:$A$404,$A12,'Leave log'!$C$5:$C$404,"&lt;="&amp;G$4,'Leave log'!$D$5:$D$404,"&gt;="&amp;G$4)=0,"",IF(AND(Setup!$A$12&lt;&gt;"",COUNTIFS('Leave log'!$A$5:$A$404,$A12,'Leave log'!$C$5:$C$404,"&lt;="&amp;G$4,'Leave log'!$D$5:$D$404,"&gt;="&amp;G$4,'Leave log'!$B$5:$B$404,Setup!$A$12)&gt;0),Setup!$B$12&amp;IF(COUNTIFS('Leave log'!$A$5:$A$404,$A12,'Leave log'!$C$5:$C$404,G$4,'Leave log'!$D$5:$D$404,G$4,'Leave log'!$E$5:$E$404,"Half day")&gt;0,"½",""),IF(AND(Setup!$A$13&lt;&gt;"",COUNTIFS('Leave log'!$A$5:$A$404,$A12,'Leave log'!$C$5:$C$404,"&lt;="&amp;G$4,'Leave log'!$D$5:$D$404,"&gt;="&amp;G$4,'Leave log'!$B$5:$B$404,Setup!$A$13)&gt;0),Setup!$B$13&amp;IF(COUNTIFS('Leave log'!$A$5:$A$404,$A12,'Leave log'!$C$5:$C$404,G$4,'Leave log'!$D$5:$D$404,G$4,'Leave log'!$E$5:$E$404,"Half day")&gt;0,"½",""),IF(AND(Setup!$A$14&lt;&gt;"",COUNTIFS('Leave log'!$A$5:$A$404,$A12,'Leave log'!$C$5:$C$404,"&lt;="&amp;G$4,'Leave log'!$D$5:$D$404,"&gt;="&amp;G$4,'Leave log'!$B$5:$B$404,Setup!$A$14)&gt;0),Setup!$B$14&amp;IF(COUNTIFS('Leave log'!$A$5:$A$404,$A12,'Leave log'!$C$5:$C$404,G$4,'Leave log'!$D$5:$D$404,G$4,'Leave log'!$E$5:$E$404,"Half day")&gt;0,"½",""),IF(AND(Setup!$A$15&lt;&gt;"",COUNTIFS('Leave log'!$A$5:$A$404,$A12,'Leave log'!$C$5:$C$404,"&lt;="&amp;G$4,'Leave log'!$D$5:$D$404,"&gt;="&amp;G$4,'Leave log'!$B$5:$B$404,Setup!$A$15)&gt;0),Setup!$B$15&amp;IF(COUNTIFS('Leave log'!$A$5:$A$404,$A12,'Leave log'!$C$5:$C$404,G$4,'Leave log'!$D$5:$D$404,G$4,'Leave log'!$E$5:$E$404,"Half day")&gt;0,"½",""),IF(AND(Setup!$A$16&lt;&gt;"",COUNTIFS('Leave log'!$A$5:$A$404,$A12,'Leave log'!$C$5:$C$404,"&lt;="&amp;G$4,'Leave log'!$D$5:$D$404,"&gt;="&amp;G$4,'Leave log'!$B$5:$B$404,Setup!$A$16)&gt;0),Setup!$B$16&amp;IF(COUNTIFS('Leave log'!$A$5:$A$404,$A12,'Leave log'!$C$5:$C$404,G$4,'Leave log'!$D$5:$D$404,G$4,'Leave log'!$E$5:$E$404,"Half day")&gt;0,"½",""),IF(AND(Setup!$A$17&lt;&gt;"",COUNTIFS('Leave log'!$A$5:$A$404,$A12,'Leave log'!$C$5:$C$404,"&lt;="&amp;G$4,'Leave log'!$D$5:$D$404,"&gt;="&amp;G$4,'Leave log'!$B$5:$B$404,Setup!$A$17)&gt;0),Setup!$B$17&amp;IF(COUNTIFS('Leave log'!$A$5:$A$404,$A12,'Leave log'!$C$5:$C$404,G$4,'Leave log'!$D$5:$D$404,G$4,'Leave log'!$E$5:$E$404,"Half day")&gt;0,"½",""),""))))))))</f>
        <v/>
      </c>
      <c r="H12" s="75">
        <f>IF(OR(H$7=1,$A12=""),"",IF(COUNTIFS('Leave log'!$A$5:$A$404,$A12,'Leave log'!$C$5:$C$404,"&lt;="&amp;H$4,'Leave log'!$D$5:$D$404,"&gt;="&amp;H$4)=0,"",IF(AND(Setup!$A$12&lt;&gt;"",COUNTIFS('Leave log'!$A$5:$A$404,$A12,'Leave log'!$C$5:$C$404,"&lt;="&amp;H$4,'Leave log'!$D$5:$D$404,"&gt;="&amp;H$4,'Leave log'!$B$5:$B$404,Setup!$A$12)&gt;0),Setup!$B$12&amp;IF(COUNTIFS('Leave log'!$A$5:$A$404,$A12,'Leave log'!$C$5:$C$404,H$4,'Leave log'!$D$5:$D$404,H$4,'Leave log'!$E$5:$E$404,"Half day")&gt;0,"½",""),IF(AND(Setup!$A$13&lt;&gt;"",COUNTIFS('Leave log'!$A$5:$A$404,$A12,'Leave log'!$C$5:$C$404,"&lt;="&amp;H$4,'Leave log'!$D$5:$D$404,"&gt;="&amp;H$4,'Leave log'!$B$5:$B$404,Setup!$A$13)&gt;0),Setup!$B$13&amp;IF(COUNTIFS('Leave log'!$A$5:$A$404,$A12,'Leave log'!$C$5:$C$404,H$4,'Leave log'!$D$5:$D$404,H$4,'Leave log'!$E$5:$E$404,"Half day")&gt;0,"½",""),IF(AND(Setup!$A$14&lt;&gt;"",COUNTIFS('Leave log'!$A$5:$A$404,$A12,'Leave log'!$C$5:$C$404,"&lt;="&amp;H$4,'Leave log'!$D$5:$D$404,"&gt;="&amp;H$4,'Leave log'!$B$5:$B$404,Setup!$A$14)&gt;0),Setup!$B$14&amp;IF(COUNTIFS('Leave log'!$A$5:$A$404,$A12,'Leave log'!$C$5:$C$404,H$4,'Leave log'!$D$5:$D$404,H$4,'Leave log'!$E$5:$E$404,"Half day")&gt;0,"½",""),IF(AND(Setup!$A$15&lt;&gt;"",COUNTIFS('Leave log'!$A$5:$A$404,$A12,'Leave log'!$C$5:$C$404,"&lt;="&amp;H$4,'Leave log'!$D$5:$D$404,"&gt;="&amp;H$4,'Leave log'!$B$5:$B$404,Setup!$A$15)&gt;0),Setup!$B$15&amp;IF(COUNTIFS('Leave log'!$A$5:$A$404,$A12,'Leave log'!$C$5:$C$404,H$4,'Leave log'!$D$5:$D$404,H$4,'Leave log'!$E$5:$E$404,"Half day")&gt;0,"½",""),IF(AND(Setup!$A$16&lt;&gt;"",COUNTIFS('Leave log'!$A$5:$A$404,$A12,'Leave log'!$C$5:$C$404,"&lt;="&amp;H$4,'Leave log'!$D$5:$D$404,"&gt;="&amp;H$4,'Leave log'!$B$5:$B$404,Setup!$A$16)&gt;0),Setup!$B$16&amp;IF(COUNTIFS('Leave log'!$A$5:$A$404,$A12,'Leave log'!$C$5:$C$404,H$4,'Leave log'!$D$5:$D$404,H$4,'Leave log'!$E$5:$E$404,"Half day")&gt;0,"½",""),IF(AND(Setup!$A$17&lt;&gt;"",COUNTIFS('Leave log'!$A$5:$A$404,$A12,'Leave log'!$C$5:$C$404,"&lt;="&amp;H$4,'Leave log'!$D$5:$D$404,"&gt;="&amp;H$4,'Leave log'!$B$5:$B$404,Setup!$A$17)&gt;0),Setup!$B$17&amp;IF(COUNTIFS('Leave log'!$A$5:$A$404,$A12,'Leave log'!$C$5:$C$404,H$4,'Leave log'!$D$5:$D$404,H$4,'Leave log'!$E$5:$E$404,"Half day")&gt;0,"½",""),""))))))))</f>
        <v/>
      </c>
      <c r="I12" s="75">
        <f>IF(OR(I$7=1,$A12=""),"",IF(COUNTIFS('Leave log'!$A$5:$A$404,$A12,'Leave log'!$C$5:$C$404,"&lt;="&amp;I$4,'Leave log'!$D$5:$D$404,"&gt;="&amp;I$4)=0,"",IF(AND(Setup!$A$12&lt;&gt;"",COUNTIFS('Leave log'!$A$5:$A$404,$A12,'Leave log'!$C$5:$C$404,"&lt;="&amp;I$4,'Leave log'!$D$5:$D$404,"&gt;="&amp;I$4,'Leave log'!$B$5:$B$404,Setup!$A$12)&gt;0),Setup!$B$12&amp;IF(COUNTIFS('Leave log'!$A$5:$A$404,$A12,'Leave log'!$C$5:$C$404,I$4,'Leave log'!$D$5:$D$404,I$4,'Leave log'!$E$5:$E$404,"Half day")&gt;0,"½",""),IF(AND(Setup!$A$13&lt;&gt;"",COUNTIFS('Leave log'!$A$5:$A$404,$A12,'Leave log'!$C$5:$C$404,"&lt;="&amp;I$4,'Leave log'!$D$5:$D$404,"&gt;="&amp;I$4,'Leave log'!$B$5:$B$404,Setup!$A$13)&gt;0),Setup!$B$13&amp;IF(COUNTIFS('Leave log'!$A$5:$A$404,$A12,'Leave log'!$C$5:$C$404,I$4,'Leave log'!$D$5:$D$404,I$4,'Leave log'!$E$5:$E$404,"Half day")&gt;0,"½",""),IF(AND(Setup!$A$14&lt;&gt;"",COUNTIFS('Leave log'!$A$5:$A$404,$A12,'Leave log'!$C$5:$C$404,"&lt;="&amp;I$4,'Leave log'!$D$5:$D$404,"&gt;="&amp;I$4,'Leave log'!$B$5:$B$404,Setup!$A$14)&gt;0),Setup!$B$14&amp;IF(COUNTIFS('Leave log'!$A$5:$A$404,$A12,'Leave log'!$C$5:$C$404,I$4,'Leave log'!$D$5:$D$404,I$4,'Leave log'!$E$5:$E$404,"Half day")&gt;0,"½",""),IF(AND(Setup!$A$15&lt;&gt;"",COUNTIFS('Leave log'!$A$5:$A$404,$A12,'Leave log'!$C$5:$C$404,"&lt;="&amp;I$4,'Leave log'!$D$5:$D$404,"&gt;="&amp;I$4,'Leave log'!$B$5:$B$404,Setup!$A$15)&gt;0),Setup!$B$15&amp;IF(COUNTIFS('Leave log'!$A$5:$A$404,$A12,'Leave log'!$C$5:$C$404,I$4,'Leave log'!$D$5:$D$404,I$4,'Leave log'!$E$5:$E$404,"Half day")&gt;0,"½",""),IF(AND(Setup!$A$16&lt;&gt;"",COUNTIFS('Leave log'!$A$5:$A$404,$A12,'Leave log'!$C$5:$C$404,"&lt;="&amp;I$4,'Leave log'!$D$5:$D$404,"&gt;="&amp;I$4,'Leave log'!$B$5:$B$404,Setup!$A$16)&gt;0),Setup!$B$16&amp;IF(COUNTIFS('Leave log'!$A$5:$A$404,$A12,'Leave log'!$C$5:$C$404,I$4,'Leave log'!$D$5:$D$404,I$4,'Leave log'!$E$5:$E$404,"Half day")&gt;0,"½",""),IF(AND(Setup!$A$17&lt;&gt;"",COUNTIFS('Leave log'!$A$5:$A$404,$A12,'Leave log'!$C$5:$C$404,"&lt;="&amp;I$4,'Leave log'!$D$5:$D$404,"&gt;="&amp;I$4,'Leave log'!$B$5:$B$404,Setup!$A$17)&gt;0),Setup!$B$17&amp;IF(COUNTIFS('Leave log'!$A$5:$A$404,$A12,'Leave log'!$C$5:$C$404,I$4,'Leave log'!$D$5:$D$404,I$4,'Leave log'!$E$5:$E$404,"Half day")&gt;0,"½",""),""))))))))</f>
        <v/>
      </c>
      <c r="J12" s="75">
        <f>IF(OR(J$7=1,$A12=""),"",IF(COUNTIFS('Leave log'!$A$5:$A$404,$A12,'Leave log'!$C$5:$C$404,"&lt;="&amp;J$4,'Leave log'!$D$5:$D$404,"&gt;="&amp;J$4)=0,"",IF(AND(Setup!$A$12&lt;&gt;"",COUNTIFS('Leave log'!$A$5:$A$404,$A12,'Leave log'!$C$5:$C$404,"&lt;="&amp;J$4,'Leave log'!$D$5:$D$404,"&gt;="&amp;J$4,'Leave log'!$B$5:$B$404,Setup!$A$12)&gt;0),Setup!$B$12&amp;IF(COUNTIFS('Leave log'!$A$5:$A$404,$A12,'Leave log'!$C$5:$C$404,J$4,'Leave log'!$D$5:$D$404,J$4,'Leave log'!$E$5:$E$404,"Half day")&gt;0,"½",""),IF(AND(Setup!$A$13&lt;&gt;"",COUNTIFS('Leave log'!$A$5:$A$404,$A12,'Leave log'!$C$5:$C$404,"&lt;="&amp;J$4,'Leave log'!$D$5:$D$404,"&gt;="&amp;J$4,'Leave log'!$B$5:$B$404,Setup!$A$13)&gt;0),Setup!$B$13&amp;IF(COUNTIFS('Leave log'!$A$5:$A$404,$A12,'Leave log'!$C$5:$C$404,J$4,'Leave log'!$D$5:$D$404,J$4,'Leave log'!$E$5:$E$404,"Half day")&gt;0,"½",""),IF(AND(Setup!$A$14&lt;&gt;"",COUNTIFS('Leave log'!$A$5:$A$404,$A12,'Leave log'!$C$5:$C$404,"&lt;="&amp;J$4,'Leave log'!$D$5:$D$404,"&gt;="&amp;J$4,'Leave log'!$B$5:$B$404,Setup!$A$14)&gt;0),Setup!$B$14&amp;IF(COUNTIFS('Leave log'!$A$5:$A$404,$A12,'Leave log'!$C$5:$C$404,J$4,'Leave log'!$D$5:$D$404,J$4,'Leave log'!$E$5:$E$404,"Half day")&gt;0,"½",""),IF(AND(Setup!$A$15&lt;&gt;"",COUNTIFS('Leave log'!$A$5:$A$404,$A12,'Leave log'!$C$5:$C$404,"&lt;="&amp;J$4,'Leave log'!$D$5:$D$404,"&gt;="&amp;J$4,'Leave log'!$B$5:$B$404,Setup!$A$15)&gt;0),Setup!$B$15&amp;IF(COUNTIFS('Leave log'!$A$5:$A$404,$A12,'Leave log'!$C$5:$C$404,J$4,'Leave log'!$D$5:$D$404,J$4,'Leave log'!$E$5:$E$404,"Half day")&gt;0,"½",""),IF(AND(Setup!$A$16&lt;&gt;"",COUNTIFS('Leave log'!$A$5:$A$404,$A12,'Leave log'!$C$5:$C$404,"&lt;="&amp;J$4,'Leave log'!$D$5:$D$404,"&gt;="&amp;J$4,'Leave log'!$B$5:$B$404,Setup!$A$16)&gt;0),Setup!$B$16&amp;IF(COUNTIFS('Leave log'!$A$5:$A$404,$A12,'Leave log'!$C$5:$C$404,J$4,'Leave log'!$D$5:$D$404,J$4,'Leave log'!$E$5:$E$404,"Half day")&gt;0,"½",""),IF(AND(Setup!$A$17&lt;&gt;"",COUNTIFS('Leave log'!$A$5:$A$404,$A12,'Leave log'!$C$5:$C$404,"&lt;="&amp;J$4,'Leave log'!$D$5:$D$404,"&gt;="&amp;J$4,'Leave log'!$B$5:$B$404,Setup!$A$17)&gt;0),Setup!$B$17&amp;IF(COUNTIFS('Leave log'!$A$5:$A$404,$A12,'Leave log'!$C$5:$C$404,J$4,'Leave log'!$D$5:$D$404,J$4,'Leave log'!$E$5:$E$404,"Half day")&gt;0,"½",""),""))))))))</f>
        <v/>
      </c>
      <c r="K12" s="75">
        <f>IF(OR(K$7=1,$A12=""),"",IF(COUNTIFS('Leave log'!$A$5:$A$404,$A12,'Leave log'!$C$5:$C$404,"&lt;="&amp;K$4,'Leave log'!$D$5:$D$404,"&gt;="&amp;K$4)=0,"",IF(AND(Setup!$A$12&lt;&gt;"",COUNTIFS('Leave log'!$A$5:$A$404,$A12,'Leave log'!$C$5:$C$404,"&lt;="&amp;K$4,'Leave log'!$D$5:$D$404,"&gt;="&amp;K$4,'Leave log'!$B$5:$B$404,Setup!$A$12)&gt;0),Setup!$B$12&amp;IF(COUNTIFS('Leave log'!$A$5:$A$404,$A12,'Leave log'!$C$5:$C$404,K$4,'Leave log'!$D$5:$D$404,K$4,'Leave log'!$E$5:$E$404,"Half day")&gt;0,"½",""),IF(AND(Setup!$A$13&lt;&gt;"",COUNTIFS('Leave log'!$A$5:$A$404,$A12,'Leave log'!$C$5:$C$404,"&lt;="&amp;K$4,'Leave log'!$D$5:$D$404,"&gt;="&amp;K$4,'Leave log'!$B$5:$B$404,Setup!$A$13)&gt;0),Setup!$B$13&amp;IF(COUNTIFS('Leave log'!$A$5:$A$404,$A12,'Leave log'!$C$5:$C$404,K$4,'Leave log'!$D$5:$D$404,K$4,'Leave log'!$E$5:$E$404,"Half day")&gt;0,"½",""),IF(AND(Setup!$A$14&lt;&gt;"",COUNTIFS('Leave log'!$A$5:$A$404,$A12,'Leave log'!$C$5:$C$404,"&lt;="&amp;K$4,'Leave log'!$D$5:$D$404,"&gt;="&amp;K$4,'Leave log'!$B$5:$B$404,Setup!$A$14)&gt;0),Setup!$B$14&amp;IF(COUNTIFS('Leave log'!$A$5:$A$404,$A12,'Leave log'!$C$5:$C$404,K$4,'Leave log'!$D$5:$D$404,K$4,'Leave log'!$E$5:$E$404,"Half day")&gt;0,"½",""),IF(AND(Setup!$A$15&lt;&gt;"",COUNTIFS('Leave log'!$A$5:$A$404,$A12,'Leave log'!$C$5:$C$404,"&lt;="&amp;K$4,'Leave log'!$D$5:$D$404,"&gt;="&amp;K$4,'Leave log'!$B$5:$B$404,Setup!$A$15)&gt;0),Setup!$B$15&amp;IF(COUNTIFS('Leave log'!$A$5:$A$404,$A12,'Leave log'!$C$5:$C$404,K$4,'Leave log'!$D$5:$D$404,K$4,'Leave log'!$E$5:$E$404,"Half day")&gt;0,"½",""),IF(AND(Setup!$A$16&lt;&gt;"",COUNTIFS('Leave log'!$A$5:$A$404,$A12,'Leave log'!$C$5:$C$404,"&lt;="&amp;K$4,'Leave log'!$D$5:$D$404,"&gt;="&amp;K$4,'Leave log'!$B$5:$B$404,Setup!$A$16)&gt;0),Setup!$B$16&amp;IF(COUNTIFS('Leave log'!$A$5:$A$404,$A12,'Leave log'!$C$5:$C$404,K$4,'Leave log'!$D$5:$D$404,K$4,'Leave log'!$E$5:$E$404,"Half day")&gt;0,"½",""),IF(AND(Setup!$A$17&lt;&gt;"",COUNTIFS('Leave log'!$A$5:$A$404,$A12,'Leave log'!$C$5:$C$404,"&lt;="&amp;K$4,'Leave log'!$D$5:$D$404,"&gt;="&amp;K$4,'Leave log'!$B$5:$B$404,Setup!$A$17)&gt;0),Setup!$B$17&amp;IF(COUNTIFS('Leave log'!$A$5:$A$404,$A12,'Leave log'!$C$5:$C$404,K$4,'Leave log'!$D$5:$D$404,K$4,'Leave log'!$E$5:$E$404,"Half day")&gt;0,"½",""),""))))))))</f>
        <v/>
      </c>
      <c r="L12" s="75">
        <f>IF(OR(L$7=1,$A12=""),"",IF(COUNTIFS('Leave log'!$A$5:$A$404,$A12,'Leave log'!$C$5:$C$404,"&lt;="&amp;L$4,'Leave log'!$D$5:$D$404,"&gt;="&amp;L$4)=0,"",IF(AND(Setup!$A$12&lt;&gt;"",COUNTIFS('Leave log'!$A$5:$A$404,$A12,'Leave log'!$C$5:$C$404,"&lt;="&amp;L$4,'Leave log'!$D$5:$D$404,"&gt;="&amp;L$4,'Leave log'!$B$5:$B$404,Setup!$A$12)&gt;0),Setup!$B$12&amp;IF(COUNTIFS('Leave log'!$A$5:$A$404,$A12,'Leave log'!$C$5:$C$404,L$4,'Leave log'!$D$5:$D$404,L$4,'Leave log'!$E$5:$E$404,"Half day")&gt;0,"½",""),IF(AND(Setup!$A$13&lt;&gt;"",COUNTIFS('Leave log'!$A$5:$A$404,$A12,'Leave log'!$C$5:$C$404,"&lt;="&amp;L$4,'Leave log'!$D$5:$D$404,"&gt;="&amp;L$4,'Leave log'!$B$5:$B$404,Setup!$A$13)&gt;0),Setup!$B$13&amp;IF(COUNTIFS('Leave log'!$A$5:$A$404,$A12,'Leave log'!$C$5:$C$404,L$4,'Leave log'!$D$5:$D$404,L$4,'Leave log'!$E$5:$E$404,"Half day")&gt;0,"½",""),IF(AND(Setup!$A$14&lt;&gt;"",COUNTIFS('Leave log'!$A$5:$A$404,$A12,'Leave log'!$C$5:$C$404,"&lt;="&amp;L$4,'Leave log'!$D$5:$D$404,"&gt;="&amp;L$4,'Leave log'!$B$5:$B$404,Setup!$A$14)&gt;0),Setup!$B$14&amp;IF(COUNTIFS('Leave log'!$A$5:$A$404,$A12,'Leave log'!$C$5:$C$404,L$4,'Leave log'!$D$5:$D$404,L$4,'Leave log'!$E$5:$E$404,"Half day")&gt;0,"½",""),IF(AND(Setup!$A$15&lt;&gt;"",COUNTIFS('Leave log'!$A$5:$A$404,$A12,'Leave log'!$C$5:$C$404,"&lt;="&amp;L$4,'Leave log'!$D$5:$D$404,"&gt;="&amp;L$4,'Leave log'!$B$5:$B$404,Setup!$A$15)&gt;0),Setup!$B$15&amp;IF(COUNTIFS('Leave log'!$A$5:$A$404,$A12,'Leave log'!$C$5:$C$404,L$4,'Leave log'!$D$5:$D$404,L$4,'Leave log'!$E$5:$E$404,"Half day")&gt;0,"½",""),IF(AND(Setup!$A$16&lt;&gt;"",COUNTIFS('Leave log'!$A$5:$A$404,$A12,'Leave log'!$C$5:$C$404,"&lt;="&amp;L$4,'Leave log'!$D$5:$D$404,"&gt;="&amp;L$4,'Leave log'!$B$5:$B$404,Setup!$A$16)&gt;0),Setup!$B$16&amp;IF(COUNTIFS('Leave log'!$A$5:$A$404,$A12,'Leave log'!$C$5:$C$404,L$4,'Leave log'!$D$5:$D$404,L$4,'Leave log'!$E$5:$E$404,"Half day")&gt;0,"½",""),IF(AND(Setup!$A$17&lt;&gt;"",COUNTIFS('Leave log'!$A$5:$A$404,$A12,'Leave log'!$C$5:$C$404,"&lt;="&amp;L$4,'Leave log'!$D$5:$D$404,"&gt;="&amp;L$4,'Leave log'!$B$5:$B$404,Setup!$A$17)&gt;0),Setup!$B$17&amp;IF(COUNTIFS('Leave log'!$A$5:$A$404,$A12,'Leave log'!$C$5:$C$404,L$4,'Leave log'!$D$5:$D$404,L$4,'Leave log'!$E$5:$E$404,"Half day")&gt;0,"½",""),""))))))))</f>
        <v/>
      </c>
      <c r="M12" s="75">
        <f>IF(OR(M$7=1,$A12=""),"",IF(COUNTIFS('Leave log'!$A$5:$A$404,$A12,'Leave log'!$C$5:$C$404,"&lt;="&amp;M$4,'Leave log'!$D$5:$D$404,"&gt;="&amp;M$4)=0,"",IF(AND(Setup!$A$12&lt;&gt;"",COUNTIFS('Leave log'!$A$5:$A$404,$A12,'Leave log'!$C$5:$C$404,"&lt;="&amp;M$4,'Leave log'!$D$5:$D$404,"&gt;="&amp;M$4,'Leave log'!$B$5:$B$404,Setup!$A$12)&gt;0),Setup!$B$12&amp;IF(COUNTIFS('Leave log'!$A$5:$A$404,$A12,'Leave log'!$C$5:$C$404,M$4,'Leave log'!$D$5:$D$404,M$4,'Leave log'!$E$5:$E$404,"Half day")&gt;0,"½",""),IF(AND(Setup!$A$13&lt;&gt;"",COUNTIFS('Leave log'!$A$5:$A$404,$A12,'Leave log'!$C$5:$C$404,"&lt;="&amp;M$4,'Leave log'!$D$5:$D$404,"&gt;="&amp;M$4,'Leave log'!$B$5:$B$404,Setup!$A$13)&gt;0),Setup!$B$13&amp;IF(COUNTIFS('Leave log'!$A$5:$A$404,$A12,'Leave log'!$C$5:$C$404,M$4,'Leave log'!$D$5:$D$404,M$4,'Leave log'!$E$5:$E$404,"Half day")&gt;0,"½",""),IF(AND(Setup!$A$14&lt;&gt;"",COUNTIFS('Leave log'!$A$5:$A$404,$A12,'Leave log'!$C$5:$C$404,"&lt;="&amp;M$4,'Leave log'!$D$5:$D$404,"&gt;="&amp;M$4,'Leave log'!$B$5:$B$404,Setup!$A$14)&gt;0),Setup!$B$14&amp;IF(COUNTIFS('Leave log'!$A$5:$A$404,$A12,'Leave log'!$C$5:$C$404,M$4,'Leave log'!$D$5:$D$404,M$4,'Leave log'!$E$5:$E$404,"Half day")&gt;0,"½",""),IF(AND(Setup!$A$15&lt;&gt;"",COUNTIFS('Leave log'!$A$5:$A$404,$A12,'Leave log'!$C$5:$C$404,"&lt;="&amp;M$4,'Leave log'!$D$5:$D$404,"&gt;="&amp;M$4,'Leave log'!$B$5:$B$404,Setup!$A$15)&gt;0),Setup!$B$15&amp;IF(COUNTIFS('Leave log'!$A$5:$A$404,$A12,'Leave log'!$C$5:$C$404,M$4,'Leave log'!$D$5:$D$404,M$4,'Leave log'!$E$5:$E$404,"Half day")&gt;0,"½",""),IF(AND(Setup!$A$16&lt;&gt;"",COUNTIFS('Leave log'!$A$5:$A$404,$A12,'Leave log'!$C$5:$C$404,"&lt;="&amp;M$4,'Leave log'!$D$5:$D$404,"&gt;="&amp;M$4,'Leave log'!$B$5:$B$404,Setup!$A$16)&gt;0),Setup!$B$16&amp;IF(COUNTIFS('Leave log'!$A$5:$A$404,$A12,'Leave log'!$C$5:$C$404,M$4,'Leave log'!$D$5:$D$404,M$4,'Leave log'!$E$5:$E$404,"Half day")&gt;0,"½",""),IF(AND(Setup!$A$17&lt;&gt;"",COUNTIFS('Leave log'!$A$5:$A$404,$A12,'Leave log'!$C$5:$C$404,"&lt;="&amp;M$4,'Leave log'!$D$5:$D$404,"&gt;="&amp;M$4,'Leave log'!$B$5:$B$404,Setup!$A$17)&gt;0),Setup!$B$17&amp;IF(COUNTIFS('Leave log'!$A$5:$A$404,$A12,'Leave log'!$C$5:$C$404,M$4,'Leave log'!$D$5:$D$404,M$4,'Leave log'!$E$5:$E$404,"Half day")&gt;0,"½",""),""))))))))</f>
        <v/>
      </c>
      <c r="N12" s="75">
        <f>IF(OR(N$7=1,$A12=""),"",IF(COUNTIFS('Leave log'!$A$5:$A$404,$A12,'Leave log'!$C$5:$C$404,"&lt;="&amp;N$4,'Leave log'!$D$5:$D$404,"&gt;="&amp;N$4)=0,"",IF(AND(Setup!$A$12&lt;&gt;"",COUNTIFS('Leave log'!$A$5:$A$404,$A12,'Leave log'!$C$5:$C$404,"&lt;="&amp;N$4,'Leave log'!$D$5:$D$404,"&gt;="&amp;N$4,'Leave log'!$B$5:$B$404,Setup!$A$12)&gt;0),Setup!$B$12&amp;IF(COUNTIFS('Leave log'!$A$5:$A$404,$A12,'Leave log'!$C$5:$C$404,N$4,'Leave log'!$D$5:$D$404,N$4,'Leave log'!$E$5:$E$404,"Half day")&gt;0,"½",""),IF(AND(Setup!$A$13&lt;&gt;"",COUNTIFS('Leave log'!$A$5:$A$404,$A12,'Leave log'!$C$5:$C$404,"&lt;="&amp;N$4,'Leave log'!$D$5:$D$404,"&gt;="&amp;N$4,'Leave log'!$B$5:$B$404,Setup!$A$13)&gt;0),Setup!$B$13&amp;IF(COUNTIFS('Leave log'!$A$5:$A$404,$A12,'Leave log'!$C$5:$C$404,N$4,'Leave log'!$D$5:$D$404,N$4,'Leave log'!$E$5:$E$404,"Half day")&gt;0,"½",""),IF(AND(Setup!$A$14&lt;&gt;"",COUNTIFS('Leave log'!$A$5:$A$404,$A12,'Leave log'!$C$5:$C$404,"&lt;="&amp;N$4,'Leave log'!$D$5:$D$404,"&gt;="&amp;N$4,'Leave log'!$B$5:$B$404,Setup!$A$14)&gt;0),Setup!$B$14&amp;IF(COUNTIFS('Leave log'!$A$5:$A$404,$A12,'Leave log'!$C$5:$C$404,N$4,'Leave log'!$D$5:$D$404,N$4,'Leave log'!$E$5:$E$404,"Half day")&gt;0,"½",""),IF(AND(Setup!$A$15&lt;&gt;"",COUNTIFS('Leave log'!$A$5:$A$404,$A12,'Leave log'!$C$5:$C$404,"&lt;="&amp;N$4,'Leave log'!$D$5:$D$404,"&gt;="&amp;N$4,'Leave log'!$B$5:$B$404,Setup!$A$15)&gt;0),Setup!$B$15&amp;IF(COUNTIFS('Leave log'!$A$5:$A$404,$A12,'Leave log'!$C$5:$C$404,N$4,'Leave log'!$D$5:$D$404,N$4,'Leave log'!$E$5:$E$404,"Half day")&gt;0,"½",""),IF(AND(Setup!$A$16&lt;&gt;"",COUNTIFS('Leave log'!$A$5:$A$404,$A12,'Leave log'!$C$5:$C$404,"&lt;="&amp;N$4,'Leave log'!$D$5:$D$404,"&gt;="&amp;N$4,'Leave log'!$B$5:$B$404,Setup!$A$16)&gt;0),Setup!$B$16&amp;IF(COUNTIFS('Leave log'!$A$5:$A$404,$A12,'Leave log'!$C$5:$C$404,N$4,'Leave log'!$D$5:$D$404,N$4,'Leave log'!$E$5:$E$404,"Half day")&gt;0,"½",""),IF(AND(Setup!$A$17&lt;&gt;"",COUNTIFS('Leave log'!$A$5:$A$404,$A12,'Leave log'!$C$5:$C$404,"&lt;="&amp;N$4,'Leave log'!$D$5:$D$404,"&gt;="&amp;N$4,'Leave log'!$B$5:$B$404,Setup!$A$17)&gt;0),Setup!$B$17&amp;IF(COUNTIFS('Leave log'!$A$5:$A$404,$A12,'Leave log'!$C$5:$C$404,N$4,'Leave log'!$D$5:$D$404,N$4,'Leave log'!$E$5:$E$404,"Half day")&gt;0,"½",""),""))))))))</f>
        <v/>
      </c>
      <c r="O12" s="75">
        <f>IF(OR(O$7=1,$A12=""),"",IF(COUNTIFS('Leave log'!$A$5:$A$404,$A12,'Leave log'!$C$5:$C$404,"&lt;="&amp;O$4,'Leave log'!$D$5:$D$404,"&gt;="&amp;O$4)=0,"",IF(AND(Setup!$A$12&lt;&gt;"",COUNTIFS('Leave log'!$A$5:$A$404,$A12,'Leave log'!$C$5:$C$404,"&lt;="&amp;O$4,'Leave log'!$D$5:$D$404,"&gt;="&amp;O$4,'Leave log'!$B$5:$B$404,Setup!$A$12)&gt;0),Setup!$B$12&amp;IF(COUNTIFS('Leave log'!$A$5:$A$404,$A12,'Leave log'!$C$5:$C$404,O$4,'Leave log'!$D$5:$D$404,O$4,'Leave log'!$E$5:$E$404,"Half day")&gt;0,"½",""),IF(AND(Setup!$A$13&lt;&gt;"",COUNTIFS('Leave log'!$A$5:$A$404,$A12,'Leave log'!$C$5:$C$404,"&lt;="&amp;O$4,'Leave log'!$D$5:$D$404,"&gt;="&amp;O$4,'Leave log'!$B$5:$B$404,Setup!$A$13)&gt;0),Setup!$B$13&amp;IF(COUNTIFS('Leave log'!$A$5:$A$404,$A12,'Leave log'!$C$5:$C$404,O$4,'Leave log'!$D$5:$D$404,O$4,'Leave log'!$E$5:$E$404,"Half day")&gt;0,"½",""),IF(AND(Setup!$A$14&lt;&gt;"",COUNTIFS('Leave log'!$A$5:$A$404,$A12,'Leave log'!$C$5:$C$404,"&lt;="&amp;O$4,'Leave log'!$D$5:$D$404,"&gt;="&amp;O$4,'Leave log'!$B$5:$B$404,Setup!$A$14)&gt;0),Setup!$B$14&amp;IF(COUNTIFS('Leave log'!$A$5:$A$404,$A12,'Leave log'!$C$5:$C$404,O$4,'Leave log'!$D$5:$D$404,O$4,'Leave log'!$E$5:$E$404,"Half day")&gt;0,"½",""),IF(AND(Setup!$A$15&lt;&gt;"",COUNTIFS('Leave log'!$A$5:$A$404,$A12,'Leave log'!$C$5:$C$404,"&lt;="&amp;O$4,'Leave log'!$D$5:$D$404,"&gt;="&amp;O$4,'Leave log'!$B$5:$B$404,Setup!$A$15)&gt;0),Setup!$B$15&amp;IF(COUNTIFS('Leave log'!$A$5:$A$404,$A12,'Leave log'!$C$5:$C$404,O$4,'Leave log'!$D$5:$D$404,O$4,'Leave log'!$E$5:$E$404,"Half day")&gt;0,"½",""),IF(AND(Setup!$A$16&lt;&gt;"",COUNTIFS('Leave log'!$A$5:$A$404,$A12,'Leave log'!$C$5:$C$404,"&lt;="&amp;O$4,'Leave log'!$D$5:$D$404,"&gt;="&amp;O$4,'Leave log'!$B$5:$B$404,Setup!$A$16)&gt;0),Setup!$B$16&amp;IF(COUNTIFS('Leave log'!$A$5:$A$404,$A12,'Leave log'!$C$5:$C$404,O$4,'Leave log'!$D$5:$D$404,O$4,'Leave log'!$E$5:$E$404,"Half day")&gt;0,"½",""),IF(AND(Setup!$A$17&lt;&gt;"",COUNTIFS('Leave log'!$A$5:$A$404,$A12,'Leave log'!$C$5:$C$404,"&lt;="&amp;O$4,'Leave log'!$D$5:$D$404,"&gt;="&amp;O$4,'Leave log'!$B$5:$B$404,Setup!$A$17)&gt;0),Setup!$B$17&amp;IF(COUNTIFS('Leave log'!$A$5:$A$404,$A12,'Leave log'!$C$5:$C$404,O$4,'Leave log'!$D$5:$D$404,O$4,'Leave log'!$E$5:$E$404,"Half day")&gt;0,"½",""),""))))))))</f>
        <v/>
      </c>
      <c r="P12" s="75">
        <f>IF(OR(P$7=1,$A12=""),"",IF(COUNTIFS('Leave log'!$A$5:$A$404,$A12,'Leave log'!$C$5:$C$404,"&lt;="&amp;P$4,'Leave log'!$D$5:$D$404,"&gt;="&amp;P$4)=0,"",IF(AND(Setup!$A$12&lt;&gt;"",COUNTIFS('Leave log'!$A$5:$A$404,$A12,'Leave log'!$C$5:$C$404,"&lt;="&amp;P$4,'Leave log'!$D$5:$D$404,"&gt;="&amp;P$4,'Leave log'!$B$5:$B$404,Setup!$A$12)&gt;0),Setup!$B$12&amp;IF(COUNTIFS('Leave log'!$A$5:$A$404,$A12,'Leave log'!$C$5:$C$404,P$4,'Leave log'!$D$5:$D$404,P$4,'Leave log'!$E$5:$E$404,"Half day")&gt;0,"½",""),IF(AND(Setup!$A$13&lt;&gt;"",COUNTIFS('Leave log'!$A$5:$A$404,$A12,'Leave log'!$C$5:$C$404,"&lt;="&amp;P$4,'Leave log'!$D$5:$D$404,"&gt;="&amp;P$4,'Leave log'!$B$5:$B$404,Setup!$A$13)&gt;0),Setup!$B$13&amp;IF(COUNTIFS('Leave log'!$A$5:$A$404,$A12,'Leave log'!$C$5:$C$404,P$4,'Leave log'!$D$5:$D$404,P$4,'Leave log'!$E$5:$E$404,"Half day")&gt;0,"½",""),IF(AND(Setup!$A$14&lt;&gt;"",COUNTIFS('Leave log'!$A$5:$A$404,$A12,'Leave log'!$C$5:$C$404,"&lt;="&amp;P$4,'Leave log'!$D$5:$D$404,"&gt;="&amp;P$4,'Leave log'!$B$5:$B$404,Setup!$A$14)&gt;0),Setup!$B$14&amp;IF(COUNTIFS('Leave log'!$A$5:$A$404,$A12,'Leave log'!$C$5:$C$404,P$4,'Leave log'!$D$5:$D$404,P$4,'Leave log'!$E$5:$E$404,"Half day")&gt;0,"½",""),IF(AND(Setup!$A$15&lt;&gt;"",COUNTIFS('Leave log'!$A$5:$A$404,$A12,'Leave log'!$C$5:$C$404,"&lt;="&amp;P$4,'Leave log'!$D$5:$D$404,"&gt;="&amp;P$4,'Leave log'!$B$5:$B$404,Setup!$A$15)&gt;0),Setup!$B$15&amp;IF(COUNTIFS('Leave log'!$A$5:$A$404,$A12,'Leave log'!$C$5:$C$404,P$4,'Leave log'!$D$5:$D$404,P$4,'Leave log'!$E$5:$E$404,"Half day")&gt;0,"½",""),IF(AND(Setup!$A$16&lt;&gt;"",COUNTIFS('Leave log'!$A$5:$A$404,$A12,'Leave log'!$C$5:$C$404,"&lt;="&amp;P$4,'Leave log'!$D$5:$D$404,"&gt;="&amp;P$4,'Leave log'!$B$5:$B$404,Setup!$A$16)&gt;0),Setup!$B$16&amp;IF(COUNTIFS('Leave log'!$A$5:$A$404,$A12,'Leave log'!$C$5:$C$404,P$4,'Leave log'!$D$5:$D$404,P$4,'Leave log'!$E$5:$E$404,"Half day")&gt;0,"½",""),IF(AND(Setup!$A$17&lt;&gt;"",COUNTIFS('Leave log'!$A$5:$A$404,$A12,'Leave log'!$C$5:$C$404,"&lt;="&amp;P$4,'Leave log'!$D$5:$D$404,"&gt;="&amp;P$4,'Leave log'!$B$5:$B$404,Setup!$A$17)&gt;0),Setup!$B$17&amp;IF(COUNTIFS('Leave log'!$A$5:$A$404,$A12,'Leave log'!$C$5:$C$404,P$4,'Leave log'!$D$5:$D$404,P$4,'Leave log'!$E$5:$E$404,"Half day")&gt;0,"½",""),""))))))))</f>
        <v/>
      </c>
      <c r="Q12" s="75">
        <f>IF(OR(Q$7=1,$A12=""),"",IF(COUNTIFS('Leave log'!$A$5:$A$404,$A12,'Leave log'!$C$5:$C$404,"&lt;="&amp;Q$4,'Leave log'!$D$5:$D$404,"&gt;="&amp;Q$4)=0,"",IF(AND(Setup!$A$12&lt;&gt;"",COUNTIFS('Leave log'!$A$5:$A$404,$A12,'Leave log'!$C$5:$C$404,"&lt;="&amp;Q$4,'Leave log'!$D$5:$D$404,"&gt;="&amp;Q$4,'Leave log'!$B$5:$B$404,Setup!$A$12)&gt;0),Setup!$B$12&amp;IF(COUNTIFS('Leave log'!$A$5:$A$404,$A12,'Leave log'!$C$5:$C$404,Q$4,'Leave log'!$D$5:$D$404,Q$4,'Leave log'!$E$5:$E$404,"Half day")&gt;0,"½",""),IF(AND(Setup!$A$13&lt;&gt;"",COUNTIFS('Leave log'!$A$5:$A$404,$A12,'Leave log'!$C$5:$C$404,"&lt;="&amp;Q$4,'Leave log'!$D$5:$D$404,"&gt;="&amp;Q$4,'Leave log'!$B$5:$B$404,Setup!$A$13)&gt;0),Setup!$B$13&amp;IF(COUNTIFS('Leave log'!$A$5:$A$404,$A12,'Leave log'!$C$5:$C$404,Q$4,'Leave log'!$D$5:$D$404,Q$4,'Leave log'!$E$5:$E$404,"Half day")&gt;0,"½",""),IF(AND(Setup!$A$14&lt;&gt;"",COUNTIFS('Leave log'!$A$5:$A$404,$A12,'Leave log'!$C$5:$C$404,"&lt;="&amp;Q$4,'Leave log'!$D$5:$D$404,"&gt;="&amp;Q$4,'Leave log'!$B$5:$B$404,Setup!$A$14)&gt;0),Setup!$B$14&amp;IF(COUNTIFS('Leave log'!$A$5:$A$404,$A12,'Leave log'!$C$5:$C$404,Q$4,'Leave log'!$D$5:$D$404,Q$4,'Leave log'!$E$5:$E$404,"Half day")&gt;0,"½",""),IF(AND(Setup!$A$15&lt;&gt;"",COUNTIFS('Leave log'!$A$5:$A$404,$A12,'Leave log'!$C$5:$C$404,"&lt;="&amp;Q$4,'Leave log'!$D$5:$D$404,"&gt;="&amp;Q$4,'Leave log'!$B$5:$B$404,Setup!$A$15)&gt;0),Setup!$B$15&amp;IF(COUNTIFS('Leave log'!$A$5:$A$404,$A12,'Leave log'!$C$5:$C$404,Q$4,'Leave log'!$D$5:$D$404,Q$4,'Leave log'!$E$5:$E$404,"Half day")&gt;0,"½",""),IF(AND(Setup!$A$16&lt;&gt;"",COUNTIFS('Leave log'!$A$5:$A$404,$A12,'Leave log'!$C$5:$C$404,"&lt;="&amp;Q$4,'Leave log'!$D$5:$D$404,"&gt;="&amp;Q$4,'Leave log'!$B$5:$B$404,Setup!$A$16)&gt;0),Setup!$B$16&amp;IF(COUNTIFS('Leave log'!$A$5:$A$404,$A12,'Leave log'!$C$5:$C$404,Q$4,'Leave log'!$D$5:$D$404,Q$4,'Leave log'!$E$5:$E$404,"Half day")&gt;0,"½",""),IF(AND(Setup!$A$17&lt;&gt;"",COUNTIFS('Leave log'!$A$5:$A$404,$A12,'Leave log'!$C$5:$C$404,"&lt;="&amp;Q$4,'Leave log'!$D$5:$D$404,"&gt;="&amp;Q$4,'Leave log'!$B$5:$B$404,Setup!$A$17)&gt;0),Setup!$B$17&amp;IF(COUNTIFS('Leave log'!$A$5:$A$404,$A12,'Leave log'!$C$5:$C$404,Q$4,'Leave log'!$D$5:$D$404,Q$4,'Leave log'!$E$5:$E$404,"Half day")&gt;0,"½",""),""))))))))</f>
        <v/>
      </c>
      <c r="R12" s="75">
        <f>IF(OR(R$7=1,$A12=""),"",IF(COUNTIFS('Leave log'!$A$5:$A$404,$A12,'Leave log'!$C$5:$C$404,"&lt;="&amp;R$4,'Leave log'!$D$5:$D$404,"&gt;="&amp;R$4)=0,"",IF(AND(Setup!$A$12&lt;&gt;"",COUNTIFS('Leave log'!$A$5:$A$404,$A12,'Leave log'!$C$5:$C$404,"&lt;="&amp;R$4,'Leave log'!$D$5:$D$404,"&gt;="&amp;R$4,'Leave log'!$B$5:$B$404,Setup!$A$12)&gt;0),Setup!$B$12&amp;IF(COUNTIFS('Leave log'!$A$5:$A$404,$A12,'Leave log'!$C$5:$C$404,R$4,'Leave log'!$D$5:$D$404,R$4,'Leave log'!$E$5:$E$404,"Half day")&gt;0,"½",""),IF(AND(Setup!$A$13&lt;&gt;"",COUNTIFS('Leave log'!$A$5:$A$404,$A12,'Leave log'!$C$5:$C$404,"&lt;="&amp;R$4,'Leave log'!$D$5:$D$404,"&gt;="&amp;R$4,'Leave log'!$B$5:$B$404,Setup!$A$13)&gt;0),Setup!$B$13&amp;IF(COUNTIFS('Leave log'!$A$5:$A$404,$A12,'Leave log'!$C$5:$C$404,R$4,'Leave log'!$D$5:$D$404,R$4,'Leave log'!$E$5:$E$404,"Half day")&gt;0,"½",""),IF(AND(Setup!$A$14&lt;&gt;"",COUNTIFS('Leave log'!$A$5:$A$404,$A12,'Leave log'!$C$5:$C$404,"&lt;="&amp;R$4,'Leave log'!$D$5:$D$404,"&gt;="&amp;R$4,'Leave log'!$B$5:$B$404,Setup!$A$14)&gt;0),Setup!$B$14&amp;IF(COUNTIFS('Leave log'!$A$5:$A$404,$A12,'Leave log'!$C$5:$C$404,R$4,'Leave log'!$D$5:$D$404,R$4,'Leave log'!$E$5:$E$404,"Half day")&gt;0,"½",""),IF(AND(Setup!$A$15&lt;&gt;"",COUNTIFS('Leave log'!$A$5:$A$404,$A12,'Leave log'!$C$5:$C$404,"&lt;="&amp;R$4,'Leave log'!$D$5:$D$404,"&gt;="&amp;R$4,'Leave log'!$B$5:$B$404,Setup!$A$15)&gt;0),Setup!$B$15&amp;IF(COUNTIFS('Leave log'!$A$5:$A$404,$A12,'Leave log'!$C$5:$C$404,R$4,'Leave log'!$D$5:$D$404,R$4,'Leave log'!$E$5:$E$404,"Half day")&gt;0,"½",""),IF(AND(Setup!$A$16&lt;&gt;"",COUNTIFS('Leave log'!$A$5:$A$404,$A12,'Leave log'!$C$5:$C$404,"&lt;="&amp;R$4,'Leave log'!$D$5:$D$404,"&gt;="&amp;R$4,'Leave log'!$B$5:$B$404,Setup!$A$16)&gt;0),Setup!$B$16&amp;IF(COUNTIFS('Leave log'!$A$5:$A$404,$A12,'Leave log'!$C$5:$C$404,R$4,'Leave log'!$D$5:$D$404,R$4,'Leave log'!$E$5:$E$404,"Half day")&gt;0,"½",""),IF(AND(Setup!$A$17&lt;&gt;"",COUNTIFS('Leave log'!$A$5:$A$404,$A12,'Leave log'!$C$5:$C$404,"&lt;="&amp;R$4,'Leave log'!$D$5:$D$404,"&gt;="&amp;R$4,'Leave log'!$B$5:$B$404,Setup!$A$17)&gt;0),Setup!$B$17&amp;IF(COUNTIFS('Leave log'!$A$5:$A$404,$A12,'Leave log'!$C$5:$C$404,R$4,'Leave log'!$D$5:$D$404,R$4,'Leave log'!$E$5:$E$404,"Half day")&gt;0,"½",""),""))))))))</f>
        <v/>
      </c>
      <c r="S12" s="75">
        <f>IF(OR(S$7=1,$A12=""),"",IF(COUNTIFS('Leave log'!$A$5:$A$404,$A12,'Leave log'!$C$5:$C$404,"&lt;="&amp;S$4,'Leave log'!$D$5:$D$404,"&gt;="&amp;S$4)=0,"",IF(AND(Setup!$A$12&lt;&gt;"",COUNTIFS('Leave log'!$A$5:$A$404,$A12,'Leave log'!$C$5:$C$404,"&lt;="&amp;S$4,'Leave log'!$D$5:$D$404,"&gt;="&amp;S$4,'Leave log'!$B$5:$B$404,Setup!$A$12)&gt;0),Setup!$B$12&amp;IF(COUNTIFS('Leave log'!$A$5:$A$404,$A12,'Leave log'!$C$5:$C$404,S$4,'Leave log'!$D$5:$D$404,S$4,'Leave log'!$E$5:$E$404,"Half day")&gt;0,"½",""),IF(AND(Setup!$A$13&lt;&gt;"",COUNTIFS('Leave log'!$A$5:$A$404,$A12,'Leave log'!$C$5:$C$404,"&lt;="&amp;S$4,'Leave log'!$D$5:$D$404,"&gt;="&amp;S$4,'Leave log'!$B$5:$B$404,Setup!$A$13)&gt;0),Setup!$B$13&amp;IF(COUNTIFS('Leave log'!$A$5:$A$404,$A12,'Leave log'!$C$5:$C$404,S$4,'Leave log'!$D$5:$D$404,S$4,'Leave log'!$E$5:$E$404,"Half day")&gt;0,"½",""),IF(AND(Setup!$A$14&lt;&gt;"",COUNTIFS('Leave log'!$A$5:$A$404,$A12,'Leave log'!$C$5:$C$404,"&lt;="&amp;S$4,'Leave log'!$D$5:$D$404,"&gt;="&amp;S$4,'Leave log'!$B$5:$B$404,Setup!$A$14)&gt;0),Setup!$B$14&amp;IF(COUNTIFS('Leave log'!$A$5:$A$404,$A12,'Leave log'!$C$5:$C$404,S$4,'Leave log'!$D$5:$D$404,S$4,'Leave log'!$E$5:$E$404,"Half day")&gt;0,"½",""),IF(AND(Setup!$A$15&lt;&gt;"",COUNTIFS('Leave log'!$A$5:$A$404,$A12,'Leave log'!$C$5:$C$404,"&lt;="&amp;S$4,'Leave log'!$D$5:$D$404,"&gt;="&amp;S$4,'Leave log'!$B$5:$B$404,Setup!$A$15)&gt;0),Setup!$B$15&amp;IF(COUNTIFS('Leave log'!$A$5:$A$404,$A12,'Leave log'!$C$5:$C$404,S$4,'Leave log'!$D$5:$D$404,S$4,'Leave log'!$E$5:$E$404,"Half day")&gt;0,"½",""),IF(AND(Setup!$A$16&lt;&gt;"",COUNTIFS('Leave log'!$A$5:$A$404,$A12,'Leave log'!$C$5:$C$404,"&lt;="&amp;S$4,'Leave log'!$D$5:$D$404,"&gt;="&amp;S$4,'Leave log'!$B$5:$B$404,Setup!$A$16)&gt;0),Setup!$B$16&amp;IF(COUNTIFS('Leave log'!$A$5:$A$404,$A12,'Leave log'!$C$5:$C$404,S$4,'Leave log'!$D$5:$D$404,S$4,'Leave log'!$E$5:$E$404,"Half day")&gt;0,"½",""),IF(AND(Setup!$A$17&lt;&gt;"",COUNTIFS('Leave log'!$A$5:$A$404,$A12,'Leave log'!$C$5:$C$404,"&lt;="&amp;S$4,'Leave log'!$D$5:$D$404,"&gt;="&amp;S$4,'Leave log'!$B$5:$B$404,Setup!$A$17)&gt;0),Setup!$B$17&amp;IF(COUNTIFS('Leave log'!$A$5:$A$404,$A12,'Leave log'!$C$5:$C$404,S$4,'Leave log'!$D$5:$D$404,S$4,'Leave log'!$E$5:$E$404,"Half day")&gt;0,"½",""),""))))))))</f>
        <v/>
      </c>
      <c r="T12" s="75">
        <f>IF(OR(T$7=1,$A12=""),"",IF(COUNTIFS('Leave log'!$A$5:$A$404,$A12,'Leave log'!$C$5:$C$404,"&lt;="&amp;T$4,'Leave log'!$D$5:$D$404,"&gt;="&amp;T$4)=0,"",IF(AND(Setup!$A$12&lt;&gt;"",COUNTIFS('Leave log'!$A$5:$A$404,$A12,'Leave log'!$C$5:$C$404,"&lt;="&amp;T$4,'Leave log'!$D$5:$D$404,"&gt;="&amp;T$4,'Leave log'!$B$5:$B$404,Setup!$A$12)&gt;0),Setup!$B$12&amp;IF(COUNTIFS('Leave log'!$A$5:$A$404,$A12,'Leave log'!$C$5:$C$404,T$4,'Leave log'!$D$5:$D$404,T$4,'Leave log'!$E$5:$E$404,"Half day")&gt;0,"½",""),IF(AND(Setup!$A$13&lt;&gt;"",COUNTIFS('Leave log'!$A$5:$A$404,$A12,'Leave log'!$C$5:$C$404,"&lt;="&amp;T$4,'Leave log'!$D$5:$D$404,"&gt;="&amp;T$4,'Leave log'!$B$5:$B$404,Setup!$A$13)&gt;0),Setup!$B$13&amp;IF(COUNTIFS('Leave log'!$A$5:$A$404,$A12,'Leave log'!$C$5:$C$404,T$4,'Leave log'!$D$5:$D$404,T$4,'Leave log'!$E$5:$E$404,"Half day")&gt;0,"½",""),IF(AND(Setup!$A$14&lt;&gt;"",COUNTIFS('Leave log'!$A$5:$A$404,$A12,'Leave log'!$C$5:$C$404,"&lt;="&amp;T$4,'Leave log'!$D$5:$D$404,"&gt;="&amp;T$4,'Leave log'!$B$5:$B$404,Setup!$A$14)&gt;0),Setup!$B$14&amp;IF(COUNTIFS('Leave log'!$A$5:$A$404,$A12,'Leave log'!$C$5:$C$404,T$4,'Leave log'!$D$5:$D$404,T$4,'Leave log'!$E$5:$E$404,"Half day")&gt;0,"½",""),IF(AND(Setup!$A$15&lt;&gt;"",COUNTIFS('Leave log'!$A$5:$A$404,$A12,'Leave log'!$C$5:$C$404,"&lt;="&amp;T$4,'Leave log'!$D$5:$D$404,"&gt;="&amp;T$4,'Leave log'!$B$5:$B$404,Setup!$A$15)&gt;0),Setup!$B$15&amp;IF(COUNTIFS('Leave log'!$A$5:$A$404,$A12,'Leave log'!$C$5:$C$404,T$4,'Leave log'!$D$5:$D$404,T$4,'Leave log'!$E$5:$E$404,"Half day")&gt;0,"½",""),IF(AND(Setup!$A$16&lt;&gt;"",COUNTIFS('Leave log'!$A$5:$A$404,$A12,'Leave log'!$C$5:$C$404,"&lt;="&amp;T$4,'Leave log'!$D$5:$D$404,"&gt;="&amp;T$4,'Leave log'!$B$5:$B$404,Setup!$A$16)&gt;0),Setup!$B$16&amp;IF(COUNTIFS('Leave log'!$A$5:$A$404,$A12,'Leave log'!$C$5:$C$404,T$4,'Leave log'!$D$5:$D$404,T$4,'Leave log'!$E$5:$E$404,"Half day")&gt;0,"½",""),IF(AND(Setup!$A$17&lt;&gt;"",COUNTIFS('Leave log'!$A$5:$A$404,$A12,'Leave log'!$C$5:$C$404,"&lt;="&amp;T$4,'Leave log'!$D$5:$D$404,"&gt;="&amp;T$4,'Leave log'!$B$5:$B$404,Setup!$A$17)&gt;0),Setup!$B$17&amp;IF(COUNTIFS('Leave log'!$A$5:$A$404,$A12,'Leave log'!$C$5:$C$404,T$4,'Leave log'!$D$5:$D$404,T$4,'Leave log'!$E$5:$E$404,"Half day")&gt;0,"½",""),""))))))))</f>
        <v/>
      </c>
      <c r="U12" s="75">
        <f>IF(OR(U$7=1,$A12=""),"",IF(COUNTIFS('Leave log'!$A$5:$A$404,$A12,'Leave log'!$C$5:$C$404,"&lt;="&amp;U$4,'Leave log'!$D$5:$D$404,"&gt;="&amp;U$4)=0,"",IF(AND(Setup!$A$12&lt;&gt;"",COUNTIFS('Leave log'!$A$5:$A$404,$A12,'Leave log'!$C$5:$C$404,"&lt;="&amp;U$4,'Leave log'!$D$5:$D$404,"&gt;="&amp;U$4,'Leave log'!$B$5:$B$404,Setup!$A$12)&gt;0),Setup!$B$12&amp;IF(COUNTIFS('Leave log'!$A$5:$A$404,$A12,'Leave log'!$C$5:$C$404,U$4,'Leave log'!$D$5:$D$404,U$4,'Leave log'!$E$5:$E$404,"Half day")&gt;0,"½",""),IF(AND(Setup!$A$13&lt;&gt;"",COUNTIFS('Leave log'!$A$5:$A$404,$A12,'Leave log'!$C$5:$C$404,"&lt;="&amp;U$4,'Leave log'!$D$5:$D$404,"&gt;="&amp;U$4,'Leave log'!$B$5:$B$404,Setup!$A$13)&gt;0),Setup!$B$13&amp;IF(COUNTIFS('Leave log'!$A$5:$A$404,$A12,'Leave log'!$C$5:$C$404,U$4,'Leave log'!$D$5:$D$404,U$4,'Leave log'!$E$5:$E$404,"Half day")&gt;0,"½",""),IF(AND(Setup!$A$14&lt;&gt;"",COUNTIFS('Leave log'!$A$5:$A$404,$A12,'Leave log'!$C$5:$C$404,"&lt;="&amp;U$4,'Leave log'!$D$5:$D$404,"&gt;="&amp;U$4,'Leave log'!$B$5:$B$404,Setup!$A$14)&gt;0),Setup!$B$14&amp;IF(COUNTIFS('Leave log'!$A$5:$A$404,$A12,'Leave log'!$C$5:$C$404,U$4,'Leave log'!$D$5:$D$404,U$4,'Leave log'!$E$5:$E$404,"Half day")&gt;0,"½",""),IF(AND(Setup!$A$15&lt;&gt;"",COUNTIFS('Leave log'!$A$5:$A$404,$A12,'Leave log'!$C$5:$C$404,"&lt;="&amp;U$4,'Leave log'!$D$5:$D$404,"&gt;="&amp;U$4,'Leave log'!$B$5:$B$404,Setup!$A$15)&gt;0),Setup!$B$15&amp;IF(COUNTIFS('Leave log'!$A$5:$A$404,$A12,'Leave log'!$C$5:$C$404,U$4,'Leave log'!$D$5:$D$404,U$4,'Leave log'!$E$5:$E$404,"Half day")&gt;0,"½",""),IF(AND(Setup!$A$16&lt;&gt;"",COUNTIFS('Leave log'!$A$5:$A$404,$A12,'Leave log'!$C$5:$C$404,"&lt;="&amp;U$4,'Leave log'!$D$5:$D$404,"&gt;="&amp;U$4,'Leave log'!$B$5:$B$404,Setup!$A$16)&gt;0),Setup!$B$16&amp;IF(COUNTIFS('Leave log'!$A$5:$A$404,$A12,'Leave log'!$C$5:$C$404,U$4,'Leave log'!$D$5:$D$404,U$4,'Leave log'!$E$5:$E$404,"Half day")&gt;0,"½",""),IF(AND(Setup!$A$17&lt;&gt;"",COUNTIFS('Leave log'!$A$5:$A$404,$A12,'Leave log'!$C$5:$C$404,"&lt;="&amp;U$4,'Leave log'!$D$5:$D$404,"&gt;="&amp;U$4,'Leave log'!$B$5:$B$404,Setup!$A$17)&gt;0),Setup!$B$17&amp;IF(COUNTIFS('Leave log'!$A$5:$A$404,$A12,'Leave log'!$C$5:$C$404,U$4,'Leave log'!$D$5:$D$404,U$4,'Leave log'!$E$5:$E$404,"Half day")&gt;0,"½",""),""))))))))</f>
        <v/>
      </c>
      <c r="V12" s="75">
        <f>IF(OR(V$7=1,$A12=""),"",IF(COUNTIFS('Leave log'!$A$5:$A$404,$A12,'Leave log'!$C$5:$C$404,"&lt;="&amp;V$4,'Leave log'!$D$5:$D$404,"&gt;="&amp;V$4)=0,"",IF(AND(Setup!$A$12&lt;&gt;"",COUNTIFS('Leave log'!$A$5:$A$404,$A12,'Leave log'!$C$5:$C$404,"&lt;="&amp;V$4,'Leave log'!$D$5:$D$404,"&gt;="&amp;V$4,'Leave log'!$B$5:$B$404,Setup!$A$12)&gt;0),Setup!$B$12&amp;IF(COUNTIFS('Leave log'!$A$5:$A$404,$A12,'Leave log'!$C$5:$C$404,V$4,'Leave log'!$D$5:$D$404,V$4,'Leave log'!$E$5:$E$404,"Half day")&gt;0,"½",""),IF(AND(Setup!$A$13&lt;&gt;"",COUNTIFS('Leave log'!$A$5:$A$404,$A12,'Leave log'!$C$5:$C$404,"&lt;="&amp;V$4,'Leave log'!$D$5:$D$404,"&gt;="&amp;V$4,'Leave log'!$B$5:$B$404,Setup!$A$13)&gt;0),Setup!$B$13&amp;IF(COUNTIFS('Leave log'!$A$5:$A$404,$A12,'Leave log'!$C$5:$C$404,V$4,'Leave log'!$D$5:$D$404,V$4,'Leave log'!$E$5:$E$404,"Half day")&gt;0,"½",""),IF(AND(Setup!$A$14&lt;&gt;"",COUNTIFS('Leave log'!$A$5:$A$404,$A12,'Leave log'!$C$5:$C$404,"&lt;="&amp;V$4,'Leave log'!$D$5:$D$404,"&gt;="&amp;V$4,'Leave log'!$B$5:$B$404,Setup!$A$14)&gt;0),Setup!$B$14&amp;IF(COUNTIFS('Leave log'!$A$5:$A$404,$A12,'Leave log'!$C$5:$C$404,V$4,'Leave log'!$D$5:$D$404,V$4,'Leave log'!$E$5:$E$404,"Half day")&gt;0,"½",""),IF(AND(Setup!$A$15&lt;&gt;"",COUNTIFS('Leave log'!$A$5:$A$404,$A12,'Leave log'!$C$5:$C$404,"&lt;="&amp;V$4,'Leave log'!$D$5:$D$404,"&gt;="&amp;V$4,'Leave log'!$B$5:$B$404,Setup!$A$15)&gt;0),Setup!$B$15&amp;IF(COUNTIFS('Leave log'!$A$5:$A$404,$A12,'Leave log'!$C$5:$C$404,V$4,'Leave log'!$D$5:$D$404,V$4,'Leave log'!$E$5:$E$404,"Half day")&gt;0,"½",""),IF(AND(Setup!$A$16&lt;&gt;"",COUNTIFS('Leave log'!$A$5:$A$404,$A12,'Leave log'!$C$5:$C$404,"&lt;="&amp;V$4,'Leave log'!$D$5:$D$404,"&gt;="&amp;V$4,'Leave log'!$B$5:$B$404,Setup!$A$16)&gt;0),Setup!$B$16&amp;IF(COUNTIFS('Leave log'!$A$5:$A$404,$A12,'Leave log'!$C$5:$C$404,V$4,'Leave log'!$D$5:$D$404,V$4,'Leave log'!$E$5:$E$404,"Half day")&gt;0,"½",""),IF(AND(Setup!$A$17&lt;&gt;"",COUNTIFS('Leave log'!$A$5:$A$404,$A12,'Leave log'!$C$5:$C$404,"&lt;="&amp;V$4,'Leave log'!$D$5:$D$404,"&gt;="&amp;V$4,'Leave log'!$B$5:$B$404,Setup!$A$17)&gt;0),Setup!$B$17&amp;IF(COUNTIFS('Leave log'!$A$5:$A$404,$A12,'Leave log'!$C$5:$C$404,V$4,'Leave log'!$D$5:$D$404,V$4,'Leave log'!$E$5:$E$404,"Half day")&gt;0,"½",""),""))))))))</f>
        <v/>
      </c>
      <c r="W12" s="75">
        <f>IF(OR(W$7=1,$A12=""),"",IF(COUNTIFS('Leave log'!$A$5:$A$404,$A12,'Leave log'!$C$5:$C$404,"&lt;="&amp;W$4,'Leave log'!$D$5:$D$404,"&gt;="&amp;W$4)=0,"",IF(AND(Setup!$A$12&lt;&gt;"",COUNTIFS('Leave log'!$A$5:$A$404,$A12,'Leave log'!$C$5:$C$404,"&lt;="&amp;W$4,'Leave log'!$D$5:$D$404,"&gt;="&amp;W$4,'Leave log'!$B$5:$B$404,Setup!$A$12)&gt;0),Setup!$B$12&amp;IF(COUNTIFS('Leave log'!$A$5:$A$404,$A12,'Leave log'!$C$5:$C$404,W$4,'Leave log'!$D$5:$D$404,W$4,'Leave log'!$E$5:$E$404,"Half day")&gt;0,"½",""),IF(AND(Setup!$A$13&lt;&gt;"",COUNTIFS('Leave log'!$A$5:$A$404,$A12,'Leave log'!$C$5:$C$404,"&lt;="&amp;W$4,'Leave log'!$D$5:$D$404,"&gt;="&amp;W$4,'Leave log'!$B$5:$B$404,Setup!$A$13)&gt;0),Setup!$B$13&amp;IF(COUNTIFS('Leave log'!$A$5:$A$404,$A12,'Leave log'!$C$5:$C$404,W$4,'Leave log'!$D$5:$D$404,W$4,'Leave log'!$E$5:$E$404,"Half day")&gt;0,"½",""),IF(AND(Setup!$A$14&lt;&gt;"",COUNTIFS('Leave log'!$A$5:$A$404,$A12,'Leave log'!$C$5:$C$404,"&lt;="&amp;W$4,'Leave log'!$D$5:$D$404,"&gt;="&amp;W$4,'Leave log'!$B$5:$B$404,Setup!$A$14)&gt;0),Setup!$B$14&amp;IF(COUNTIFS('Leave log'!$A$5:$A$404,$A12,'Leave log'!$C$5:$C$404,W$4,'Leave log'!$D$5:$D$404,W$4,'Leave log'!$E$5:$E$404,"Half day")&gt;0,"½",""),IF(AND(Setup!$A$15&lt;&gt;"",COUNTIFS('Leave log'!$A$5:$A$404,$A12,'Leave log'!$C$5:$C$404,"&lt;="&amp;W$4,'Leave log'!$D$5:$D$404,"&gt;="&amp;W$4,'Leave log'!$B$5:$B$404,Setup!$A$15)&gt;0),Setup!$B$15&amp;IF(COUNTIFS('Leave log'!$A$5:$A$404,$A12,'Leave log'!$C$5:$C$404,W$4,'Leave log'!$D$5:$D$404,W$4,'Leave log'!$E$5:$E$404,"Half day")&gt;0,"½",""),IF(AND(Setup!$A$16&lt;&gt;"",COUNTIFS('Leave log'!$A$5:$A$404,$A12,'Leave log'!$C$5:$C$404,"&lt;="&amp;W$4,'Leave log'!$D$5:$D$404,"&gt;="&amp;W$4,'Leave log'!$B$5:$B$404,Setup!$A$16)&gt;0),Setup!$B$16&amp;IF(COUNTIFS('Leave log'!$A$5:$A$404,$A12,'Leave log'!$C$5:$C$404,W$4,'Leave log'!$D$5:$D$404,W$4,'Leave log'!$E$5:$E$404,"Half day")&gt;0,"½",""),IF(AND(Setup!$A$17&lt;&gt;"",COUNTIFS('Leave log'!$A$5:$A$404,$A12,'Leave log'!$C$5:$C$404,"&lt;="&amp;W$4,'Leave log'!$D$5:$D$404,"&gt;="&amp;W$4,'Leave log'!$B$5:$B$404,Setup!$A$17)&gt;0),Setup!$B$17&amp;IF(COUNTIFS('Leave log'!$A$5:$A$404,$A12,'Leave log'!$C$5:$C$404,W$4,'Leave log'!$D$5:$D$404,W$4,'Leave log'!$E$5:$E$404,"Half day")&gt;0,"½",""),""))))))))</f>
        <v/>
      </c>
      <c r="X12" s="75">
        <f>IF(OR(X$7=1,$A12=""),"",IF(COUNTIFS('Leave log'!$A$5:$A$404,$A12,'Leave log'!$C$5:$C$404,"&lt;="&amp;X$4,'Leave log'!$D$5:$D$404,"&gt;="&amp;X$4)=0,"",IF(AND(Setup!$A$12&lt;&gt;"",COUNTIFS('Leave log'!$A$5:$A$404,$A12,'Leave log'!$C$5:$C$404,"&lt;="&amp;X$4,'Leave log'!$D$5:$D$404,"&gt;="&amp;X$4,'Leave log'!$B$5:$B$404,Setup!$A$12)&gt;0),Setup!$B$12&amp;IF(COUNTIFS('Leave log'!$A$5:$A$404,$A12,'Leave log'!$C$5:$C$404,X$4,'Leave log'!$D$5:$D$404,X$4,'Leave log'!$E$5:$E$404,"Half day")&gt;0,"½",""),IF(AND(Setup!$A$13&lt;&gt;"",COUNTIFS('Leave log'!$A$5:$A$404,$A12,'Leave log'!$C$5:$C$404,"&lt;="&amp;X$4,'Leave log'!$D$5:$D$404,"&gt;="&amp;X$4,'Leave log'!$B$5:$B$404,Setup!$A$13)&gt;0),Setup!$B$13&amp;IF(COUNTIFS('Leave log'!$A$5:$A$404,$A12,'Leave log'!$C$5:$C$404,X$4,'Leave log'!$D$5:$D$404,X$4,'Leave log'!$E$5:$E$404,"Half day")&gt;0,"½",""),IF(AND(Setup!$A$14&lt;&gt;"",COUNTIFS('Leave log'!$A$5:$A$404,$A12,'Leave log'!$C$5:$C$404,"&lt;="&amp;X$4,'Leave log'!$D$5:$D$404,"&gt;="&amp;X$4,'Leave log'!$B$5:$B$404,Setup!$A$14)&gt;0),Setup!$B$14&amp;IF(COUNTIFS('Leave log'!$A$5:$A$404,$A12,'Leave log'!$C$5:$C$404,X$4,'Leave log'!$D$5:$D$404,X$4,'Leave log'!$E$5:$E$404,"Half day")&gt;0,"½",""),IF(AND(Setup!$A$15&lt;&gt;"",COUNTIFS('Leave log'!$A$5:$A$404,$A12,'Leave log'!$C$5:$C$404,"&lt;="&amp;X$4,'Leave log'!$D$5:$D$404,"&gt;="&amp;X$4,'Leave log'!$B$5:$B$404,Setup!$A$15)&gt;0),Setup!$B$15&amp;IF(COUNTIFS('Leave log'!$A$5:$A$404,$A12,'Leave log'!$C$5:$C$404,X$4,'Leave log'!$D$5:$D$404,X$4,'Leave log'!$E$5:$E$404,"Half day")&gt;0,"½",""),IF(AND(Setup!$A$16&lt;&gt;"",COUNTIFS('Leave log'!$A$5:$A$404,$A12,'Leave log'!$C$5:$C$404,"&lt;="&amp;X$4,'Leave log'!$D$5:$D$404,"&gt;="&amp;X$4,'Leave log'!$B$5:$B$404,Setup!$A$16)&gt;0),Setup!$B$16&amp;IF(COUNTIFS('Leave log'!$A$5:$A$404,$A12,'Leave log'!$C$5:$C$404,X$4,'Leave log'!$D$5:$D$404,X$4,'Leave log'!$E$5:$E$404,"Half day")&gt;0,"½",""),IF(AND(Setup!$A$17&lt;&gt;"",COUNTIFS('Leave log'!$A$5:$A$404,$A12,'Leave log'!$C$5:$C$404,"&lt;="&amp;X$4,'Leave log'!$D$5:$D$404,"&gt;="&amp;X$4,'Leave log'!$B$5:$B$404,Setup!$A$17)&gt;0),Setup!$B$17&amp;IF(COUNTIFS('Leave log'!$A$5:$A$404,$A12,'Leave log'!$C$5:$C$404,X$4,'Leave log'!$D$5:$D$404,X$4,'Leave log'!$E$5:$E$404,"Half day")&gt;0,"½",""),""))))))))</f>
        <v/>
      </c>
      <c r="Y12" s="75">
        <f>IF(OR(Y$7=1,$A12=""),"",IF(COUNTIFS('Leave log'!$A$5:$A$404,$A12,'Leave log'!$C$5:$C$404,"&lt;="&amp;Y$4,'Leave log'!$D$5:$D$404,"&gt;="&amp;Y$4)=0,"",IF(AND(Setup!$A$12&lt;&gt;"",COUNTIFS('Leave log'!$A$5:$A$404,$A12,'Leave log'!$C$5:$C$404,"&lt;="&amp;Y$4,'Leave log'!$D$5:$D$404,"&gt;="&amp;Y$4,'Leave log'!$B$5:$B$404,Setup!$A$12)&gt;0),Setup!$B$12&amp;IF(COUNTIFS('Leave log'!$A$5:$A$404,$A12,'Leave log'!$C$5:$C$404,Y$4,'Leave log'!$D$5:$D$404,Y$4,'Leave log'!$E$5:$E$404,"Half day")&gt;0,"½",""),IF(AND(Setup!$A$13&lt;&gt;"",COUNTIFS('Leave log'!$A$5:$A$404,$A12,'Leave log'!$C$5:$C$404,"&lt;="&amp;Y$4,'Leave log'!$D$5:$D$404,"&gt;="&amp;Y$4,'Leave log'!$B$5:$B$404,Setup!$A$13)&gt;0),Setup!$B$13&amp;IF(COUNTIFS('Leave log'!$A$5:$A$404,$A12,'Leave log'!$C$5:$C$404,Y$4,'Leave log'!$D$5:$D$404,Y$4,'Leave log'!$E$5:$E$404,"Half day")&gt;0,"½",""),IF(AND(Setup!$A$14&lt;&gt;"",COUNTIFS('Leave log'!$A$5:$A$404,$A12,'Leave log'!$C$5:$C$404,"&lt;="&amp;Y$4,'Leave log'!$D$5:$D$404,"&gt;="&amp;Y$4,'Leave log'!$B$5:$B$404,Setup!$A$14)&gt;0),Setup!$B$14&amp;IF(COUNTIFS('Leave log'!$A$5:$A$404,$A12,'Leave log'!$C$5:$C$404,Y$4,'Leave log'!$D$5:$D$404,Y$4,'Leave log'!$E$5:$E$404,"Half day")&gt;0,"½",""),IF(AND(Setup!$A$15&lt;&gt;"",COUNTIFS('Leave log'!$A$5:$A$404,$A12,'Leave log'!$C$5:$C$404,"&lt;="&amp;Y$4,'Leave log'!$D$5:$D$404,"&gt;="&amp;Y$4,'Leave log'!$B$5:$B$404,Setup!$A$15)&gt;0),Setup!$B$15&amp;IF(COUNTIFS('Leave log'!$A$5:$A$404,$A12,'Leave log'!$C$5:$C$404,Y$4,'Leave log'!$D$5:$D$404,Y$4,'Leave log'!$E$5:$E$404,"Half day")&gt;0,"½",""),IF(AND(Setup!$A$16&lt;&gt;"",COUNTIFS('Leave log'!$A$5:$A$404,$A12,'Leave log'!$C$5:$C$404,"&lt;="&amp;Y$4,'Leave log'!$D$5:$D$404,"&gt;="&amp;Y$4,'Leave log'!$B$5:$B$404,Setup!$A$16)&gt;0),Setup!$B$16&amp;IF(COUNTIFS('Leave log'!$A$5:$A$404,$A12,'Leave log'!$C$5:$C$404,Y$4,'Leave log'!$D$5:$D$404,Y$4,'Leave log'!$E$5:$E$404,"Half day")&gt;0,"½",""),IF(AND(Setup!$A$17&lt;&gt;"",COUNTIFS('Leave log'!$A$5:$A$404,$A12,'Leave log'!$C$5:$C$404,"&lt;="&amp;Y$4,'Leave log'!$D$5:$D$404,"&gt;="&amp;Y$4,'Leave log'!$B$5:$B$404,Setup!$A$17)&gt;0),Setup!$B$17&amp;IF(COUNTIFS('Leave log'!$A$5:$A$404,$A12,'Leave log'!$C$5:$C$404,Y$4,'Leave log'!$D$5:$D$404,Y$4,'Leave log'!$E$5:$E$404,"Half day")&gt;0,"½",""),""))))))))</f>
        <v/>
      </c>
      <c r="Z12" s="75">
        <f>IF(OR(Z$7=1,$A12=""),"",IF(COUNTIFS('Leave log'!$A$5:$A$404,$A12,'Leave log'!$C$5:$C$404,"&lt;="&amp;Z$4,'Leave log'!$D$5:$D$404,"&gt;="&amp;Z$4)=0,"",IF(AND(Setup!$A$12&lt;&gt;"",COUNTIFS('Leave log'!$A$5:$A$404,$A12,'Leave log'!$C$5:$C$404,"&lt;="&amp;Z$4,'Leave log'!$D$5:$D$404,"&gt;="&amp;Z$4,'Leave log'!$B$5:$B$404,Setup!$A$12)&gt;0),Setup!$B$12&amp;IF(COUNTIFS('Leave log'!$A$5:$A$404,$A12,'Leave log'!$C$5:$C$404,Z$4,'Leave log'!$D$5:$D$404,Z$4,'Leave log'!$E$5:$E$404,"Half day")&gt;0,"½",""),IF(AND(Setup!$A$13&lt;&gt;"",COUNTIFS('Leave log'!$A$5:$A$404,$A12,'Leave log'!$C$5:$C$404,"&lt;="&amp;Z$4,'Leave log'!$D$5:$D$404,"&gt;="&amp;Z$4,'Leave log'!$B$5:$B$404,Setup!$A$13)&gt;0),Setup!$B$13&amp;IF(COUNTIFS('Leave log'!$A$5:$A$404,$A12,'Leave log'!$C$5:$C$404,Z$4,'Leave log'!$D$5:$D$404,Z$4,'Leave log'!$E$5:$E$404,"Half day")&gt;0,"½",""),IF(AND(Setup!$A$14&lt;&gt;"",COUNTIFS('Leave log'!$A$5:$A$404,$A12,'Leave log'!$C$5:$C$404,"&lt;="&amp;Z$4,'Leave log'!$D$5:$D$404,"&gt;="&amp;Z$4,'Leave log'!$B$5:$B$404,Setup!$A$14)&gt;0),Setup!$B$14&amp;IF(COUNTIFS('Leave log'!$A$5:$A$404,$A12,'Leave log'!$C$5:$C$404,Z$4,'Leave log'!$D$5:$D$404,Z$4,'Leave log'!$E$5:$E$404,"Half day")&gt;0,"½",""),IF(AND(Setup!$A$15&lt;&gt;"",COUNTIFS('Leave log'!$A$5:$A$404,$A12,'Leave log'!$C$5:$C$404,"&lt;="&amp;Z$4,'Leave log'!$D$5:$D$404,"&gt;="&amp;Z$4,'Leave log'!$B$5:$B$404,Setup!$A$15)&gt;0),Setup!$B$15&amp;IF(COUNTIFS('Leave log'!$A$5:$A$404,$A12,'Leave log'!$C$5:$C$404,Z$4,'Leave log'!$D$5:$D$404,Z$4,'Leave log'!$E$5:$E$404,"Half day")&gt;0,"½",""),IF(AND(Setup!$A$16&lt;&gt;"",COUNTIFS('Leave log'!$A$5:$A$404,$A12,'Leave log'!$C$5:$C$404,"&lt;="&amp;Z$4,'Leave log'!$D$5:$D$404,"&gt;="&amp;Z$4,'Leave log'!$B$5:$B$404,Setup!$A$16)&gt;0),Setup!$B$16&amp;IF(COUNTIFS('Leave log'!$A$5:$A$404,$A12,'Leave log'!$C$5:$C$404,Z$4,'Leave log'!$D$5:$D$404,Z$4,'Leave log'!$E$5:$E$404,"Half day")&gt;0,"½",""),IF(AND(Setup!$A$17&lt;&gt;"",COUNTIFS('Leave log'!$A$5:$A$404,$A12,'Leave log'!$C$5:$C$404,"&lt;="&amp;Z$4,'Leave log'!$D$5:$D$404,"&gt;="&amp;Z$4,'Leave log'!$B$5:$B$404,Setup!$A$17)&gt;0),Setup!$B$17&amp;IF(COUNTIFS('Leave log'!$A$5:$A$404,$A12,'Leave log'!$C$5:$C$404,Z$4,'Leave log'!$D$5:$D$404,Z$4,'Leave log'!$E$5:$E$404,"Half day")&gt;0,"½",""),""))))))))</f>
        <v/>
      </c>
      <c r="AA12" s="75">
        <f>IF(OR(AA$7=1,$A12=""),"",IF(COUNTIFS('Leave log'!$A$5:$A$404,$A12,'Leave log'!$C$5:$C$404,"&lt;="&amp;AA$4,'Leave log'!$D$5:$D$404,"&gt;="&amp;AA$4)=0,"",IF(AND(Setup!$A$12&lt;&gt;"",COUNTIFS('Leave log'!$A$5:$A$404,$A12,'Leave log'!$C$5:$C$404,"&lt;="&amp;AA$4,'Leave log'!$D$5:$D$404,"&gt;="&amp;AA$4,'Leave log'!$B$5:$B$404,Setup!$A$12)&gt;0),Setup!$B$12&amp;IF(COUNTIFS('Leave log'!$A$5:$A$404,$A12,'Leave log'!$C$5:$C$404,AA$4,'Leave log'!$D$5:$D$404,AA$4,'Leave log'!$E$5:$E$404,"Half day")&gt;0,"½",""),IF(AND(Setup!$A$13&lt;&gt;"",COUNTIFS('Leave log'!$A$5:$A$404,$A12,'Leave log'!$C$5:$C$404,"&lt;="&amp;AA$4,'Leave log'!$D$5:$D$404,"&gt;="&amp;AA$4,'Leave log'!$B$5:$B$404,Setup!$A$13)&gt;0),Setup!$B$13&amp;IF(COUNTIFS('Leave log'!$A$5:$A$404,$A12,'Leave log'!$C$5:$C$404,AA$4,'Leave log'!$D$5:$D$404,AA$4,'Leave log'!$E$5:$E$404,"Half day")&gt;0,"½",""),IF(AND(Setup!$A$14&lt;&gt;"",COUNTIFS('Leave log'!$A$5:$A$404,$A12,'Leave log'!$C$5:$C$404,"&lt;="&amp;AA$4,'Leave log'!$D$5:$D$404,"&gt;="&amp;AA$4,'Leave log'!$B$5:$B$404,Setup!$A$14)&gt;0),Setup!$B$14&amp;IF(COUNTIFS('Leave log'!$A$5:$A$404,$A12,'Leave log'!$C$5:$C$404,AA$4,'Leave log'!$D$5:$D$404,AA$4,'Leave log'!$E$5:$E$404,"Half day")&gt;0,"½",""),IF(AND(Setup!$A$15&lt;&gt;"",COUNTIFS('Leave log'!$A$5:$A$404,$A12,'Leave log'!$C$5:$C$404,"&lt;="&amp;AA$4,'Leave log'!$D$5:$D$404,"&gt;="&amp;AA$4,'Leave log'!$B$5:$B$404,Setup!$A$15)&gt;0),Setup!$B$15&amp;IF(COUNTIFS('Leave log'!$A$5:$A$404,$A12,'Leave log'!$C$5:$C$404,AA$4,'Leave log'!$D$5:$D$404,AA$4,'Leave log'!$E$5:$E$404,"Half day")&gt;0,"½",""),IF(AND(Setup!$A$16&lt;&gt;"",COUNTIFS('Leave log'!$A$5:$A$404,$A12,'Leave log'!$C$5:$C$404,"&lt;="&amp;AA$4,'Leave log'!$D$5:$D$404,"&gt;="&amp;AA$4,'Leave log'!$B$5:$B$404,Setup!$A$16)&gt;0),Setup!$B$16&amp;IF(COUNTIFS('Leave log'!$A$5:$A$404,$A12,'Leave log'!$C$5:$C$404,AA$4,'Leave log'!$D$5:$D$404,AA$4,'Leave log'!$E$5:$E$404,"Half day")&gt;0,"½",""),IF(AND(Setup!$A$17&lt;&gt;"",COUNTIFS('Leave log'!$A$5:$A$404,$A12,'Leave log'!$C$5:$C$404,"&lt;="&amp;AA$4,'Leave log'!$D$5:$D$404,"&gt;="&amp;AA$4,'Leave log'!$B$5:$B$404,Setup!$A$17)&gt;0),Setup!$B$17&amp;IF(COUNTIFS('Leave log'!$A$5:$A$404,$A12,'Leave log'!$C$5:$C$404,AA$4,'Leave log'!$D$5:$D$404,AA$4,'Leave log'!$E$5:$E$404,"Half day")&gt;0,"½",""),""))))))))</f>
        <v/>
      </c>
      <c r="AB12" s="75">
        <f>IF(OR(AB$7=1,$A12=""),"",IF(COUNTIFS('Leave log'!$A$5:$A$404,$A12,'Leave log'!$C$5:$C$404,"&lt;="&amp;AB$4,'Leave log'!$D$5:$D$404,"&gt;="&amp;AB$4)=0,"",IF(AND(Setup!$A$12&lt;&gt;"",COUNTIFS('Leave log'!$A$5:$A$404,$A12,'Leave log'!$C$5:$C$404,"&lt;="&amp;AB$4,'Leave log'!$D$5:$D$404,"&gt;="&amp;AB$4,'Leave log'!$B$5:$B$404,Setup!$A$12)&gt;0),Setup!$B$12&amp;IF(COUNTIFS('Leave log'!$A$5:$A$404,$A12,'Leave log'!$C$5:$C$404,AB$4,'Leave log'!$D$5:$D$404,AB$4,'Leave log'!$E$5:$E$404,"Half day")&gt;0,"½",""),IF(AND(Setup!$A$13&lt;&gt;"",COUNTIFS('Leave log'!$A$5:$A$404,$A12,'Leave log'!$C$5:$C$404,"&lt;="&amp;AB$4,'Leave log'!$D$5:$D$404,"&gt;="&amp;AB$4,'Leave log'!$B$5:$B$404,Setup!$A$13)&gt;0),Setup!$B$13&amp;IF(COUNTIFS('Leave log'!$A$5:$A$404,$A12,'Leave log'!$C$5:$C$404,AB$4,'Leave log'!$D$5:$D$404,AB$4,'Leave log'!$E$5:$E$404,"Half day")&gt;0,"½",""),IF(AND(Setup!$A$14&lt;&gt;"",COUNTIFS('Leave log'!$A$5:$A$404,$A12,'Leave log'!$C$5:$C$404,"&lt;="&amp;AB$4,'Leave log'!$D$5:$D$404,"&gt;="&amp;AB$4,'Leave log'!$B$5:$B$404,Setup!$A$14)&gt;0),Setup!$B$14&amp;IF(COUNTIFS('Leave log'!$A$5:$A$404,$A12,'Leave log'!$C$5:$C$404,AB$4,'Leave log'!$D$5:$D$404,AB$4,'Leave log'!$E$5:$E$404,"Half day")&gt;0,"½",""),IF(AND(Setup!$A$15&lt;&gt;"",COUNTIFS('Leave log'!$A$5:$A$404,$A12,'Leave log'!$C$5:$C$404,"&lt;="&amp;AB$4,'Leave log'!$D$5:$D$404,"&gt;="&amp;AB$4,'Leave log'!$B$5:$B$404,Setup!$A$15)&gt;0),Setup!$B$15&amp;IF(COUNTIFS('Leave log'!$A$5:$A$404,$A12,'Leave log'!$C$5:$C$404,AB$4,'Leave log'!$D$5:$D$404,AB$4,'Leave log'!$E$5:$E$404,"Half day")&gt;0,"½",""),IF(AND(Setup!$A$16&lt;&gt;"",COUNTIFS('Leave log'!$A$5:$A$404,$A12,'Leave log'!$C$5:$C$404,"&lt;="&amp;AB$4,'Leave log'!$D$5:$D$404,"&gt;="&amp;AB$4,'Leave log'!$B$5:$B$404,Setup!$A$16)&gt;0),Setup!$B$16&amp;IF(COUNTIFS('Leave log'!$A$5:$A$404,$A12,'Leave log'!$C$5:$C$404,AB$4,'Leave log'!$D$5:$D$404,AB$4,'Leave log'!$E$5:$E$404,"Half day")&gt;0,"½",""),IF(AND(Setup!$A$17&lt;&gt;"",COUNTIFS('Leave log'!$A$5:$A$404,$A12,'Leave log'!$C$5:$C$404,"&lt;="&amp;AB$4,'Leave log'!$D$5:$D$404,"&gt;="&amp;AB$4,'Leave log'!$B$5:$B$404,Setup!$A$17)&gt;0),Setup!$B$17&amp;IF(COUNTIFS('Leave log'!$A$5:$A$404,$A12,'Leave log'!$C$5:$C$404,AB$4,'Leave log'!$D$5:$D$404,AB$4,'Leave log'!$E$5:$E$404,"Half day")&gt;0,"½",""),""))))))))</f>
        <v/>
      </c>
      <c r="AC12" s="75">
        <f>IF(OR(AC$7=1,$A12=""),"",IF(COUNTIFS('Leave log'!$A$5:$A$404,$A12,'Leave log'!$C$5:$C$404,"&lt;="&amp;AC$4,'Leave log'!$D$5:$D$404,"&gt;="&amp;AC$4)=0,"",IF(AND(Setup!$A$12&lt;&gt;"",COUNTIFS('Leave log'!$A$5:$A$404,$A12,'Leave log'!$C$5:$C$404,"&lt;="&amp;AC$4,'Leave log'!$D$5:$D$404,"&gt;="&amp;AC$4,'Leave log'!$B$5:$B$404,Setup!$A$12)&gt;0),Setup!$B$12&amp;IF(COUNTIFS('Leave log'!$A$5:$A$404,$A12,'Leave log'!$C$5:$C$404,AC$4,'Leave log'!$D$5:$D$404,AC$4,'Leave log'!$E$5:$E$404,"Half day")&gt;0,"½",""),IF(AND(Setup!$A$13&lt;&gt;"",COUNTIFS('Leave log'!$A$5:$A$404,$A12,'Leave log'!$C$5:$C$404,"&lt;="&amp;AC$4,'Leave log'!$D$5:$D$404,"&gt;="&amp;AC$4,'Leave log'!$B$5:$B$404,Setup!$A$13)&gt;0),Setup!$B$13&amp;IF(COUNTIFS('Leave log'!$A$5:$A$404,$A12,'Leave log'!$C$5:$C$404,AC$4,'Leave log'!$D$5:$D$404,AC$4,'Leave log'!$E$5:$E$404,"Half day")&gt;0,"½",""),IF(AND(Setup!$A$14&lt;&gt;"",COUNTIFS('Leave log'!$A$5:$A$404,$A12,'Leave log'!$C$5:$C$404,"&lt;="&amp;AC$4,'Leave log'!$D$5:$D$404,"&gt;="&amp;AC$4,'Leave log'!$B$5:$B$404,Setup!$A$14)&gt;0),Setup!$B$14&amp;IF(COUNTIFS('Leave log'!$A$5:$A$404,$A12,'Leave log'!$C$5:$C$404,AC$4,'Leave log'!$D$5:$D$404,AC$4,'Leave log'!$E$5:$E$404,"Half day")&gt;0,"½",""),IF(AND(Setup!$A$15&lt;&gt;"",COUNTIFS('Leave log'!$A$5:$A$404,$A12,'Leave log'!$C$5:$C$404,"&lt;="&amp;AC$4,'Leave log'!$D$5:$D$404,"&gt;="&amp;AC$4,'Leave log'!$B$5:$B$404,Setup!$A$15)&gt;0),Setup!$B$15&amp;IF(COUNTIFS('Leave log'!$A$5:$A$404,$A12,'Leave log'!$C$5:$C$404,AC$4,'Leave log'!$D$5:$D$404,AC$4,'Leave log'!$E$5:$E$404,"Half day")&gt;0,"½",""),IF(AND(Setup!$A$16&lt;&gt;"",COUNTIFS('Leave log'!$A$5:$A$404,$A12,'Leave log'!$C$5:$C$404,"&lt;="&amp;AC$4,'Leave log'!$D$5:$D$404,"&gt;="&amp;AC$4,'Leave log'!$B$5:$B$404,Setup!$A$16)&gt;0),Setup!$B$16&amp;IF(COUNTIFS('Leave log'!$A$5:$A$404,$A12,'Leave log'!$C$5:$C$404,AC$4,'Leave log'!$D$5:$D$404,AC$4,'Leave log'!$E$5:$E$404,"Half day")&gt;0,"½",""),IF(AND(Setup!$A$17&lt;&gt;"",COUNTIFS('Leave log'!$A$5:$A$404,$A12,'Leave log'!$C$5:$C$404,"&lt;="&amp;AC$4,'Leave log'!$D$5:$D$404,"&gt;="&amp;AC$4,'Leave log'!$B$5:$B$404,Setup!$A$17)&gt;0),Setup!$B$17&amp;IF(COUNTIFS('Leave log'!$A$5:$A$404,$A12,'Leave log'!$C$5:$C$404,AC$4,'Leave log'!$D$5:$D$404,AC$4,'Leave log'!$E$5:$E$404,"Half day")&gt;0,"½",""),""))))))))</f>
        <v/>
      </c>
      <c r="AD12" s="75">
        <f>IF(OR(AD$7=1,$A12=""),"",IF(COUNTIFS('Leave log'!$A$5:$A$404,$A12,'Leave log'!$C$5:$C$404,"&lt;="&amp;AD$4,'Leave log'!$D$5:$D$404,"&gt;="&amp;AD$4)=0,"",IF(AND(Setup!$A$12&lt;&gt;"",COUNTIFS('Leave log'!$A$5:$A$404,$A12,'Leave log'!$C$5:$C$404,"&lt;="&amp;AD$4,'Leave log'!$D$5:$D$404,"&gt;="&amp;AD$4,'Leave log'!$B$5:$B$404,Setup!$A$12)&gt;0),Setup!$B$12&amp;IF(COUNTIFS('Leave log'!$A$5:$A$404,$A12,'Leave log'!$C$5:$C$404,AD$4,'Leave log'!$D$5:$D$404,AD$4,'Leave log'!$E$5:$E$404,"Half day")&gt;0,"½",""),IF(AND(Setup!$A$13&lt;&gt;"",COUNTIFS('Leave log'!$A$5:$A$404,$A12,'Leave log'!$C$5:$C$404,"&lt;="&amp;AD$4,'Leave log'!$D$5:$D$404,"&gt;="&amp;AD$4,'Leave log'!$B$5:$B$404,Setup!$A$13)&gt;0),Setup!$B$13&amp;IF(COUNTIFS('Leave log'!$A$5:$A$404,$A12,'Leave log'!$C$5:$C$404,AD$4,'Leave log'!$D$5:$D$404,AD$4,'Leave log'!$E$5:$E$404,"Half day")&gt;0,"½",""),IF(AND(Setup!$A$14&lt;&gt;"",COUNTIFS('Leave log'!$A$5:$A$404,$A12,'Leave log'!$C$5:$C$404,"&lt;="&amp;AD$4,'Leave log'!$D$5:$D$404,"&gt;="&amp;AD$4,'Leave log'!$B$5:$B$404,Setup!$A$14)&gt;0),Setup!$B$14&amp;IF(COUNTIFS('Leave log'!$A$5:$A$404,$A12,'Leave log'!$C$5:$C$404,AD$4,'Leave log'!$D$5:$D$404,AD$4,'Leave log'!$E$5:$E$404,"Half day")&gt;0,"½",""),IF(AND(Setup!$A$15&lt;&gt;"",COUNTIFS('Leave log'!$A$5:$A$404,$A12,'Leave log'!$C$5:$C$404,"&lt;="&amp;AD$4,'Leave log'!$D$5:$D$404,"&gt;="&amp;AD$4,'Leave log'!$B$5:$B$404,Setup!$A$15)&gt;0),Setup!$B$15&amp;IF(COUNTIFS('Leave log'!$A$5:$A$404,$A12,'Leave log'!$C$5:$C$404,AD$4,'Leave log'!$D$5:$D$404,AD$4,'Leave log'!$E$5:$E$404,"Half day")&gt;0,"½",""),IF(AND(Setup!$A$16&lt;&gt;"",COUNTIFS('Leave log'!$A$5:$A$404,$A12,'Leave log'!$C$5:$C$404,"&lt;="&amp;AD$4,'Leave log'!$D$5:$D$404,"&gt;="&amp;AD$4,'Leave log'!$B$5:$B$404,Setup!$A$16)&gt;0),Setup!$B$16&amp;IF(COUNTIFS('Leave log'!$A$5:$A$404,$A12,'Leave log'!$C$5:$C$404,AD$4,'Leave log'!$D$5:$D$404,AD$4,'Leave log'!$E$5:$E$404,"Half day")&gt;0,"½",""),IF(AND(Setup!$A$17&lt;&gt;"",COUNTIFS('Leave log'!$A$5:$A$404,$A12,'Leave log'!$C$5:$C$404,"&lt;="&amp;AD$4,'Leave log'!$D$5:$D$404,"&gt;="&amp;AD$4,'Leave log'!$B$5:$B$404,Setup!$A$17)&gt;0),Setup!$B$17&amp;IF(COUNTIFS('Leave log'!$A$5:$A$404,$A12,'Leave log'!$C$5:$C$404,AD$4,'Leave log'!$D$5:$D$404,AD$4,'Leave log'!$E$5:$E$404,"Half day")&gt;0,"½",""),""))))))))</f>
        <v/>
      </c>
      <c r="AE12" s="75">
        <f>IF(OR(AE$7=1,$A12=""),"",IF(COUNTIFS('Leave log'!$A$5:$A$404,$A12,'Leave log'!$C$5:$C$404,"&lt;="&amp;AE$4,'Leave log'!$D$5:$D$404,"&gt;="&amp;AE$4)=0,"",IF(AND(Setup!$A$12&lt;&gt;"",COUNTIFS('Leave log'!$A$5:$A$404,$A12,'Leave log'!$C$5:$C$404,"&lt;="&amp;AE$4,'Leave log'!$D$5:$D$404,"&gt;="&amp;AE$4,'Leave log'!$B$5:$B$404,Setup!$A$12)&gt;0),Setup!$B$12&amp;IF(COUNTIFS('Leave log'!$A$5:$A$404,$A12,'Leave log'!$C$5:$C$404,AE$4,'Leave log'!$D$5:$D$404,AE$4,'Leave log'!$E$5:$E$404,"Half day")&gt;0,"½",""),IF(AND(Setup!$A$13&lt;&gt;"",COUNTIFS('Leave log'!$A$5:$A$404,$A12,'Leave log'!$C$5:$C$404,"&lt;="&amp;AE$4,'Leave log'!$D$5:$D$404,"&gt;="&amp;AE$4,'Leave log'!$B$5:$B$404,Setup!$A$13)&gt;0),Setup!$B$13&amp;IF(COUNTIFS('Leave log'!$A$5:$A$404,$A12,'Leave log'!$C$5:$C$404,AE$4,'Leave log'!$D$5:$D$404,AE$4,'Leave log'!$E$5:$E$404,"Half day")&gt;0,"½",""),IF(AND(Setup!$A$14&lt;&gt;"",COUNTIFS('Leave log'!$A$5:$A$404,$A12,'Leave log'!$C$5:$C$404,"&lt;="&amp;AE$4,'Leave log'!$D$5:$D$404,"&gt;="&amp;AE$4,'Leave log'!$B$5:$B$404,Setup!$A$14)&gt;0),Setup!$B$14&amp;IF(COUNTIFS('Leave log'!$A$5:$A$404,$A12,'Leave log'!$C$5:$C$404,AE$4,'Leave log'!$D$5:$D$404,AE$4,'Leave log'!$E$5:$E$404,"Half day")&gt;0,"½",""),IF(AND(Setup!$A$15&lt;&gt;"",COUNTIFS('Leave log'!$A$5:$A$404,$A12,'Leave log'!$C$5:$C$404,"&lt;="&amp;AE$4,'Leave log'!$D$5:$D$404,"&gt;="&amp;AE$4,'Leave log'!$B$5:$B$404,Setup!$A$15)&gt;0),Setup!$B$15&amp;IF(COUNTIFS('Leave log'!$A$5:$A$404,$A12,'Leave log'!$C$5:$C$404,AE$4,'Leave log'!$D$5:$D$404,AE$4,'Leave log'!$E$5:$E$404,"Half day")&gt;0,"½",""),IF(AND(Setup!$A$16&lt;&gt;"",COUNTIFS('Leave log'!$A$5:$A$404,$A12,'Leave log'!$C$5:$C$404,"&lt;="&amp;AE$4,'Leave log'!$D$5:$D$404,"&gt;="&amp;AE$4,'Leave log'!$B$5:$B$404,Setup!$A$16)&gt;0),Setup!$B$16&amp;IF(COUNTIFS('Leave log'!$A$5:$A$404,$A12,'Leave log'!$C$5:$C$404,AE$4,'Leave log'!$D$5:$D$404,AE$4,'Leave log'!$E$5:$E$404,"Half day")&gt;0,"½",""),IF(AND(Setup!$A$17&lt;&gt;"",COUNTIFS('Leave log'!$A$5:$A$404,$A12,'Leave log'!$C$5:$C$404,"&lt;="&amp;AE$4,'Leave log'!$D$5:$D$404,"&gt;="&amp;AE$4,'Leave log'!$B$5:$B$404,Setup!$A$17)&gt;0),Setup!$B$17&amp;IF(COUNTIFS('Leave log'!$A$5:$A$404,$A12,'Leave log'!$C$5:$C$404,AE$4,'Leave log'!$D$5:$D$404,AE$4,'Leave log'!$E$5:$E$404,"Half day")&gt;0,"½",""),""))))))))</f>
        <v/>
      </c>
      <c r="AF12" s="75">
        <f>IF(OR(AF$7=1,$A12=""),"",IF(COUNTIFS('Leave log'!$A$5:$A$404,$A12,'Leave log'!$C$5:$C$404,"&lt;="&amp;AF$4,'Leave log'!$D$5:$D$404,"&gt;="&amp;AF$4)=0,"",IF(AND(Setup!$A$12&lt;&gt;"",COUNTIFS('Leave log'!$A$5:$A$404,$A12,'Leave log'!$C$5:$C$404,"&lt;="&amp;AF$4,'Leave log'!$D$5:$D$404,"&gt;="&amp;AF$4,'Leave log'!$B$5:$B$404,Setup!$A$12)&gt;0),Setup!$B$12&amp;IF(COUNTIFS('Leave log'!$A$5:$A$404,$A12,'Leave log'!$C$5:$C$404,AF$4,'Leave log'!$D$5:$D$404,AF$4,'Leave log'!$E$5:$E$404,"Half day")&gt;0,"½",""),IF(AND(Setup!$A$13&lt;&gt;"",COUNTIFS('Leave log'!$A$5:$A$404,$A12,'Leave log'!$C$5:$C$404,"&lt;="&amp;AF$4,'Leave log'!$D$5:$D$404,"&gt;="&amp;AF$4,'Leave log'!$B$5:$B$404,Setup!$A$13)&gt;0),Setup!$B$13&amp;IF(COUNTIFS('Leave log'!$A$5:$A$404,$A12,'Leave log'!$C$5:$C$404,AF$4,'Leave log'!$D$5:$D$404,AF$4,'Leave log'!$E$5:$E$404,"Half day")&gt;0,"½",""),IF(AND(Setup!$A$14&lt;&gt;"",COUNTIFS('Leave log'!$A$5:$A$404,$A12,'Leave log'!$C$5:$C$404,"&lt;="&amp;AF$4,'Leave log'!$D$5:$D$404,"&gt;="&amp;AF$4,'Leave log'!$B$5:$B$404,Setup!$A$14)&gt;0),Setup!$B$14&amp;IF(COUNTIFS('Leave log'!$A$5:$A$404,$A12,'Leave log'!$C$5:$C$404,AF$4,'Leave log'!$D$5:$D$404,AF$4,'Leave log'!$E$5:$E$404,"Half day")&gt;0,"½",""),IF(AND(Setup!$A$15&lt;&gt;"",COUNTIFS('Leave log'!$A$5:$A$404,$A12,'Leave log'!$C$5:$C$404,"&lt;="&amp;AF$4,'Leave log'!$D$5:$D$404,"&gt;="&amp;AF$4,'Leave log'!$B$5:$B$404,Setup!$A$15)&gt;0),Setup!$B$15&amp;IF(COUNTIFS('Leave log'!$A$5:$A$404,$A12,'Leave log'!$C$5:$C$404,AF$4,'Leave log'!$D$5:$D$404,AF$4,'Leave log'!$E$5:$E$404,"Half day")&gt;0,"½",""),IF(AND(Setup!$A$16&lt;&gt;"",COUNTIFS('Leave log'!$A$5:$A$404,$A12,'Leave log'!$C$5:$C$404,"&lt;="&amp;AF$4,'Leave log'!$D$5:$D$404,"&gt;="&amp;AF$4,'Leave log'!$B$5:$B$404,Setup!$A$16)&gt;0),Setup!$B$16&amp;IF(COUNTIFS('Leave log'!$A$5:$A$404,$A12,'Leave log'!$C$5:$C$404,AF$4,'Leave log'!$D$5:$D$404,AF$4,'Leave log'!$E$5:$E$404,"Half day")&gt;0,"½",""),IF(AND(Setup!$A$17&lt;&gt;"",COUNTIFS('Leave log'!$A$5:$A$404,$A12,'Leave log'!$C$5:$C$404,"&lt;="&amp;AF$4,'Leave log'!$D$5:$D$404,"&gt;="&amp;AF$4,'Leave log'!$B$5:$B$404,Setup!$A$17)&gt;0),Setup!$B$17&amp;IF(COUNTIFS('Leave log'!$A$5:$A$404,$A12,'Leave log'!$C$5:$C$404,AF$4,'Leave log'!$D$5:$D$404,AF$4,'Leave log'!$E$5:$E$404,"Half day")&gt;0,"½",""),""))))))))</f>
        <v/>
      </c>
    </row>
    <row r="13">
      <c r="A13" s="74">
        <f>IFERROR(IF(INDEX(Employees!$A$5:$A$34,6)="","",INDEX(Employees!$A$5:$A$34,6)),"")</f>
        <v/>
      </c>
      <c r="B13" s="75">
        <f>IF(OR(B$7=1,$A13=""),"",IF(COUNTIFS('Leave log'!$A$5:$A$404,$A13,'Leave log'!$C$5:$C$404,"&lt;="&amp;B$4,'Leave log'!$D$5:$D$404,"&gt;="&amp;B$4)=0,"",IF(AND(Setup!$A$12&lt;&gt;"",COUNTIFS('Leave log'!$A$5:$A$404,$A13,'Leave log'!$C$5:$C$404,"&lt;="&amp;B$4,'Leave log'!$D$5:$D$404,"&gt;="&amp;B$4,'Leave log'!$B$5:$B$404,Setup!$A$12)&gt;0),Setup!$B$12&amp;IF(COUNTIFS('Leave log'!$A$5:$A$404,$A13,'Leave log'!$C$5:$C$404,B$4,'Leave log'!$D$5:$D$404,B$4,'Leave log'!$E$5:$E$404,"Half day")&gt;0,"½",""),IF(AND(Setup!$A$13&lt;&gt;"",COUNTIFS('Leave log'!$A$5:$A$404,$A13,'Leave log'!$C$5:$C$404,"&lt;="&amp;B$4,'Leave log'!$D$5:$D$404,"&gt;="&amp;B$4,'Leave log'!$B$5:$B$404,Setup!$A$13)&gt;0),Setup!$B$13&amp;IF(COUNTIFS('Leave log'!$A$5:$A$404,$A13,'Leave log'!$C$5:$C$404,B$4,'Leave log'!$D$5:$D$404,B$4,'Leave log'!$E$5:$E$404,"Half day")&gt;0,"½",""),IF(AND(Setup!$A$14&lt;&gt;"",COUNTIFS('Leave log'!$A$5:$A$404,$A13,'Leave log'!$C$5:$C$404,"&lt;="&amp;B$4,'Leave log'!$D$5:$D$404,"&gt;="&amp;B$4,'Leave log'!$B$5:$B$404,Setup!$A$14)&gt;0),Setup!$B$14&amp;IF(COUNTIFS('Leave log'!$A$5:$A$404,$A13,'Leave log'!$C$5:$C$404,B$4,'Leave log'!$D$5:$D$404,B$4,'Leave log'!$E$5:$E$404,"Half day")&gt;0,"½",""),IF(AND(Setup!$A$15&lt;&gt;"",COUNTIFS('Leave log'!$A$5:$A$404,$A13,'Leave log'!$C$5:$C$404,"&lt;="&amp;B$4,'Leave log'!$D$5:$D$404,"&gt;="&amp;B$4,'Leave log'!$B$5:$B$404,Setup!$A$15)&gt;0),Setup!$B$15&amp;IF(COUNTIFS('Leave log'!$A$5:$A$404,$A13,'Leave log'!$C$5:$C$404,B$4,'Leave log'!$D$5:$D$404,B$4,'Leave log'!$E$5:$E$404,"Half day")&gt;0,"½",""),IF(AND(Setup!$A$16&lt;&gt;"",COUNTIFS('Leave log'!$A$5:$A$404,$A13,'Leave log'!$C$5:$C$404,"&lt;="&amp;B$4,'Leave log'!$D$5:$D$404,"&gt;="&amp;B$4,'Leave log'!$B$5:$B$404,Setup!$A$16)&gt;0),Setup!$B$16&amp;IF(COUNTIFS('Leave log'!$A$5:$A$404,$A13,'Leave log'!$C$5:$C$404,B$4,'Leave log'!$D$5:$D$404,B$4,'Leave log'!$E$5:$E$404,"Half day")&gt;0,"½",""),IF(AND(Setup!$A$17&lt;&gt;"",COUNTIFS('Leave log'!$A$5:$A$404,$A13,'Leave log'!$C$5:$C$404,"&lt;="&amp;B$4,'Leave log'!$D$5:$D$404,"&gt;="&amp;B$4,'Leave log'!$B$5:$B$404,Setup!$A$17)&gt;0),Setup!$B$17&amp;IF(COUNTIFS('Leave log'!$A$5:$A$404,$A13,'Leave log'!$C$5:$C$404,B$4,'Leave log'!$D$5:$D$404,B$4,'Leave log'!$E$5:$E$404,"Half day")&gt;0,"½",""),""))))))))</f>
        <v/>
      </c>
      <c r="C13" s="75">
        <f>IF(OR(C$7=1,$A13=""),"",IF(COUNTIFS('Leave log'!$A$5:$A$404,$A13,'Leave log'!$C$5:$C$404,"&lt;="&amp;C$4,'Leave log'!$D$5:$D$404,"&gt;="&amp;C$4)=0,"",IF(AND(Setup!$A$12&lt;&gt;"",COUNTIFS('Leave log'!$A$5:$A$404,$A13,'Leave log'!$C$5:$C$404,"&lt;="&amp;C$4,'Leave log'!$D$5:$D$404,"&gt;="&amp;C$4,'Leave log'!$B$5:$B$404,Setup!$A$12)&gt;0),Setup!$B$12&amp;IF(COUNTIFS('Leave log'!$A$5:$A$404,$A13,'Leave log'!$C$5:$C$404,C$4,'Leave log'!$D$5:$D$404,C$4,'Leave log'!$E$5:$E$404,"Half day")&gt;0,"½",""),IF(AND(Setup!$A$13&lt;&gt;"",COUNTIFS('Leave log'!$A$5:$A$404,$A13,'Leave log'!$C$5:$C$404,"&lt;="&amp;C$4,'Leave log'!$D$5:$D$404,"&gt;="&amp;C$4,'Leave log'!$B$5:$B$404,Setup!$A$13)&gt;0),Setup!$B$13&amp;IF(COUNTIFS('Leave log'!$A$5:$A$404,$A13,'Leave log'!$C$5:$C$404,C$4,'Leave log'!$D$5:$D$404,C$4,'Leave log'!$E$5:$E$404,"Half day")&gt;0,"½",""),IF(AND(Setup!$A$14&lt;&gt;"",COUNTIFS('Leave log'!$A$5:$A$404,$A13,'Leave log'!$C$5:$C$404,"&lt;="&amp;C$4,'Leave log'!$D$5:$D$404,"&gt;="&amp;C$4,'Leave log'!$B$5:$B$404,Setup!$A$14)&gt;0),Setup!$B$14&amp;IF(COUNTIFS('Leave log'!$A$5:$A$404,$A13,'Leave log'!$C$5:$C$404,C$4,'Leave log'!$D$5:$D$404,C$4,'Leave log'!$E$5:$E$404,"Half day")&gt;0,"½",""),IF(AND(Setup!$A$15&lt;&gt;"",COUNTIFS('Leave log'!$A$5:$A$404,$A13,'Leave log'!$C$5:$C$404,"&lt;="&amp;C$4,'Leave log'!$D$5:$D$404,"&gt;="&amp;C$4,'Leave log'!$B$5:$B$404,Setup!$A$15)&gt;0),Setup!$B$15&amp;IF(COUNTIFS('Leave log'!$A$5:$A$404,$A13,'Leave log'!$C$5:$C$404,C$4,'Leave log'!$D$5:$D$404,C$4,'Leave log'!$E$5:$E$404,"Half day")&gt;0,"½",""),IF(AND(Setup!$A$16&lt;&gt;"",COUNTIFS('Leave log'!$A$5:$A$404,$A13,'Leave log'!$C$5:$C$404,"&lt;="&amp;C$4,'Leave log'!$D$5:$D$404,"&gt;="&amp;C$4,'Leave log'!$B$5:$B$404,Setup!$A$16)&gt;0),Setup!$B$16&amp;IF(COUNTIFS('Leave log'!$A$5:$A$404,$A13,'Leave log'!$C$5:$C$404,C$4,'Leave log'!$D$5:$D$404,C$4,'Leave log'!$E$5:$E$404,"Half day")&gt;0,"½",""),IF(AND(Setup!$A$17&lt;&gt;"",COUNTIFS('Leave log'!$A$5:$A$404,$A13,'Leave log'!$C$5:$C$404,"&lt;="&amp;C$4,'Leave log'!$D$5:$D$404,"&gt;="&amp;C$4,'Leave log'!$B$5:$B$404,Setup!$A$17)&gt;0),Setup!$B$17&amp;IF(COUNTIFS('Leave log'!$A$5:$A$404,$A13,'Leave log'!$C$5:$C$404,C$4,'Leave log'!$D$5:$D$404,C$4,'Leave log'!$E$5:$E$404,"Half day")&gt;0,"½",""),""))))))))</f>
        <v/>
      </c>
      <c r="D13" s="75">
        <f>IF(OR(D$7=1,$A13=""),"",IF(COUNTIFS('Leave log'!$A$5:$A$404,$A13,'Leave log'!$C$5:$C$404,"&lt;="&amp;D$4,'Leave log'!$D$5:$D$404,"&gt;="&amp;D$4)=0,"",IF(AND(Setup!$A$12&lt;&gt;"",COUNTIFS('Leave log'!$A$5:$A$404,$A13,'Leave log'!$C$5:$C$404,"&lt;="&amp;D$4,'Leave log'!$D$5:$D$404,"&gt;="&amp;D$4,'Leave log'!$B$5:$B$404,Setup!$A$12)&gt;0),Setup!$B$12&amp;IF(COUNTIFS('Leave log'!$A$5:$A$404,$A13,'Leave log'!$C$5:$C$404,D$4,'Leave log'!$D$5:$D$404,D$4,'Leave log'!$E$5:$E$404,"Half day")&gt;0,"½",""),IF(AND(Setup!$A$13&lt;&gt;"",COUNTIFS('Leave log'!$A$5:$A$404,$A13,'Leave log'!$C$5:$C$404,"&lt;="&amp;D$4,'Leave log'!$D$5:$D$404,"&gt;="&amp;D$4,'Leave log'!$B$5:$B$404,Setup!$A$13)&gt;0),Setup!$B$13&amp;IF(COUNTIFS('Leave log'!$A$5:$A$404,$A13,'Leave log'!$C$5:$C$404,D$4,'Leave log'!$D$5:$D$404,D$4,'Leave log'!$E$5:$E$404,"Half day")&gt;0,"½",""),IF(AND(Setup!$A$14&lt;&gt;"",COUNTIFS('Leave log'!$A$5:$A$404,$A13,'Leave log'!$C$5:$C$404,"&lt;="&amp;D$4,'Leave log'!$D$5:$D$404,"&gt;="&amp;D$4,'Leave log'!$B$5:$B$404,Setup!$A$14)&gt;0),Setup!$B$14&amp;IF(COUNTIFS('Leave log'!$A$5:$A$404,$A13,'Leave log'!$C$5:$C$404,D$4,'Leave log'!$D$5:$D$404,D$4,'Leave log'!$E$5:$E$404,"Half day")&gt;0,"½",""),IF(AND(Setup!$A$15&lt;&gt;"",COUNTIFS('Leave log'!$A$5:$A$404,$A13,'Leave log'!$C$5:$C$404,"&lt;="&amp;D$4,'Leave log'!$D$5:$D$404,"&gt;="&amp;D$4,'Leave log'!$B$5:$B$404,Setup!$A$15)&gt;0),Setup!$B$15&amp;IF(COUNTIFS('Leave log'!$A$5:$A$404,$A13,'Leave log'!$C$5:$C$404,D$4,'Leave log'!$D$5:$D$404,D$4,'Leave log'!$E$5:$E$404,"Half day")&gt;0,"½",""),IF(AND(Setup!$A$16&lt;&gt;"",COUNTIFS('Leave log'!$A$5:$A$404,$A13,'Leave log'!$C$5:$C$404,"&lt;="&amp;D$4,'Leave log'!$D$5:$D$404,"&gt;="&amp;D$4,'Leave log'!$B$5:$B$404,Setup!$A$16)&gt;0),Setup!$B$16&amp;IF(COUNTIFS('Leave log'!$A$5:$A$404,$A13,'Leave log'!$C$5:$C$404,D$4,'Leave log'!$D$5:$D$404,D$4,'Leave log'!$E$5:$E$404,"Half day")&gt;0,"½",""),IF(AND(Setup!$A$17&lt;&gt;"",COUNTIFS('Leave log'!$A$5:$A$404,$A13,'Leave log'!$C$5:$C$404,"&lt;="&amp;D$4,'Leave log'!$D$5:$D$404,"&gt;="&amp;D$4,'Leave log'!$B$5:$B$404,Setup!$A$17)&gt;0),Setup!$B$17&amp;IF(COUNTIFS('Leave log'!$A$5:$A$404,$A13,'Leave log'!$C$5:$C$404,D$4,'Leave log'!$D$5:$D$404,D$4,'Leave log'!$E$5:$E$404,"Half day")&gt;0,"½",""),""))))))))</f>
        <v/>
      </c>
      <c r="E13" s="75">
        <f>IF(OR(E$7=1,$A13=""),"",IF(COUNTIFS('Leave log'!$A$5:$A$404,$A13,'Leave log'!$C$5:$C$404,"&lt;="&amp;E$4,'Leave log'!$D$5:$D$404,"&gt;="&amp;E$4)=0,"",IF(AND(Setup!$A$12&lt;&gt;"",COUNTIFS('Leave log'!$A$5:$A$404,$A13,'Leave log'!$C$5:$C$404,"&lt;="&amp;E$4,'Leave log'!$D$5:$D$404,"&gt;="&amp;E$4,'Leave log'!$B$5:$B$404,Setup!$A$12)&gt;0),Setup!$B$12&amp;IF(COUNTIFS('Leave log'!$A$5:$A$404,$A13,'Leave log'!$C$5:$C$404,E$4,'Leave log'!$D$5:$D$404,E$4,'Leave log'!$E$5:$E$404,"Half day")&gt;0,"½",""),IF(AND(Setup!$A$13&lt;&gt;"",COUNTIFS('Leave log'!$A$5:$A$404,$A13,'Leave log'!$C$5:$C$404,"&lt;="&amp;E$4,'Leave log'!$D$5:$D$404,"&gt;="&amp;E$4,'Leave log'!$B$5:$B$404,Setup!$A$13)&gt;0),Setup!$B$13&amp;IF(COUNTIFS('Leave log'!$A$5:$A$404,$A13,'Leave log'!$C$5:$C$404,E$4,'Leave log'!$D$5:$D$404,E$4,'Leave log'!$E$5:$E$404,"Half day")&gt;0,"½",""),IF(AND(Setup!$A$14&lt;&gt;"",COUNTIFS('Leave log'!$A$5:$A$404,$A13,'Leave log'!$C$5:$C$404,"&lt;="&amp;E$4,'Leave log'!$D$5:$D$404,"&gt;="&amp;E$4,'Leave log'!$B$5:$B$404,Setup!$A$14)&gt;0),Setup!$B$14&amp;IF(COUNTIFS('Leave log'!$A$5:$A$404,$A13,'Leave log'!$C$5:$C$404,E$4,'Leave log'!$D$5:$D$404,E$4,'Leave log'!$E$5:$E$404,"Half day")&gt;0,"½",""),IF(AND(Setup!$A$15&lt;&gt;"",COUNTIFS('Leave log'!$A$5:$A$404,$A13,'Leave log'!$C$5:$C$404,"&lt;="&amp;E$4,'Leave log'!$D$5:$D$404,"&gt;="&amp;E$4,'Leave log'!$B$5:$B$404,Setup!$A$15)&gt;0),Setup!$B$15&amp;IF(COUNTIFS('Leave log'!$A$5:$A$404,$A13,'Leave log'!$C$5:$C$404,E$4,'Leave log'!$D$5:$D$404,E$4,'Leave log'!$E$5:$E$404,"Half day")&gt;0,"½",""),IF(AND(Setup!$A$16&lt;&gt;"",COUNTIFS('Leave log'!$A$5:$A$404,$A13,'Leave log'!$C$5:$C$404,"&lt;="&amp;E$4,'Leave log'!$D$5:$D$404,"&gt;="&amp;E$4,'Leave log'!$B$5:$B$404,Setup!$A$16)&gt;0),Setup!$B$16&amp;IF(COUNTIFS('Leave log'!$A$5:$A$404,$A13,'Leave log'!$C$5:$C$404,E$4,'Leave log'!$D$5:$D$404,E$4,'Leave log'!$E$5:$E$404,"Half day")&gt;0,"½",""),IF(AND(Setup!$A$17&lt;&gt;"",COUNTIFS('Leave log'!$A$5:$A$404,$A13,'Leave log'!$C$5:$C$404,"&lt;="&amp;E$4,'Leave log'!$D$5:$D$404,"&gt;="&amp;E$4,'Leave log'!$B$5:$B$404,Setup!$A$17)&gt;0),Setup!$B$17&amp;IF(COUNTIFS('Leave log'!$A$5:$A$404,$A13,'Leave log'!$C$5:$C$404,E$4,'Leave log'!$D$5:$D$404,E$4,'Leave log'!$E$5:$E$404,"Half day")&gt;0,"½",""),""))))))))</f>
        <v/>
      </c>
      <c r="F13" s="75">
        <f>IF(OR(F$7=1,$A13=""),"",IF(COUNTIFS('Leave log'!$A$5:$A$404,$A13,'Leave log'!$C$5:$C$404,"&lt;="&amp;F$4,'Leave log'!$D$5:$D$404,"&gt;="&amp;F$4)=0,"",IF(AND(Setup!$A$12&lt;&gt;"",COUNTIFS('Leave log'!$A$5:$A$404,$A13,'Leave log'!$C$5:$C$404,"&lt;="&amp;F$4,'Leave log'!$D$5:$D$404,"&gt;="&amp;F$4,'Leave log'!$B$5:$B$404,Setup!$A$12)&gt;0),Setup!$B$12&amp;IF(COUNTIFS('Leave log'!$A$5:$A$404,$A13,'Leave log'!$C$5:$C$404,F$4,'Leave log'!$D$5:$D$404,F$4,'Leave log'!$E$5:$E$404,"Half day")&gt;0,"½",""),IF(AND(Setup!$A$13&lt;&gt;"",COUNTIFS('Leave log'!$A$5:$A$404,$A13,'Leave log'!$C$5:$C$404,"&lt;="&amp;F$4,'Leave log'!$D$5:$D$404,"&gt;="&amp;F$4,'Leave log'!$B$5:$B$404,Setup!$A$13)&gt;0),Setup!$B$13&amp;IF(COUNTIFS('Leave log'!$A$5:$A$404,$A13,'Leave log'!$C$5:$C$404,F$4,'Leave log'!$D$5:$D$404,F$4,'Leave log'!$E$5:$E$404,"Half day")&gt;0,"½",""),IF(AND(Setup!$A$14&lt;&gt;"",COUNTIFS('Leave log'!$A$5:$A$404,$A13,'Leave log'!$C$5:$C$404,"&lt;="&amp;F$4,'Leave log'!$D$5:$D$404,"&gt;="&amp;F$4,'Leave log'!$B$5:$B$404,Setup!$A$14)&gt;0),Setup!$B$14&amp;IF(COUNTIFS('Leave log'!$A$5:$A$404,$A13,'Leave log'!$C$5:$C$404,F$4,'Leave log'!$D$5:$D$404,F$4,'Leave log'!$E$5:$E$404,"Half day")&gt;0,"½",""),IF(AND(Setup!$A$15&lt;&gt;"",COUNTIFS('Leave log'!$A$5:$A$404,$A13,'Leave log'!$C$5:$C$404,"&lt;="&amp;F$4,'Leave log'!$D$5:$D$404,"&gt;="&amp;F$4,'Leave log'!$B$5:$B$404,Setup!$A$15)&gt;0),Setup!$B$15&amp;IF(COUNTIFS('Leave log'!$A$5:$A$404,$A13,'Leave log'!$C$5:$C$404,F$4,'Leave log'!$D$5:$D$404,F$4,'Leave log'!$E$5:$E$404,"Half day")&gt;0,"½",""),IF(AND(Setup!$A$16&lt;&gt;"",COUNTIFS('Leave log'!$A$5:$A$404,$A13,'Leave log'!$C$5:$C$404,"&lt;="&amp;F$4,'Leave log'!$D$5:$D$404,"&gt;="&amp;F$4,'Leave log'!$B$5:$B$404,Setup!$A$16)&gt;0),Setup!$B$16&amp;IF(COUNTIFS('Leave log'!$A$5:$A$404,$A13,'Leave log'!$C$5:$C$404,F$4,'Leave log'!$D$5:$D$404,F$4,'Leave log'!$E$5:$E$404,"Half day")&gt;0,"½",""),IF(AND(Setup!$A$17&lt;&gt;"",COUNTIFS('Leave log'!$A$5:$A$404,$A13,'Leave log'!$C$5:$C$404,"&lt;="&amp;F$4,'Leave log'!$D$5:$D$404,"&gt;="&amp;F$4,'Leave log'!$B$5:$B$404,Setup!$A$17)&gt;0),Setup!$B$17&amp;IF(COUNTIFS('Leave log'!$A$5:$A$404,$A13,'Leave log'!$C$5:$C$404,F$4,'Leave log'!$D$5:$D$404,F$4,'Leave log'!$E$5:$E$404,"Half day")&gt;0,"½",""),""))))))))</f>
        <v/>
      </c>
      <c r="G13" s="75">
        <f>IF(OR(G$7=1,$A13=""),"",IF(COUNTIFS('Leave log'!$A$5:$A$404,$A13,'Leave log'!$C$5:$C$404,"&lt;="&amp;G$4,'Leave log'!$D$5:$D$404,"&gt;="&amp;G$4)=0,"",IF(AND(Setup!$A$12&lt;&gt;"",COUNTIFS('Leave log'!$A$5:$A$404,$A13,'Leave log'!$C$5:$C$404,"&lt;="&amp;G$4,'Leave log'!$D$5:$D$404,"&gt;="&amp;G$4,'Leave log'!$B$5:$B$404,Setup!$A$12)&gt;0),Setup!$B$12&amp;IF(COUNTIFS('Leave log'!$A$5:$A$404,$A13,'Leave log'!$C$5:$C$404,G$4,'Leave log'!$D$5:$D$404,G$4,'Leave log'!$E$5:$E$404,"Half day")&gt;0,"½",""),IF(AND(Setup!$A$13&lt;&gt;"",COUNTIFS('Leave log'!$A$5:$A$404,$A13,'Leave log'!$C$5:$C$404,"&lt;="&amp;G$4,'Leave log'!$D$5:$D$404,"&gt;="&amp;G$4,'Leave log'!$B$5:$B$404,Setup!$A$13)&gt;0),Setup!$B$13&amp;IF(COUNTIFS('Leave log'!$A$5:$A$404,$A13,'Leave log'!$C$5:$C$404,G$4,'Leave log'!$D$5:$D$404,G$4,'Leave log'!$E$5:$E$404,"Half day")&gt;0,"½",""),IF(AND(Setup!$A$14&lt;&gt;"",COUNTIFS('Leave log'!$A$5:$A$404,$A13,'Leave log'!$C$5:$C$404,"&lt;="&amp;G$4,'Leave log'!$D$5:$D$404,"&gt;="&amp;G$4,'Leave log'!$B$5:$B$404,Setup!$A$14)&gt;0),Setup!$B$14&amp;IF(COUNTIFS('Leave log'!$A$5:$A$404,$A13,'Leave log'!$C$5:$C$404,G$4,'Leave log'!$D$5:$D$404,G$4,'Leave log'!$E$5:$E$404,"Half day")&gt;0,"½",""),IF(AND(Setup!$A$15&lt;&gt;"",COUNTIFS('Leave log'!$A$5:$A$404,$A13,'Leave log'!$C$5:$C$404,"&lt;="&amp;G$4,'Leave log'!$D$5:$D$404,"&gt;="&amp;G$4,'Leave log'!$B$5:$B$404,Setup!$A$15)&gt;0),Setup!$B$15&amp;IF(COUNTIFS('Leave log'!$A$5:$A$404,$A13,'Leave log'!$C$5:$C$404,G$4,'Leave log'!$D$5:$D$404,G$4,'Leave log'!$E$5:$E$404,"Half day")&gt;0,"½",""),IF(AND(Setup!$A$16&lt;&gt;"",COUNTIFS('Leave log'!$A$5:$A$404,$A13,'Leave log'!$C$5:$C$404,"&lt;="&amp;G$4,'Leave log'!$D$5:$D$404,"&gt;="&amp;G$4,'Leave log'!$B$5:$B$404,Setup!$A$16)&gt;0),Setup!$B$16&amp;IF(COUNTIFS('Leave log'!$A$5:$A$404,$A13,'Leave log'!$C$5:$C$404,G$4,'Leave log'!$D$5:$D$404,G$4,'Leave log'!$E$5:$E$404,"Half day")&gt;0,"½",""),IF(AND(Setup!$A$17&lt;&gt;"",COUNTIFS('Leave log'!$A$5:$A$404,$A13,'Leave log'!$C$5:$C$404,"&lt;="&amp;G$4,'Leave log'!$D$5:$D$404,"&gt;="&amp;G$4,'Leave log'!$B$5:$B$404,Setup!$A$17)&gt;0),Setup!$B$17&amp;IF(COUNTIFS('Leave log'!$A$5:$A$404,$A13,'Leave log'!$C$5:$C$404,G$4,'Leave log'!$D$5:$D$404,G$4,'Leave log'!$E$5:$E$404,"Half day")&gt;0,"½",""),""))))))))</f>
        <v/>
      </c>
      <c r="H13" s="75">
        <f>IF(OR(H$7=1,$A13=""),"",IF(COUNTIFS('Leave log'!$A$5:$A$404,$A13,'Leave log'!$C$5:$C$404,"&lt;="&amp;H$4,'Leave log'!$D$5:$D$404,"&gt;="&amp;H$4)=0,"",IF(AND(Setup!$A$12&lt;&gt;"",COUNTIFS('Leave log'!$A$5:$A$404,$A13,'Leave log'!$C$5:$C$404,"&lt;="&amp;H$4,'Leave log'!$D$5:$D$404,"&gt;="&amp;H$4,'Leave log'!$B$5:$B$404,Setup!$A$12)&gt;0),Setup!$B$12&amp;IF(COUNTIFS('Leave log'!$A$5:$A$404,$A13,'Leave log'!$C$5:$C$404,H$4,'Leave log'!$D$5:$D$404,H$4,'Leave log'!$E$5:$E$404,"Half day")&gt;0,"½",""),IF(AND(Setup!$A$13&lt;&gt;"",COUNTIFS('Leave log'!$A$5:$A$404,$A13,'Leave log'!$C$5:$C$404,"&lt;="&amp;H$4,'Leave log'!$D$5:$D$404,"&gt;="&amp;H$4,'Leave log'!$B$5:$B$404,Setup!$A$13)&gt;0),Setup!$B$13&amp;IF(COUNTIFS('Leave log'!$A$5:$A$404,$A13,'Leave log'!$C$5:$C$404,H$4,'Leave log'!$D$5:$D$404,H$4,'Leave log'!$E$5:$E$404,"Half day")&gt;0,"½",""),IF(AND(Setup!$A$14&lt;&gt;"",COUNTIFS('Leave log'!$A$5:$A$404,$A13,'Leave log'!$C$5:$C$404,"&lt;="&amp;H$4,'Leave log'!$D$5:$D$404,"&gt;="&amp;H$4,'Leave log'!$B$5:$B$404,Setup!$A$14)&gt;0),Setup!$B$14&amp;IF(COUNTIFS('Leave log'!$A$5:$A$404,$A13,'Leave log'!$C$5:$C$404,H$4,'Leave log'!$D$5:$D$404,H$4,'Leave log'!$E$5:$E$404,"Half day")&gt;0,"½",""),IF(AND(Setup!$A$15&lt;&gt;"",COUNTIFS('Leave log'!$A$5:$A$404,$A13,'Leave log'!$C$5:$C$404,"&lt;="&amp;H$4,'Leave log'!$D$5:$D$404,"&gt;="&amp;H$4,'Leave log'!$B$5:$B$404,Setup!$A$15)&gt;0),Setup!$B$15&amp;IF(COUNTIFS('Leave log'!$A$5:$A$404,$A13,'Leave log'!$C$5:$C$404,H$4,'Leave log'!$D$5:$D$404,H$4,'Leave log'!$E$5:$E$404,"Half day")&gt;0,"½",""),IF(AND(Setup!$A$16&lt;&gt;"",COUNTIFS('Leave log'!$A$5:$A$404,$A13,'Leave log'!$C$5:$C$404,"&lt;="&amp;H$4,'Leave log'!$D$5:$D$404,"&gt;="&amp;H$4,'Leave log'!$B$5:$B$404,Setup!$A$16)&gt;0),Setup!$B$16&amp;IF(COUNTIFS('Leave log'!$A$5:$A$404,$A13,'Leave log'!$C$5:$C$404,H$4,'Leave log'!$D$5:$D$404,H$4,'Leave log'!$E$5:$E$404,"Half day")&gt;0,"½",""),IF(AND(Setup!$A$17&lt;&gt;"",COUNTIFS('Leave log'!$A$5:$A$404,$A13,'Leave log'!$C$5:$C$404,"&lt;="&amp;H$4,'Leave log'!$D$5:$D$404,"&gt;="&amp;H$4,'Leave log'!$B$5:$B$404,Setup!$A$17)&gt;0),Setup!$B$17&amp;IF(COUNTIFS('Leave log'!$A$5:$A$404,$A13,'Leave log'!$C$5:$C$404,H$4,'Leave log'!$D$5:$D$404,H$4,'Leave log'!$E$5:$E$404,"Half day")&gt;0,"½",""),""))))))))</f>
        <v/>
      </c>
      <c r="I13" s="75">
        <f>IF(OR(I$7=1,$A13=""),"",IF(COUNTIFS('Leave log'!$A$5:$A$404,$A13,'Leave log'!$C$5:$C$404,"&lt;="&amp;I$4,'Leave log'!$D$5:$D$404,"&gt;="&amp;I$4)=0,"",IF(AND(Setup!$A$12&lt;&gt;"",COUNTIFS('Leave log'!$A$5:$A$404,$A13,'Leave log'!$C$5:$C$404,"&lt;="&amp;I$4,'Leave log'!$D$5:$D$404,"&gt;="&amp;I$4,'Leave log'!$B$5:$B$404,Setup!$A$12)&gt;0),Setup!$B$12&amp;IF(COUNTIFS('Leave log'!$A$5:$A$404,$A13,'Leave log'!$C$5:$C$404,I$4,'Leave log'!$D$5:$D$404,I$4,'Leave log'!$E$5:$E$404,"Half day")&gt;0,"½",""),IF(AND(Setup!$A$13&lt;&gt;"",COUNTIFS('Leave log'!$A$5:$A$404,$A13,'Leave log'!$C$5:$C$404,"&lt;="&amp;I$4,'Leave log'!$D$5:$D$404,"&gt;="&amp;I$4,'Leave log'!$B$5:$B$404,Setup!$A$13)&gt;0),Setup!$B$13&amp;IF(COUNTIFS('Leave log'!$A$5:$A$404,$A13,'Leave log'!$C$5:$C$404,I$4,'Leave log'!$D$5:$D$404,I$4,'Leave log'!$E$5:$E$404,"Half day")&gt;0,"½",""),IF(AND(Setup!$A$14&lt;&gt;"",COUNTIFS('Leave log'!$A$5:$A$404,$A13,'Leave log'!$C$5:$C$404,"&lt;="&amp;I$4,'Leave log'!$D$5:$D$404,"&gt;="&amp;I$4,'Leave log'!$B$5:$B$404,Setup!$A$14)&gt;0),Setup!$B$14&amp;IF(COUNTIFS('Leave log'!$A$5:$A$404,$A13,'Leave log'!$C$5:$C$404,I$4,'Leave log'!$D$5:$D$404,I$4,'Leave log'!$E$5:$E$404,"Half day")&gt;0,"½",""),IF(AND(Setup!$A$15&lt;&gt;"",COUNTIFS('Leave log'!$A$5:$A$404,$A13,'Leave log'!$C$5:$C$404,"&lt;="&amp;I$4,'Leave log'!$D$5:$D$404,"&gt;="&amp;I$4,'Leave log'!$B$5:$B$404,Setup!$A$15)&gt;0),Setup!$B$15&amp;IF(COUNTIFS('Leave log'!$A$5:$A$404,$A13,'Leave log'!$C$5:$C$404,I$4,'Leave log'!$D$5:$D$404,I$4,'Leave log'!$E$5:$E$404,"Half day")&gt;0,"½",""),IF(AND(Setup!$A$16&lt;&gt;"",COUNTIFS('Leave log'!$A$5:$A$404,$A13,'Leave log'!$C$5:$C$404,"&lt;="&amp;I$4,'Leave log'!$D$5:$D$404,"&gt;="&amp;I$4,'Leave log'!$B$5:$B$404,Setup!$A$16)&gt;0),Setup!$B$16&amp;IF(COUNTIFS('Leave log'!$A$5:$A$404,$A13,'Leave log'!$C$5:$C$404,I$4,'Leave log'!$D$5:$D$404,I$4,'Leave log'!$E$5:$E$404,"Half day")&gt;0,"½",""),IF(AND(Setup!$A$17&lt;&gt;"",COUNTIFS('Leave log'!$A$5:$A$404,$A13,'Leave log'!$C$5:$C$404,"&lt;="&amp;I$4,'Leave log'!$D$5:$D$404,"&gt;="&amp;I$4,'Leave log'!$B$5:$B$404,Setup!$A$17)&gt;0),Setup!$B$17&amp;IF(COUNTIFS('Leave log'!$A$5:$A$404,$A13,'Leave log'!$C$5:$C$404,I$4,'Leave log'!$D$5:$D$404,I$4,'Leave log'!$E$5:$E$404,"Half day")&gt;0,"½",""),""))))))))</f>
        <v/>
      </c>
      <c r="J13" s="75">
        <f>IF(OR(J$7=1,$A13=""),"",IF(COUNTIFS('Leave log'!$A$5:$A$404,$A13,'Leave log'!$C$5:$C$404,"&lt;="&amp;J$4,'Leave log'!$D$5:$D$404,"&gt;="&amp;J$4)=0,"",IF(AND(Setup!$A$12&lt;&gt;"",COUNTIFS('Leave log'!$A$5:$A$404,$A13,'Leave log'!$C$5:$C$404,"&lt;="&amp;J$4,'Leave log'!$D$5:$D$404,"&gt;="&amp;J$4,'Leave log'!$B$5:$B$404,Setup!$A$12)&gt;0),Setup!$B$12&amp;IF(COUNTIFS('Leave log'!$A$5:$A$404,$A13,'Leave log'!$C$5:$C$404,J$4,'Leave log'!$D$5:$D$404,J$4,'Leave log'!$E$5:$E$404,"Half day")&gt;0,"½",""),IF(AND(Setup!$A$13&lt;&gt;"",COUNTIFS('Leave log'!$A$5:$A$404,$A13,'Leave log'!$C$5:$C$404,"&lt;="&amp;J$4,'Leave log'!$D$5:$D$404,"&gt;="&amp;J$4,'Leave log'!$B$5:$B$404,Setup!$A$13)&gt;0),Setup!$B$13&amp;IF(COUNTIFS('Leave log'!$A$5:$A$404,$A13,'Leave log'!$C$5:$C$404,J$4,'Leave log'!$D$5:$D$404,J$4,'Leave log'!$E$5:$E$404,"Half day")&gt;0,"½",""),IF(AND(Setup!$A$14&lt;&gt;"",COUNTIFS('Leave log'!$A$5:$A$404,$A13,'Leave log'!$C$5:$C$404,"&lt;="&amp;J$4,'Leave log'!$D$5:$D$404,"&gt;="&amp;J$4,'Leave log'!$B$5:$B$404,Setup!$A$14)&gt;0),Setup!$B$14&amp;IF(COUNTIFS('Leave log'!$A$5:$A$404,$A13,'Leave log'!$C$5:$C$404,J$4,'Leave log'!$D$5:$D$404,J$4,'Leave log'!$E$5:$E$404,"Half day")&gt;0,"½",""),IF(AND(Setup!$A$15&lt;&gt;"",COUNTIFS('Leave log'!$A$5:$A$404,$A13,'Leave log'!$C$5:$C$404,"&lt;="&amp;J$4,'Leave log'!$D$5:$D$404,"&gt;="&amp;J$4,'Leave log'!$B$5:$B$404,Setup!$A$15)&gt;0),Setup!$B$15&amp;IF(COUNTIFS('Leave log'!$A$5:$A$404,$A13,'Leave log'!$C$5:$C$404,J$4,'Leave log'!$D$5:$D$404,J$4,'Leave log'!$E$5:$E$404,"Half day")&gt;0,"½",""),IF(AND(Setup!$A$16&lt;&gt;"",COUNTIFS('Leave log'!$A$5:$A$404,$A13,'Leave log'!$C$5:$C$404,"&lt;="&amp;J$4,'Leave log'!$D$5:$D$404,"&gt;="&amp;J$4,'Leave log'!$B$5:$B$404,Setup!$A$16)&gt;0),Setup!$B$16&amp;IF(COUNTIFS('Leave log'!$A$5:$A$404,$A13,'Leave log'!$C$5:$C$404,J$4,'Leave log'!$D$5:$D$404,J$4,'Leave log'!$E$5:$E$404,"Half day")&gt;0,"½",""),IF(AND(Setup!$A$17&lt;&gt;"",COUNTIFS('Leave log'!$A$5:$A$404,$A13,'Leave log'!$C$5:$C$404,"&lt;="&amp;J$4,'Leave log'!$D$5:$D$404,"&gt;="&amp;J$4,'Leave log'!$B$5:$B$404,Setup!$A$17)&gt;0),Setup!$B$17&amp;IF(COUNTIFS('Leave log'!$A$5:$A$404,$A13,'Leave log'!$C$5:$C$404,J$4,'Leave log'!$D$5:$D$404,J$4,'Leave log'!$E$5:$E$404,"Half day")&gt;0,"½",""),""))))))))</f>
        <v/>
      </c>
      <c r="K13" s="75">
        <f>IF(OR(K$7=1,$A13=""),"",IF(COUNTIFS('Leave log'!$A$5:$A$404,$A13,'Leave log'!$C$5:$C$404,"&lt;="&amp;K$4,'Leave log'!$D$5:$D$404,"&gt;="&amp;K$4)=0,"",IF(AND(Setup!$A$12&lt;&gt;"",COUNTIFS('Leave log'!$A$5:$A$404,$A13,'Leave log'!$C$5:$C$404,"&lt;="&amp;K$4,'Leave log'!$D$5:$D$404,"&gt;="&amp;K$4,'Leave log'!$B$5:$B$404,Setup!$A$12)&gt;0),Setup!$B$12&amp;IF(COUNTIFS('Leave log'!$A$5:$A$404,$A13,'Leave log'!$C$5:$C$404,K$4,'Leave log'!$D$5:$D$404,K$4,'Leave log'!$E$5:$E$404,"Half day")&gt;0,"½",""),IF(AND(Setup!$A$13&lt;&gt;"",COUNTIFS('Leave log'!$A$5:$A$404,$A13,'Leave log'!$C$5:$C$404,"&lt;="&amp;K$4,'Leave log'!$D$5:$D$404,"&gt;="&amp;K$4,'Leave log'!$B$5:$B$404,Setup!$A$13)&gt;0),Setup!$B$13&amp;IF(COUNTIFS('Leave log'!$A$5:$A$404,$A13,'Leave log'!$C$5:$C$404,K$4,'Leave log'!$D$5:$D$404,K$4,'Leave log'!$E$5:$E$404,"Half day")&gt;0,"½",""),IF(AND(Setup!$A$14&lt;&gt;"",COUNTIFS('Leave log'!$A$5:$A$404,$A13,'Leave log'!$C$5:$C$404,"&lt;="&amp;K$4,'Leave log'!$D$5:$D$404,"&gt;="&amp;K$4,'Leave log'!$B$5:$B$404,Setup!$A$14)&gt;0),Setup!$B$14&amp;IF(COUNTIFS('Leave log'!$A$5:$A$404,$A13,'Leave log'!$C$5:$C$404,K$4,'Leave log'!$D$5:$D$404,K$4,'Leave log'!$E$5:$E$404,"Half day")&gt;0,"½",""),IF(AND(Setup!$A$15&lt;&gt;"",COUNTIFS('Leave log'!$A$5:$A$404,$A13,'Leave log'!$C$5:$C$404,"&lt;="&amp;K$4,'Leave log'!$D$5:$D$404,"&gt;="&amp;K$4,'Leave log'!$B$5:$B$404,Setup!$A$15)&gt;0),Setup!$B$15&amp;IF(COUNTIFS('Leave log'!$A$5:$A$404,$A13,'Leave log'!$C$5:$C$404,K$4,'Leave log'!$D$5:$D$404,K$4,'Leave log'!$E$5:$E$404,"Half day")&gt;0,"½",""),IF(AND(Setup!$A$16&lt;&gt;"",COUNTIFS('Leave log'!$A$5:$A$404,$A13,'Leave log'!$C$5:$C$404,"&lt;="&amp;K$4,'Leave log'!$D$5:$D$404,"&gt;="&amp;K$4,'Leave log'!$B$5:$B$404,Setup!$A$16)&gt;0),Setup!$B$16&amp;IF(COUNTIFS('Leave log'!$A$5:$A$404,$A13,'Leave log'!$C$5:$C$404,K$4,'Leave log'!$D$5:$D$404,K$4,'Leave log'!$E$5:$E$404,"Half day")&gt;0,"½",""),IF(AND(Setup!$A$17&lt;&gt;"",COUNTIFS('Leave log'!$A$5:$A$404,$A13,'Leave log'!$C$5:$C$404,"&lt;="&amp;K$4,'Leave log'!$D$5:$D$404,"&gt;="&amp;K$4,'Leave log'!$B$5:$B$404,Setup!$A$17)&gt;0),Setup!$B$17&amp;IF(COUNTIFS('Leave log'!$A$5:$A$404,$A13,'Leave log'!$C$5:$C$404,K$4,'Leave log'!$D$5:$D$404,K$4,'Leave log'!$E$5:$E$404,"Half day")&gt;0,"½",""),""))))))))</f>
        <v/>
      </c>
      <c r="L13" s="75">
        <f>IF(OR(L$7=1,$A13=""),"",IF(COUNTIFS('Leave log'!$A$5:$A$404,$A13,'Leave log'!$C$5:$C$404,"&lt;="&amp;L$4,'Leave log'!$D$5:$D$404,"&gt;="&amp;L$4)=0,"",IF(AND(Setup!$A$12&lt;&gt;"",COUNTIFS('Leave log'!$A$5:$A$404,$A13,'Leave log'!$C$5:$C$404,"&lt;="&amp;L$4,'Leave log'!$D$5:$D$404,"&gt;="&amp;L$4,'Leave log'!$B$5:$B$404,Setup!$A$12)&gt;0),Setup!$B$12&amp;IF(COUNTIFS('Leave log'!$A$5:$A$404,$A13,'Leave log'!$C$5:$C$404,L$4,'Leave log'!$D$5:$D$404,L$4,'Leave log'!$E$5:$E$404,"Half day")&gt;0,"½",""),IF(AND(Setup!$A$13&lt;&gt;"",COUNTIFS('Leave log'!$A$5:$A$404,$A13,'Leave log'!$C$5:$C$404,"&lt;="&amp;L$4,'Leave log'!$D$5:$D$404,"&gt;="&amp;L$4,'Leave log'!$B$5:$B$404,Setup!$A$13)&gt;0),Setup!$B$13&amp;IF(COUNTIFS('Leave log'!$A$5:$A$404,$A13,'Leave log'!$C$5:$C$404,L$4,'Leave log'!$D$5:$D$404,L$4,'Leave log'!$E$5:$E$404,"Half day")&gt;0,"½",""),IF(AND(Setup!$A$14&lt;&gt;"",COUNTIFS('Leave log'!$A$5:$A$404,$A13,'Leave log'!$C$5:$C$404,"&lt;="&amp;L$4,'Leave log'!$D$5:$D$404,"&gt;="&amp;L$4,'Leave log'!$B$5:$B$404,Setup!$A$14)&gt;0),Setup!$B$14&amp;IF(COUNTIFS('Leave log'!$A$5:$A$404,$A13,'Leave log'!$C$5:$C$404,L$4,'Leave log'!$D$5:$D$404,L$4,'Leave log'!$E$5:$E$404,"Half day")&gt;0,"½",""),IF(AND(Setup!$A$15&lt;&gt;"",COUNTIFS('Leave log'!$A$5:$A$404,$A13,'Leave log'!$C$5:$C$404,"&lt;="&amp;L$4,'Leave log'!$D$5:$D$404,"&gt;="&amp;L$4,'Leave log'!$B$5:$B$404,Setup!$A$15)&gt;0),Setup!$B$15&amp;IF(COUNTIFS('Leave log'!$A$5:$A$404,$A13,'Leave log'!$C$5:$C$404,L$4,'Leave log'!$D$5:$D$404,L$4,'Leave log'!$E$5:$E$404,"Half day")&gt;0,"½",""),IF(AND(Setup!$A$16&lt;&gt;"",COUNTIFS('Leave log'!$A$5:$A$404,$A13,'Leave log'!$C$5:$C$404,"&lt;="&amp;L$4,'Leave log'!$D$5:$D$404,"&gt;="&amp;L$4,'Leave log'!$B$5:$B$404,Setup!$A$16)&gt;0),Setup!$B$16&amp;IF(COUNTIFS('Leave log'!$A$5:$A$404,$A13,'Leave log'!$C$5:$C$404,L$4,'Leave log'!$D$5:$D$404,L$4,'Leave log'!$E$5:$E$404,"Half day")&gt;0,"½",""),IF(AND(Setup!$A$17&lt;&gt;"",COUNTIFS('Leave log'!$A$5:$A$404,$A13,'Leave log'!$C$5:$C$404,"&lt;="&amp;L$4,'Leave log'!$D$5:$D$404,"&gt;="&amp;L$4,'Leave log'!$B$5:$B$404,Setup!$A$17)&gt;0),Setup!$B$17&amp;IF(COUNTIFS('Leave log'!$A$5:$A$404,$A13,'Leave log'!$C$5:$C$404,L$4,'Leave log'!$D$5:$D$404,L$4,'Leave log'!$E$5:$E$404,"Half day")&gt;0,"½",""),""))))))))</f>
        <v/>
      </c>
      <c r="M13" s="75">
        <f>IF(OR(M$7=1,$A13=""),"",IF(COUNTIFS('Leave log'!$A$5:$A$404,$A13,'Leave log'!$C$5:$C$404,"&lt;="&amp;M$4,'Leave log'!$D$5:$D$404,"&gt;="&amp;M$4)=0,"",IF(AND(Setup!$A$12&lt;&gt;"",COUNTIFS('Leave log'!$A$5:$A$404,$A13,'Leave log'!$C$5:$C$404,"&lt;="&amp;M$4,'Leave log'!$D$5:$D$404,"&gt;="&amp;M$4,'Leave log'!$B$5:$B$404,Setup!$A$12)&gt;0),Setup!$B$12&amp;IF(COUNTIFS('Leave log'!$A$5:$A$404,$A13,'Leave log'!$C$5:$C$404,M$4,'Leave log'!$D$5:$D$404,M$4,'Leave log'!$E$5:$E$404,"Half day")&gt;0,"½",""),IF(AND(Setup!$A$13&lt;&gt;"",COUNTIFS('Leave log'!$A$5:$A$404,$A13,'Leave log'!$C$5:$C$404,"&lt;="&amp;M$4,'Leave log'!$D$5:$D$404,"&gt;="&amp;M$4,'Leave log'!$B$5:$B$404,Setup!$A$13)&gt;0),Setup!$B$13&amp;IF(COUNTIFS('Leave log'!$A$5:$A$404,$A13,'Leave log'!$C$5:$C$404,M$4,'Leave log'!$D$5:$D$404,M$4,'Leave log'!$E$5:$E$404,"Half day")&gt;0,"½",""),IF(AND(Setup!$A$14&lt;&gt;"",COUNTIFS('Leave log'!$A$5:$A$404,$A13,'Leave log'!$C$5:$C$404,"&lt;="&amp;M$4,'Leave log'!$D$5:$D$404,"&gt;="&amp;M$4,'Leave log'!$B$5:$B$404,Setup!$A$14)&gt;0),Setup!$B$14&amp;IF(COUNTIFS('Leave log'!$A$5:$A$404,$A13,'Leave log'!$C$5:$C$404,M$4,'Leave log'!$D$5:$D$404,M$4,'Leave log'!$E$5:$E$404,"Half day")&gt;0,"½",""),IF(AND(Setup!$A$15&lt;&gt;"",COUNTIFS('Leave log'!$A$5:$A$404,$A13,'Leave log'!$C$5:$C$404,"&lt;="&amp;M$4,'Leave log'!$D$5:$D$404,"&gt;="&amp;M$4,'Leave log'!$B$5:$B$404,Setup!$A$15)&gt;0),Setup!$B$15&amp;IF(COUNTIFS('Leave log'!$A$5:$A$404,$A13,'Leave log'!$C$5:$C$404,M$4,'Leave log'!$D$5:$D$404,M$4,'Leave log'!$E$5:$E$404,"Half day")&gt;0,"½",""),IF(AND(Setup!$A$16&lt;&gt;"",COUNTIFS('Leave log'!$A$5:$A$404,$A13,'Leave log'!$C$5:$C$404,"&lt;="&amp;M$4,'Leave log'!$D$5:$D$404,"&gt;="&amp;M$4,'Leave log'!$B$5:$B$404,Setup!$A$16)&gt;0),Setup!$B$16&amp;IF(COUNTIFS('Leave log'!$A$5:$A$404,$A13,'Leave log'!$C$5:$C$404,M$4,'Leave log'!$D$5:$D$404,M$4,'Leave log'!$E$5:$E$404,"Half day")&gt;0,"½",""),IF(AND(Setup!$A$17&lt;&gt;"",COUNTIFS('Leave log'!$A$5:$A$404,$A13,'Leave log'!$C$5:$C$404,"&lt;="&amp;M$4,'Leave log'!$D$5:$D$404,"&gt;="&amp;M$4,'Leave log'!$B$5:$B$404,Setup!$A$17)&gt;0),Setup!$B$17&amp;IF(COUNTIFS('Leave log'!$A$5:$A$404,$A13,'Leave log'!$C$5:$C$404,M$4,'Leave log'!$D$5:$D$404,M$4,'Leave log'!$E$5:$E$404,"Half day")&gt;0,"½",""),""))))))))</f>
        <v/>
      </c>
      <c r="N13" s="75">
        <f>IF(OR(N$7=1,$A13=""),"",IF(COUNTIFS('Leave log'!$A$5:$A$404,$A13,'Leave log'!$C$5:$C$404,"&lt;="&amp;N$4,'Leave log'!$D$5:$D$404,"&gt;="&amp;N$4)=0,"",IF(AND(Setup!$A$12&lt;&gt;"",COUNTIFS('Leave log'!$A$5:$A$404,$A13,'Leave log'!$C$5:$C$404,"&lt;="&amp;N$4,'Leave log'!$D$5:$D$404,"&gt;="&amp;N$4,'Leave log'!$B$5:$B$404,Setup!$A$12)&gt;0),Setup!$B$12&amp;IF(COUNTIFS('Leave log'!$A$5:$A$404,$A13,'Leave log'!$C$5:$C$404,N$4,'Leave log'!$D$5:$D$404,N$4,'Leave log'!$E$5:$E$404,"Half day")&gt;0,"½",""),IF(AND(Setup!$A$13&lt;&gt;"",COUNTIFS('Leave log'!$A$5:$A$404,$A13,'Leave log'!$C$5:$C$404,"&lt;="&amp;N$4,'Leave log'!$D$5:$D$404,"&gt;="&amp;N$4,'Leave log'!$B$5:$B$404,Setup!$A$13)&gt;0),Setup!$B$13&amp;IF(COUNTIFS('Leave log'!$A$5:$A$404,$A13,'Leave log'!$C$5:$C$404,N$4,'Leave log'!$D$5:$D$404,N$4,'Leave log'!$E$5:$E$404,"Half day")&gt;0,"½",""),IF(AND(Setup!$A$14&lt;&gt;"",COUNTIFS('Leave log'!$A$5:$A$404,$A13,'Leave log'!$C$5:$C$404,"&lt;="&amp;N$4,'Leave log'!$D$5:$D$404,"&gt;="&amp;N$4,'Leave log'!$B$5:$B$404,Setup!$A$14)&gt;0),Setup!$B$14&amp;IF(COUNTIFS('Leave log'!$A$5:$A$404,$A13,'Leave log'!$C$5:$C$404,N$4,'Leave log'!$D$5:$D$404,N$4,'Leave log'!$E$5:$E$404,"Half day")&gt;0,"½",""),IF(AND(Setup!$A$15&lt;&gt;"",COUNTIFS('Leave log'!$A$5:$A$404,$A13,'Leave log'!$C$5:$C$404,"&lt;="&amp;N$4,'Leave log'!$D$5:$D$404,"&gt;="&amp;N$4,'Leave log'!$B$5:$B$404,Setup!$A$15)&gt;0),Setup!$B$15&amp;IF(COUNTIFS('Leave log'!$A$5:$A$404,$A13,'Leave log'!$C$5:$C$404,N$4,'Leave log'!$D$5:$D$404,N$4,'Leave log'!$E$5:$E$404,"Half day")&gt;0,"½",""),IF(AND(Setup!$A$16&lt;&gt;"",COUNTIFS('Leave log'!$A$5:$A$404,$A13,'Leave log'!$C$5:$C$404,"&lt;="&amp;N$4,'Leave log'!$D$5:$D$404,"&gt;="&amp;N$4,'Leave log'!$B$5:$B$404,Setup!$A$16)&gt;0),Setup!$B$16&amp;IF(COUNTIFS('Leave log'!$A$5:$A$404,$A13,'Leave log'!$C$5:$C$404,N$4,'Leave log'!$D$5:$D$404,N$4,'Leave log'!$E$5:$E$404,"Half day")&gt;0,"½",""),IF(AND(Setup!$A$17&lt;&gt;"",COUNTIFS('Leave log'!$A$5:$A$404,$A13,'Leave log'!$C$5:$C$404,"&lt;="&amp;N$4,'Leave log'!$D$5:$D$404,"&gt;="&amp;N$4,'Leave log'!$B$5:$B$404,Setup!$A$17)&gt;0),Setup!$B$17&amp;IF(COUNTIFS('Leave log'!$A$5:$A$404,$A13,'Leave log'!$C$5:$C$404,N$4,'Leave log'!$D$5:$D$404,N$4,'Leave log'!$E$5:$E$404,"Half day")&gt;0,"½",""),""))))))))</f>
        <v/>
      </c>
      <c r="O13" s="75">
        <f>IF(OR(O$7=1,$A13=""),"",IF(COUNTIFS('Leave log'!$A$5:$A$404,$A13,'Leave log'!$C$5:$C$404,"&lt;="&amp;O$4,'Leave log'!$D$5:$D$404,"&gt;="&amp;O$4)=0,"",IF(AND(Setup!$A$12&lt;&gt;"",COUNTIFS('Leave log'!$A$5:$A$404,$A13,'Leave log'!$C$5:$C$404,"&lt;="&amp;O$4,'Leave log'!$D$5:$D$404,"&gt;="&amp;O$4,'Leave log'!$B$5:$B$404,Setup!$A$12)&gt;0),Setup!$B$12&amp;IF(COUNTIFS('Leave log'!$A$5:$A$404,$A13,'Leave log'!$C$5:$C$404,O$4,'Leave log'!$D$5:$D$404,O$4,'Leave log'!$E$5:$E$404,"Half day")&gt;0,"½",""),IF(AND(Setup!$A$13&lt;&gt;"",COUNTIFS('Leave log'!$A$5:$A$404,$A13,'Leave log'!$C$5:$C$404,"&lt;="&amp;O$4,'Leave log'!$D$5:$D$404,"&gt;="&amp;O$4,'Leave log'!$B$5:$B$404,Setup!$A$13)&gt;0),Setup!$B$13&amp;IF(COUNTIFS('Leave log'!$A$5:$A$404,$A13,'Leave log'!$C$5:$C$404,O$4,'Leave log'!$D$5:$D$404,O$4,'Leave log'!$E$5:$E$404,"Half day")&gt;0,"½",""),IF(AND(Setup!$A$14&lt;&gt;"",COUNTIFS('Leave log'!$A$5:$A$404,$A13,'Leave log'!$C$5:$C$404,"&lt;="&amp;O$4,'Leave log'!$D$5:$D$404,"&gt;="&amp;O$4,'Leave log'!$B$5:$B$404,Setup!$A$14)&gt;0),Setup!$B$14&amp;IF(COUNTIFS('Leave log'!$A$5:$A$404,$A13,'Leave log'!$C$5:$C$404,O$4,'Leave log'!$D$5:$D$404,O$4,'Leave log'!$E$5:$E$404,"Half day")&gt;0,"½",""),IF(AND(Setup!$A$15&lt;&gt;"",COUNTIFS('Leave log'!$A$5:$A$404,$A13,'Leave log'!$C$5:$C$404,"&lt;="&amp;O$4,'Leave log'!$D$5:$D$404,"&gt;="&amp;O$4,'Leave log'!$B$5:$B$404,Setup!$A$15)&gt;0),Setup!$B$15&amp;IF(COUNTIFS('Leave log'!$A$5:$A$404,$A13,'Leave log'!$C$5:$C$404,O$4,'Leave log'!$D$5:$D$404,O$4,'Leave log'!$E$5:$E$404,"Half day")&gt;0,"½",""),IF(AND(Setup!$A$16&lt;&gt;"",COUNTIFS('Leave log'!$A$5:$A$404,$A13,'Leave log'!$C$5:$C$404,"&lt;="&amp;O$4,'Leave log'!$D$5:$D$404,"&gt;="&amp;O$4,'Leave log'!$B$5:$B$404,Setup!$A$16)&gt;0),Setup!$B$16&amp;IF(COUNTIFS('Leave log'!$A$5:$A$404,$A13,'Leave log'!$C$5:$C$404,O$4,'Leave log'!$D$5:$D$404,O$4,'Leave log'!$E$5:$E$404,"Half day")&gt;0,"½",""),IF(AND(Setup!$A$17&lt;&gt;"",COUNTIFS('Leave log'!$A$5:$A$404,$A13,'Leave log'!$C$5:$C$404,"&lt;="&amp;O$4,'Leave log'!$D$5:$D$404,"&gt;="&amp;O$4,'Leave log'!$B$5:$B$404,Setup!$A$17)&gt;0),Setup!$B$17&amp;IF(COUNTIFS('Leave log'!$A$5:$A$404,$A13,'Leave log'!$C$5:$C$404,O$4,'Leave log'!$D$5:$D$404,O$4,'Leave log'!$E$5:$E$404,"Half day")&gt;0,"½",""),""))))))))</f>
        <v/>
      </c>
      <c r="P13" s="75">
        <f>IF(OR(P$7=1,$A13=""),"",IF(COUNTIFS('Leave log'!$A$5:$A$404,$A13,'Leave log'!$C$5:$C$404,"&lt;="&amp;P$4,'Leave log'!$D$5:$D$404,"&gt;="&amp;P$4)=0,"",IF(AND(Setup!$A$12&lt;&gt;"",COUNTIFS('Leave log'!$A$5:$A$404,$A13,'Leave log'!$C$5:$C$404,"&lt;="&amp;P$4,'Leave log'!$D$5:$D$404,"&gt;="&amp;P$4,'Leave log'!$B$5:$B$404,Setup!$A$12)&gt;0),Setup!$B$12&amp;IF(COUNTIFS('Leave log'!$A$5:$A$404,$A13,'Leave log'!$C$5:$C$404,P$4,'Leave log'!$D$5:$D$404,P$4,'Leave log'!$E$5:$E$404,"Half day")&gt;0,"½",""),IF(AND(Setup!$A$13&lt;&gt;"",COUNTIFS('Leave log'!$A$5:$A$404,$A13,'Leave log'!$C$5:$C$404,"&lt;="&amp;P$4,'Leave log'!$D$5:$D$404,"&gt;="&amp;P$4,'Leave log'!$B$5:$B$404,Setup!$A$13)&gt;0),Setup!$B$13&amp;IF(COUNTIFS('Leave log'!$A$5:$A$404,$A13,'Leave log'!$C$5:$C$404,P$4,'Leave log'!$D$5:$D$404,P$4,'Leave log'!$E$5:$E$404,"Half day")&gt;0,"½",""),IF(AND(Setup!$A$14&lt;&gt;"",COUNTIFS('Leave log'!$A$5:$A$404,$A13,'Leave log'!$C$5:$C$404,"&lt;="&amp;P$4,'Leave log'!$D$5:$D$404,"&gt;="&amp;P$4,'Leave log'!$B$5:$B$404,Setup!$A$14)&gt;0),Setup!$B$14&amp;IF(COUNTIFS('Leave log'!$A$5:$A$404,$A13,'Leave log'!$C$5:$C$404,P$4,'Leave log'!$D$5:$D$404,P$4,'Leave log'!$E$5:$E$404,"Half day")&gt;0,"½",""),IF(AND(Setup!$A$15&lt;&gt;"",COUNTIFS('Leave log'!$A$5:$A$404,$A13,'Leave log'!$C$5:$C$404,"&lt;="&amp;P$4,'Leave log'!$D$5:$D$404,"&gt;="&amp;P$4,'Leave log'!$B$5:$B$404,Setup!$A$15)&gt;0),Setup!$B$15&amp;IF(COUNTIFS('Leave log'!$A$5:$A$404,$A13,'Leave log'!$C$5:$C$404,P$4,'Leave log'!$D$5:$D$404,P$4,'Leave log'!$E$5:$E$404,"Half day")&gt;0,"½",""),IF(AND(Setup!$A$16&lt;&gt;"",COUNTIFS('Leave log'!$A$5:$A$404,$A13,'Leave log'!$C$5:$C$404,"&lt;="&amp;P$4,'Leave log'!$D$5:$D$404,"&gt;="&amp;P$4,'Leave log'!$B$5:$B$404,Setup!$A$16)&gt;0),Setup!$B$16&amp;IF(COUNTIFS('Leave log'!$A$5:$A$404,$A13,'Leave log'!$C$5:$C$404,P$4,'Leave log'!$D$5:$D$404,P$4,'Leave log'!$E$5:$E$404,"Half day")&gt;0,"½",""),IF(AND(Setup!$A$17&lt;&gt;"",COUNTIFS('Leave log'!$A$5:$A$404,$A13,'Leave log'!$C$5:$C$404,"&lt;="&amp;P$4,'Leave log'!$D$5:$D$404,"&gt;="&amp;P$4,'Leave log'!$B$5:$B$404,Setup!$A$17)&gt;0),Setup!$B$17&amp;IF(COUNTIFS('Leave log'!$A$5:$A$404,$A13,'Leave log'!$C$5:$C$404,P$4,'Leave log'!$D$5:$D$404,P$4,'Leave log'!$E$5:$E$404,"Half day")&gt;0,"½",""),""))))))))</f>
        <v/>
      </c>
      <c r="Q13" s="75">
        <f>IF(OR(Q$7=1,$A13=""),"",IF(COUNTIFS('Leave log'!$A$5:$A$404,$A13,'Leave log'!$C$5:$C$404,"&lt;="&amp;Q$4,'Leave log'!$D$5:$D$404,"&gt;="&amp;Q$4)=0,"",IF(AND(Setup!$A$12&lt;&gt;"",COUNTIFS('Leave log'!$A$5:$A$404,$A13,'Leave log'!$C$5:$C$404,"&lt;="&amp;Q$4,'Leave log'!$D$5:$D$404,"&gt;="&amp;Q$4,'Leave log'!$B$5:$B$404,Setup!$A$12)&gt;0),Setup!$B$12&amp;IF(COUNTIFS('Leave log'!$A$5:$A$404,$A13,'Leave log'!$C$5:$C$404,Q$4,'Leave log'!$D$5:$D$404,Q$4,'Leave log'!$E$5:$E$404,"Half day")&gt;0,"½",""),IF(AND(Setup!$A$13&lt;&gt;"",COUNTIFS('Leave log'!$A$5:$A$404,$A13,'Leave log'!$C$5:$C$404,"&lt;="&amp;Q$4,'Leave log'!$D$5:$D$404,"&gt;="&amp;Q$4,'Leave log'!$B$5:$B$404,Setup!$A$13)&gt;0),Setup!$B$13&amp;IF(COUNTIFS('Leave log'!$A$5:$A$404,$A13,'Leave log'!$C$5:$C$404,Q$4,'Leave log'!$D$5:$D$404,Q$4,'Leave log'!$E$5:$E$404,"Half day")&gt;0,"½",""),IF(AND(Setup!$A$14&lt;&gt;"",COUNTIFS('Leave log'!$A$5:$A$404,$A13,'Leave log'!$C$5:$C$404,"&lt;="&amp;Q$4,'Leave log'!$D$5:$D$404,"&gt;="&amp;Q$4,'Leave log'!$B$5:$B$404,Setup!$A$14)&gt;0),Setup!$B$14&amp;IF(COUNTIFS('Leave log'!$A$5:$A$404,$A13,'Leave log'!$C$5:$C$404,Q$4,'Leave log'!$D$5:$D$404,Q$4,'Leave log'!$E$5:$E$404,"Half day")&gt;0,"½",""),IF(AND(Setup!$A$15&lt;&gt;"",COUNTIFS('Leave log'!$A$5:$A$404,$A13,'Leave log'!$C$5:$C$404,"&lt;="&amp;Q$4,'Leave log'!$D$5:$D$404,"&gt;="&amp;Q$4,'Leave log'!$B$5:$B$404,Setup!$A$15)&gt;0),Setup!$B$15&amp;IF(COUNTIFS('Leave log'!$A$5:$A$404,$A13,'Leave log'!$C$5:$C$404,Q$4,'Leave log'!$D$5:$D$404,Q$4,'Leave log'!$E$5:$E$404,"Half day")&gt;0,"½",""),IF(AND(Setup!$A$16&lt;&gt;"",COUNTIFS('Leave log'!$A$5:$A$404,$A13,'Leave log'!$C$5:$C$404,"&lt;="&amp;Q$4,'Leave log'!$D$5:$D$404,"&gt;="&amp;Q$4,'Leave log'!$B$5:$B$404,Setup!$A$16)&gt;0),Setup!$B$16&amp;IF(COUNTIFS('Leave log'!$A$5:$A$404,$A13,'Leave log'!$C$5:$C$404,Q$4,'Leave log'!$D$5:$D$404,Q$4,'Leave log'!$E$5:$E$404,"Half day")&gt;0,"½",""),IF(AND(Setup!$A$17&lt;&gt;"",COUNTIFS('Leave log'!$A$5:$A$404,$A13,'Leave log'!$C$5:$C$404,"&lt;="&amp;Q$4,'Leave log'!$D$5:$D$404,"&gt;="&amp;Q$4,'Leave log'!$B$5:$B$404,Setup!$A$17)&gt;0),Setup!$B$17&amp;IF(COUNTIFS('Leave log'!$A$5:$A$404,$A13,'Leave log'!$C$5:$C$404,Q$4,'Leave log'!$D$5:$D$404,Q$4,'Leave log'!$E$5:$E$404,"Half day")&gt;0,"½",""),""))))))))</f>
        <v/>
      </c>
      <c r="R13" s="75">
        <f>IF(OR(R$7=1,$A13=""),"",IF(COUNTIFS('Leave log'!$A$5:$A$404,$A13,'Leave log'!$C$5:$C$404,"&lt;="&amp;R$4,'Leave log'!$D$5:$D$404,"&gt;="&amp;R$4)=0,"",IF(AND(Setup!$A$12&lt;&gt;"",COUNTIFS('Leave log'!$A$5:$A$404,$A13,'Leave log'!$C$5:$C$404,"&lt;="&amp;R$4,'Leave log'!$D$5:$D$404,"&gt;="&amp;R$4,'Leave log'!$B$5:$B$404,Setup!$A$12)&gt;0),Setup!$B$12&amp;IF(COUNTIFS('Leave log'!$A$5:$A$404,$A13,'Leave log'!$C$5:$C$404,R$4,'Leave log'!$D$5:$D$404,R$4,'Leave log'!$E$5:$E$404,"Half day")&gt;0,"½",""),IF(AND(Setup!$A$13&lt;&gt;"",COUNTIFS('Leave log'!$A$5:$A$404,$A13,'Leave log'!$C$5:$C$404,"&lt;="&amp;R$4,'Leave log'!$D$5:$D$404,"&gt;="&amp;R$4,'Leave log'!$B$5:$B$404,Setup!$A$13)&gt;0),Setup!$B$13&amp;IF(COUNTIFS('Leave log'!$A$5:$A$404,$A13,'Leave log'!$C$5:$C$404,R$4,'Leave log'!$D$5:$D$404,R$4,'Leave log'!$E$5:$E$404,"Half day")&gt;0,"½",""),IF(AND(Setup!$A$14&lt;&gt;"",COUNTIFS('Leave log'!$A$5:$A$404,$A13,'Leave log'!$C$5:$C$404,"&lt;="&amp;R$4,'Leave log'!$D$5:$D$404,"&gt;="&amp;R$4,'Leave log'!$B$5:$B$404,Setup!$A$14)&gt;0),Setup!$B$14&amp;IF(COUNTIFS('Leave log'!$A$5:$A$404,$A13,'Leave log'!$C$5:$C$404,R$4,'Leave log'!$D$5:$D$404,R$4,'Leave log'!$E$5:$E$404,"Half day")&gt;0,"½",""),IF(AND(Setup!$A$15&lt;&gt;"",COUNTIFS('Leave log'!$A$5:$A$404,$A13,'Leave log'!$C$5:$C$404,"&lt;="&amp;R$4,'Leave log'!$D$5:$D$404,"&gt;="&amp;R$4,'Leave log'!$B$5:$B$404,Setup!$A$15)&gt;0),Setup!$B$15&amp;IF(COUNTIFS('Leave log'!$A$5:$A$404,$A13,'Leave log'!$C$5:$C$404,R$4,'Leave log'!$D$5:$D$404,R$4,'Leave log'!$E$5:$E$404,"Half day")&gt;0,"½",""),IF(AND(Setup!$A$16&lt;&gt;"",COUNTIFS('Leave log'!$A$5:$A$404,$A13,'Leave log'!$C$5:$C$404,"&lt;="&amp;R$4,'Leave log'!$D$5:$D$404,"&gt;="&amp;R$4,'Leave log'!$B$5:$B$404,Setup!$A$16)&gt;0),Setup!$B$16&amp;IF(COUNTIFS('Leave log'!$A$5:$A$404,$A13,'Leave log'!$C$5:$C$404,R$4,'Leave log'!$D$5:$D$404,R$4,'Leave log'!$E$5:$E$404,"Half day")&gt;0,"½",""),IF(AND(Setup!$A$17&lt;&gt;"",COUNTIFS('Leave log'!$A$5:$A$404,$A13,'Leave log'!$C$5:$C$404,"&lt;="&amp;R$4,'Leave log'!$D$5:$D$404,"&gt;="&amp;R$4,'Leave log'!$B$5:$B$404,Setup!$A$17)&gt;0),Setup!$B$17&amp;IF(COUNTIFS('Leave log'!$A$5:$A$404,$A13,'Leave log'!$C$5:$C$404,R$4,'Leave log'!$D$5:$D$404,R$4,'Leave log'!$E$5:$E$404,"Half day")&gt;0,"½",""),""))))))))</f>
        <v/>
      </c>
      <c r="S13" s="75">
        <f>IF(OR(S$7=1,$A13=""),"",IF(COUNTIFS('Leave log'!$A$5:$A$404,$A13,'Leave log'!$C$5:$C$404,"&lt;="&amp;S$4,'Leave log'!$D$5:$D$404,"&gt;="&amp;S$4)=0,"",IF(AND(Setup!$A$12&lt;&gt;"",COUNTIFS('Leave log'!$A$5:$A$404,$A13,'Leave log'!$C$5:$C$404,"&lt;="&amp;S$4,'Leave log'!$D$5:$D$404,"&gt;="&amp;S$4,'Leave log'!$B$5:$B$404,Setup!$A$12)&gt;0),Setup!$B$12&amp;IF(COUNTIFS('Leave log'!$A$5:$A$404,$A13,'Leave log'!$C$5:$C$404,S$4,'Leave log'!$D$5:$D$404,S$4,'Leave log'!$E$5:$E$404,"Half day")&gt;0,"½",""),IF(AND(Setup!$A$13&lt;&gt;"",COUNTIFS('Leave log'!$A$5:$A$404,$A13,'Leave log'!$C$5:$C$404,"&lt;="&amp;S$4,'Leave log'!$D$5:$D$404,"&gt;="&amp;S$4,'Leave log'!$B$5:$B$404,Setup!$A$13)&gt;0),Setup!$B$13&amp;IF(COUNTIFS('Leave log'!$A$5:$A$404,$A13,'Leave log'!$C$5:$C$404,S$4,'Leave log'!$D$5:$D$404,S$4,'Leave log'!$E$5:$E$404,"Half day")&gt;0,"½",""),IF(AND(Setup!$A$14&lt;&gt;"",COUNTIFS('Leave log'!$A$5:$A$404,$A13,'Leave log'!$C$5:$C$404,"&lt;="&amp;S$4,'Leave log'!$D$5:$D$404,"&gt;="&amp;S$4,'Leave log'!$B$5:$B$404,Setup!$A$14)&gt;0),Setup!$B$14&amp;IF(COUNTIFS('Leave log'!$A$5:$A$404,$A13,'Leave log'!$C$5:$C$404,S$4,'Leave log'!$D$5:$D$404,S$4,'Leave log'!$E$5:$E$404,"Half day")&gt;0,"½",""),IF(AND(Setup!$A$15&lt;&gt;"",COUNTIFS('Leave log'!$A$5:$A$404,$A13,'Leave log'!$C$5:$C$404,"&lt;="&amp;S$4,'Leave log'!$D$5:$D$404,"&gt;="&amp;S$4,'Leave log'!$B$5:$B$404,Setup!$A$15)&gt;0),Setup!$B$15&amp;IF(COUNTIFS('Leave log'!$A$5:$A$404,$A13,'Leave log'!$C$5:$C$404,S$4,'Leave log'!$D$5:$D$404,S$4,'Leave log'!$E$5:$E$404,"Half day")&gt;0,"½",""),IF(AND(Setup!$A$16&lt;&gt;"",COUNTIFS('Leave log'!$A$5:$A$404,$A13,'Leave log'!$C$5:$C$404,"&lt;="&amp;S$4,'Leave log'!$D$5:$D$404,"&gt;="&amp;S$4,'Leave log'!$B$5:$B$404,Setup!$A$16)&gt;0),Setup!$B$16&amp;IF(COUNTIFS('Leave log'!$A$5:$A$404,$A13,'Leave log'!$C$5:$C$404,S$4,'Leave log'!$D$5:$D$404,S$4,'Leave log'!$E$5:$E$404,"Half day")&gt;0,"½",""),IF(AND(Setup!$A$17&lt;&gt;"",COUNTIFS('Leave log'!$A$5:$A$404,$A13,'Leave log'!$C$5:$C$404,"&lt;="&amp;S$4,'Leave log'!$D$5:$D$404,"&gt;="&amp;S$4,'Leave log'!$B$5:$B$404,Setup!$A$17)&gt;0),Setup!$B$17&amp;IF(COUNTIFS('Leave log'!$A$5:$A$404,$A13,'Leave log'!$C$5:$C$404,S$4,'Leave log'!$D$5:$D$404,S$4,'Leave log'!$E$5:$E$404,"Half day")&gt;0,"½",""),""))))))))</f>
        <v/>
      </c>
      <c r="T13" s="75">
        <f>IF(OR(T$7=1,$A13=""),"",IF(COUNTIFS('Leave log'!$A$5:$A$404,$A13,'Leave log'!$C$5:$C$404,"&lt;="&amp;T$4,'Leave log'!$D$5:$D$404,"&gt;="&amp;T$4)=0,"",IF(AND(Setup!$A$12&lt;&gt;"",COUNTIFS('Leave log'!$A$5:$A$404,$A13,'Leave log'!$C$5:$C$404,"&lt;="&amp;T$4,'Leave log'!$D$5:$D$404,"&gt;="&amp;T$4,'Leave log'!$B$5:$B$404,Setup!$A$12)&gt;0),Setup!$B$12&amp;IF(COUNTIFS('Leave log'!$A$5:$A$404,$A13,'Leave log'!$C$5:$C$404,T$4,'Leave log'!$D$5:$D$404,T$4,'Leave log'!$E$5:$E$404,"Half day")&gt;0,"½",""),IF(AND(Setup!$A$13&lt;&gt;"",COUNTIFS('Leave log'!$A$5:$A$404,$A13,'Leave log'!$C$5:$C$404,"&lt;="&amp;T$4,'Leave log'!$D$5:$D$404,"&gt;="&amp;T$4,'Leave log'!$B$5:$B$404,Setup!$A$13)&gt;0),Setup!$B$13&amp;IF(COUNTIFS('Leave log'!$A$5:$A$404,$A13,'Leave log'!$C$5:$C$404,T$4,'Leave log'!$D$5:$D$404,T$4,'Leave log'!$E$5:$E$404,"Half day")&gt;0,"½",""),IF(AND(Setup!$A$14&lt;&gt;"",COUNTIFS('Leave log'!$A$5:$A$404,$A13,'Leave log'!$C$5:$C$404,"&lt;="&amp;T$4,'Leave log'!$D$5:$D$404,"&gt;="&amp;T$4,'Leave log'!$B$5:$B$404,Setup!$A$14)&gt;0),Setup!$B$14&amp;IF(COUNTIFS('Leave log'!$A$5:$A$404,$A13,'Leave log'!$C$5:$C$404,T$4,'Leave log'!$D$5:$D$404,T$4,'Leave log'!$E$5:$E$404,"Half day")&gt;0,"½",""),IF(AND(Setup!$A$15&lt;&gt;"",COUNTIFS('Leave log'!$A$5:$A$404,$A13,'Leave log'!$C$5:$C$404,"&lt;="&amp;T$4,'Leave log'!$D$5:$D$404,"&gt;="&amp;T$4,'Leave log'!$B$5:$B$404,Setup!$A$15)&gt;0),Setup!$B$15&amp;IF(COUNTIFS('Leave log'!$A$5:$A$404,$A13,'Leave log'!$C$5:$C$404,T$4,'Leave log'!$D$5:$D$404,T$4,'Leave log'!$E$5:$E$404,"Half day")&gt;0,"½",""),IF(AND(Setup!$A$16&lt;&gt;"",COUNTIFS('Leave log'!$A$5:$A$404,$A13,'Leave log'!$C$5:$C$404,"&lt;="&amp;T$4,'Leave log'!$D$5:$D$404,"&gt;="&amp;T$4,'Leave log'!$B$5:$B$404,Setup!$A$16)&gt;0),Setup!$B$16&amp;IF(COUNTIFS('Leave log'!$A$5:$A$404,$A13,'Leave log'!$C$5:$C$404,T$4,'Leave log'!$D$5:$D$404,T$4,'Leave log'!$E$5:$E$404,"Half day")&gt;0,"½",""),IF(AND(Setup!$A$17&lt;&gt;"",COUNTIFS('Leave log'!$A$5:$A$404,$A13,'Leave log'!$C$5:$C$404,"&lt;="&amp;T$4,'Leave log'!$D$5:$D$404,"&gt;="&amp;T$4,'Leave log'!$B$5:$B$404,Setup!$A$17)&gt;0),Setup!$B$17&amp;IF(COUNTIFS('Leave log'!$A$5:$A$404,$A13,'Leave log'!$C$5:$C$404,T$4,'Leave log'!$D$5:$D$404,T$4,'Leave log'!$E$5:$E$404,"Half day")&gt;0,"½",""),""))))))))</f>
        <v/>
      </c>
      <c r="U13" s="75">
        <f>IF(OR(U$7=1,$A13=""),"",IF(COUNTIFS('Leave log'!$A$5:$A$404,$A13,'Leave log'!$C$5:$C$404,"&lt;="&amp;U$4,'Leave log'!$D$5:$D$404,"&gt;="&amp;U$4)=0,"",IF(AND(Setup!$A$12&lt;&gt;"",COUNTIFS('Leave log'!$A$5:$A$404,$A13,'Leave log'!$C$5:$C$404,"&lt;="&amp;U$4,'Leave log'!$D$5:$D$404,"&gt;="&amp;U$4,'Leave log'!$B$5:$B$404,Setup!$A$12)&gt;0),Setup!$B$12&amp;IF(COUNTIFS('Leave log'!$A$5:$A$404,$A13,'Leave log'!$C$5:$C$404,U$4,'Leave log'!$D$5:$D$404,U$4,'Leave log'!$E$5:$E$404,"Half day")&gt;0,"½",""),IF(AND(Setup!$A$13&lt;&gt;"",COUNTIFS('Leave log'!$A$5:$A$404,$A13,'Leave log'!$C$5:$C$404,"&lt;="&amp;U$4,'Leave log'!$D$5:$D$404,"&gt;="&amp;U$4,'Leave log'!$B$5:$B$404,Setup!$A$13)&gt;0),Setup!$B$13&amp;IF(COUNTIFS('Leave log'!$A$5:$A$404,$A13,'Leave log'!$C$5:$C$404,U$4,'Leave log'!$D$5:$D$404,U$4,'Leave log'!$E$5:$E$404,"Half day")&gt;0,"½",""),IF(AND(Setup!$A$14&lt;&gt;"",COUNTIFS('Leave log'!$A$5:$A$404,$A13,'Leave log'!$C$5:$C$404,"&lt;="&amp;U$4,'Leave log'!$D$5:$D$404,"&gt;="&amp;U$4,'Leave log'!$B$5:$B$404,Setup!$A$14)&gt;0),Setup!$B$14&amp;IF(COUNTIFS('Leave log'!$A$5:$A$404,$A13,'Leave log'!$C$5:$C$404,U$4,'Leave log'!$D$5:$D$404,U$4,'Leave log'!$E$5:$E$404,"Half day")&gt;0,"½",""),IF(AND(Setup!$A$15&lt;&gt;"",COUNTIFS('Leave log'!$A$5:$A$404,$A13,'Leave log'!$C$5:$C$404,"&lt;="&amp;U$4,'Leave log'!$D$5:$D$404,"&gt;="&amp;U$4,'Leave log'!$B$5:$B$404,Setup!$A$15)&gt;0),Setup!$B$15&amp;IF(COUNTIFS('Leave log'!$A$5:$A$404,$A13,'Leave log'!$C$5:$C$404,U$4,'Leave log'!$D$5:$D$404,U$4,'Leave log'!$E$5:$E$404,"Half day")&gt;0,"½",""),IF(AND(Setup!$A$16&lt;&gt;"",COUNTIFS('Leave log'!$A$5:$A$404,$A13,'Leave log'!$C$5:$C$404,"&lt;="&amp;U$4,'Leave log'!$D$5:$D$404,"&gt;="&amp;U$4,'Leave log'!$B$5:$B$404,Setup!$A$16)&gt;0),Setup!$B$16&amp;IF(COUNTIFS('Leave log'!$A$5:$A$404,$A13,'Leave log'!$C$5:$C$404,U$4,'Leave log'!$D$5:$D$404,U$4,'Leave log'!$E$5:$E$404,"Half day")&gt;0,"½",""),IF(AND(Setup!$A$17&lt;&gt;"",COUNTIFS('Leave log'!$A$5:$A$404,$A13,'Leave log'!$C$5:$C$404,"&lt;="&amp;U$4,'Leave log'!$D$5:$D$404,"&gt;="&amp;U$4,'Leave log'!$B$5:$B$404,Setup!$A$17)&gt;0),Setup!$B$17&amp;IF(COUNTIFS('Leave log'!$A$5:$A$404,$A13,'Leave log'!$C$5:$C$404,U$4,'Leave log'!$D$5:$D$404,U$4,'Leave log'!$E$5:$E$404,"Half day")&gt;0,"½",""),""))))))))</f>
        <v/>
      </c>
      <c r="V13" s="75">
        <f>IF(OR(V$7=1,$A13=""),"",IF(COUNTIFS('Leave log'!$A$5:$A$404,$A13,'Leave log'!$C$5:$C$404,"&lt;="&amp;V$4,'Leave log'!$D$5:$D$404,"&gt;="&amp;V$4)=0,"",IF(AND(Setup!$A$12&lt;&gt;"",COUNTIFS('Leave log'!$A$5:$A$404,$A13,'Leave log'!$C$5:$C$404,"&lt;="&amp;V$4,'Leave log'!$D$5:$D$404,"&gt;="&amp;V$4,'Leave log'!$B$5:$B$404,Setup!$A$12)&gt;0),Setup!$B$12&amp;IF(COUNTIFS('Leave log'!$A$5:$A$404,$A13,'Leave log'!$C$5:$C$404,V$4,'Leave log'!$D$5:$D$404,V$4,'Leave log'!$E$5:$E$404,"Half day")&gt;0,"½",""),IF(AND(Setup!$A$13&lt;&gt;"",COUNTIFS('Leave log'!$A$5:$A$404,$A13,'Leave log'!$C$5:$C$404,"&lt;="&amp;V$4,'Leave log'!$D$5:$D$404,"&gt;="&amp;V$4,'Leave log'!$B$5:$B$404,Setup!$A$13)&gt;0),Setup!$B$13&amp;IF(COUNTIFS('Leave log'!$A$5:$A$404,$A13,'Leave log'!$C$5:$C$404,V$4,'Leave log'!$D$5:$D$404,V$4,'Leave log'!$E$5:$E$404,"Half day")&gt;0,"½",""),IF(AND(Setup!$A$14&lt;&gt;"",COUNTIFS('Leave log'!$A$5:$A$404,$A13,'Leave log'!$C$5:$C$404,"&lt;="&amp;V$4,'Leave log'!$D$5:$D$404,"&gt;="&amp;V$4,'Leave log'!$B$5:$B$404,Setup!$A$14)&gt;0),Setup!$B$14&amp;IF(COUNTIFS('Leave log'!$A$5:$A$404,$A13,'Leave log'!$C$5:$C$404,V$4,'Leave log'!$D$5:$D$404,V$4,'Leave log'!$E$5:$E$404,"Half day")&gt;0,"½",""),IF(AND(Setup!$A$15&lt;&gt;"",COUNTIFS('Leave log'!$A$5:$A$404,$A13,'Leave log'!$C$5:$C$404,"&lt;="&amp;V$4,'Leave log'!$D$5:$D$404,"&gt;="&amp;V$4,'Leave log'!$B$5:$B$404,Setup!$A$15)&gt;0),Setup!$B$15&amp;IF(COUNTIFS('Leave log'!$A$5:$A$404,$A13,'Leave log'!$C$5:$C$404,V$4,'Leave log'!$D$5:$D$404,V$4,'Leave log'!$E$5:$E$404,"Half day")&gt;0,"½",""),IF(AND(Setup!$A$16&lt;&gt;"",COUNTIFS('Leave log'!$A$5:$A$404,$A13,'Leave log'!$C$5:$C$404,"&lt;="&amp;V$4,'Leave log'!$D$5:$D$404,"&gt;="&amp;V$4,'Leave log'!$B$5:$B$404,Setup!$A$16)&gt;0),Setup!$B$16&amp;IF(COUNTIFS('Leave log'!$A$5:$A$404,$A13,'Leave log'!$C$5:$C$404,V$4,'Leave log'!$D$5:$D$404,V$4,'Leave log'!$E$5:$E$404,"Half day")&gt;0,"½",""),IF(AND(Setup!$A$17&lt;&gt;"",COUNTIFS('Leave log'!$A$5:$A$404,$A13,'Leave log'!$C$5:$C$404,"&lt;="&amp;V$4,'Leave log'!$D$5:$D$404,"&gt;="&amp;V$4,'Leave log'!$B$5:$B$404,Setup!$A$17)&gt;0),Setup!$B$17&amp;IF(COUNTIFS('Leave log'!$A$5:$A$404,$A13,'Leave log'!$C$5:$C$404,V$4,'Leave log'!$D$5:$D$404,V$4,'Leave log'!$E$5:$E$404,"Half day")&gt;0,"½",""),""))))))))</f>
        <v/>
      </c>
      <c r="W13" s="75">
        <f>IF(OR(W$7=1,$A13=""),"",IF(COUNTIFS('Leave log'!$A$5:$A$404,$A13,'Leave log'!$C$5:$C$404,"&lt;="&amp;W$4,'Leave log'!$D$5:$D$404,"&gt;="&amp;W$4)=0,"",IF(AND(Setup!$A$12&lt;&gt;"",COUNTIFS('Leave log'!$A$5:$A$404,$A13,'Leave log'!$C$5:$C$404,"&lt;="&amp;W$4,'Leave log'!$D$5:$D$404,"&gt;="&amp;W$4,'Leave log'!$B$5:$B$404,Setup!$A$12)&gt;0),Setup!$B$12&amp;IF(COUNTIFS('Leave log'!$A$5:$A$404,$A13,'Leave log'!$C$5:$C$404,W$4,'Leave log'!$D$5:$D$404,W$4,'Leave log'!$E$5:$E$404,"Half day")&gt;0,"½",""),IF(AND(Setup!$A$13&lt;&gt;"",COUNTIFS('Leave log'!$A$5:$A$404,$A13,'Leave log'!$C$5:$C$404,"&lt;="&amp;W$4,'Leave log'!$D$5:$D$404,"&gt;="&amp;W$4,'Leave log'!$B$5:$B$404,Setup!$A$13)&gt;0),Setup!$B$13&amp;IF(COUNTIFS('Leave log'!$A$5:$A$404,$A13,'Leave log'!$C$5:$C$404,W$4,'Leave log'!$D$5:$D$404,W$4,'Leave log'!$E$5:$E$404,"Half day")&gt;0,"½",""),IF(AND(Setup!$A$14&lt;&gt;"",COUNTIFS('Leave log'!$A$5:$A$404,$A13,'Leave log'!$C$5:$C$404,"&lt;="&amp;W$4,'Leave log'!$D$5:$D$404,"&gt;="&amp;W$4,'Leave log'!$B$5:$B$404,Setup!$A$14)&gt;0),Setup!$B$14&amp;IF(COUNTIFS('Leave log'!$A$5:$A$404,$A13,'Leave log'!$C$5:$C$404,W$4,'Leave log'!$D$5:$D$404,W$4,'Leave log'!$E$5:$E$404,"Half day")&gt;0,"½",""),IF(AND(Setup!$A$15&lt;&gt;"",COUNTIFS('Leave log'!$A$5:$A$404,$A13,'Leave log'!$C$5:$C$404,"&lt;="&amp;W$4,'Leave log'!$D$5:$D$404,"&gt;="&amp;W$4,'Leave log'!$B$5:$B$404,Setup!$A$15)&gt;0),Setup!$B$15&amp;IF(COUNTIFS('Leave log'!$A$5:$A$404,$A13,'Leave log'!$C$5:$C$404,W$4,'Leave log'!$D$5:$D$404,W$4,'Leave log'!$E$5:$E$404,"Half day")&gt;0,"½",""),IF(AND(Setup!$A$16&lt;&gt;"",COUNTIFS('Leave log'!$A$5:$A$404,$A13,'Leave log'!$C$5:$C$404,"&lt;="&amp;W$4,'Leave log'!$D$5:$D$404,"&gt;="&amp;W$4,'Leave log'!$B$5:$B$404,Setup!$A$16)&gt;0),Setup!$B$16&amp;IF(COUNTIFS('Leave log'!$A$5:$A$404,$A13,'Leave log'!$C$5:$C$404,W$4,'Leave log'!$D$5:$D$404,W$4,'Leave log'!$E$5:$E$404,"Half day")&gt;0,"½",""),IF(AND(Setup!$A$17&lt;&gt;"",COUNTIFS('Leave log'!$A$5:$A$404,$A13,'Leave log'!$C$5:$C$404,"&lt;="&amp;W$4,'Leave log'!$D$5:$D$404,"&gt;="&amp;W$4,'Leave log'!$B$5:$B$404,Setup!$A$17)&gt;0),Setup!$B$17&amp;IF(COUNTIFS('Leave log'!$A$5:$A$404,$A13,'Leave log'!$C$5:$C$404,W$4,'Leave log'!$D$5:$D$404,W$4,'Leave log'!$E$5:$E$404,"Half day")&gt;0,"½",""),""))))))))</f>
        <v/>
      </c>
      <c r="X13" s="75">
        <f>IF(OR(X$7=1,$A13=""),"",IF(COUNTIFS('Leave log'!$A$5:$A$404,$A13,'Leave log'!$C$5:$C$404,"&lt;="&amp;X$4,'Leave log'!$D$5:$D$404,"&gt;="&amp;X$4)=0,"",IF(AND(Setup!$A$12&lt;&gt;"",COUNTIFS('Leave log'!$A$5:$A$404,$A13,'Leave log'!$C$5:$C$404,"&lt;="&amp;X$4,'Leave log'!$D$5:$D$404,"&gt;="&amp;X$4,'Leave log'!$B$5:$B$404,Setup!$A$12)&gt;0),Setup!$B$12&amp;IF(COUNTIFS('Leave log'!$A$5:$A$404,$A13,'Leave log'!$C$5:$C$404,X$4,'Leave log'!$D$5:$D$404,X$4,'Leave log'!$E$5:$E$404,"Half day")&gt;0,"½",""),IF(AND(Setup!$A$13&lt;&gt;"",COUNTIFS('Leave log'!$A$5:$A$404,$A13,'Leave log'!$C$5:$C$404,"&lt;="&amp;X$4,'Leave log'!$D$5:$D$404,"&gt;="&amp;X$4,'Leave log'!$B$5:$B$404,Setup!$A$13)&gt;0),Setup!$B$13&amp;IF(COUNTIFS('Leave log'!$A$5:$A$404,$A13,'Leave log'!$C$5:$C$404,X$4,'Leave log'!$D$5:$D$404,X$4,'Leave log'!$E$5:$E$404,"Half day")&gt;0,"½",""),IF(AND(Setup!$A$14&lt;&gt;"",COUNTIFS('Leave log'!$A$5:$A$404,$A13,'Leave log'!$C$5:$C$404,"&lt;="&amp;X$4,'Leave log'!$D$5:$D$404,"&gt;="&amp;X$4,'Leave log'!$B$5:$B$404,Setup!$A$14)&gt;0),Setup!$B$14&amp;IF(COUNTIFS('Leave log'!$A$5:$A$404,$A13,'Leave log'!$C$5:$C$404,X$4,'Leave log'!$D$5:$D$404,X$4,'Leave log'!$E$5:$E$404,"Half day")&gt;0,"½",""),IF(AND(Setup!$A$15&lt;&gt;"",COUNTIFS('Leave log'!$A$5:$A$404,$A13,'Leave log'!$C$5:$C$404,"&lt;="&amp;X$4,'Leave log'!$D$5:$D$404,"&gt;="&amp;X$4,'Leave log'!$B$5:$B$404,Setup!$A$15)&gt;0),Setup!$B$15&amp;IF(COUNTIFS('Leave log'!$A$5:$A$404,$A13,'Leave log'!$C$5:$C$404,X$4,'Leave log'!$D$5:$D$404,X$4,'Leave log'!$E$5:$E$404,"Half day")&gt;0,"½",""),IF(AND(Setup!$A$16&lt;&gt;"",COUNTIFS('Leave log'!$A$5:$A$404,$A13,'Leave log'!$C$5:$C$404,"&lt;="&amp;X$4,'Leave log'!$D$5:$D$404,"&gt;="&amp;X$4,'Leave log'!$B$5:$B$404,Setup!$A$16)&gt;0),Setup!$B$16&amp;IF(COUNTIFS('Leave log'!$A$5:$A$404,$A13,'Leave log'!$C$5:$C$404,X$4,'Leave log'!$D$5:$D$404,X$4,'Leave log'!$E$5:$E$404,"Half day")&gt;0,"½",""),IF(AND(Setup!$A$17&lt;&gt;"",COUNTIFS('Leave log'!$A$5:$A$404,$A13,'Leave log'!$C$5:$C$404,"&lt;="&amp;X$4,'Leave log'!$D$5:$D$404,"&gt;="&amp;X$4,'Leave log'!$B$5:$B$404,Setup!$A$17)&gt;0),Setup!$B$17&amp;IF(COUNTIFS('Leave log'!$A$5:$A$404,$A13,'Leave log'!$C$5:$C$404,X$4,'Leave log'!$D$5:$D$404,X$4,'Leave log'!$E$5:$E$404,"Half day")&gt;0,"½",""),""))))))))</f>
        <v/>
      </c>
      <c r="Y13" s="75">
        <f>IF(OR(Y$7=1,$A13=""),"",IF(COUNTIFS('Leave log'!$A$5:$A$404,$A13,'Leave log'!$C$5:$C$404,"&lt;="&amp;Y$4,'Leave log'!$D$5:$D$404,"&gt;="&amp;Y$4)=0,"",IF(AND(Setup!$A$12&lt;&gt;"",COUNTIFS('Leave log'!$A$5:$A$404,$A13,'Leave log'!$C$5:$C$404,"&lt;="&amp;Y$4,'Leave log'!$D$5:$D$404,"&gt;="&amp;Y$4,'Leave log'!$B$5:$B$404,Setup!$A$12)&gt;0),Setup!$B$12&amp;IF(COUNTIFS('Leave log'!$A$5:$A$404,$A13,'Leave log'!$C$5:$C$404,Y$4,'Leave log'!$D$5:$D$404,Y$4,'Leave log'!$E$5:$E$404,"Half day")&gt;0,"½",""),IF(AND(Setup!$A$13&lt;&gt;"",COUNTIFS('Leave log'!$A$5:$A$404,$A13,'Leave log'!$C$5:$C$404,"&lt;="&amp;Y$4,'Leave log'!$D$5:$D$404,"&gt;="&amp;Y$4,'Leave log'!$B$5:$B$404,Setup!$A$13)&gt;0),Setup!$B$13&amp;IF(COUNTIFS('Leave log'!$A$5:$A$404,$A13,'Leave log'!$C$5:$C$404,Y$4,'Leave log'!$D$5:$D$404,Y$4,'Leave log'!$E$5:$E$404,"Half day")&gt;0,"½",""),IF(AND(Setup!$A$14&lt;&gt;"",COUNTIFS('Leave log'!$A$5:$A$404,$A13,'Leave log'!$C$5:$C$404,"&lt;="&amp;Y$4,'Leave log'!$D$5:$D$404,"&gt;="&amp;Y$4,'Leave log'!$B$5:$B$404,Setup!$A$14)&gt;0),Setup!$B$14&amp;IF(COUNTIFS('Leave log'!$A$5:$A$404,$A13,'Leave log'!$C$5:$C$404,Y$4,'Leave log'!$D$5:$D$404,Y$4,'Leave log'!$E$5:$E$404,"Half day")&gt;0,"½",""),IF(AND(Setup!$A$15&lt;&gt;"",COUNTIFS('Leave log'!$A$5:$A$404,$A13,'Leave log'!$C$5:$C$404,"&lt;="&amp;Y$4,'Leave log'!$D$5:$D$404,"&gt;="&amp;Y$4,'Leave log'!$B$5:$B$404,Setup!$A$15)&gt;0),Setup!$B$15&amp;IF(COUNTIFS('Leave log'!$A$5:$A$404,$A13,'Leave log'!$C$5:$C$404,Y$4,'Leave log'!$D$5:$D$404,Y$4,'Leave log'!$E$5:$E$404,"Half day")&gt;0,"½",""),IF(AND(Setup!$A$16&lt;&gt;"",COUNTIFS('Leave log'!$A$5:$A$404,$A13,'Leave log'!$C$5:$C$404,"&lt;="&amp;Y$4,'Leave log'!$D$5:$D$404,"&gt;="&amp;Y$4,'Leave log'!$B$5:$B$404,Setup!$A$16)&gt;0),Setup!$B$16&amp;IF(COUNTIFS('Leave log'!$A$5:$A$404,$A13,'Leave log'!$C$5:$C$404,Y$4,'Leave log'!$D$5:$D$404,Y$4,'Leave log'!$E$5:$E$404,"Half day")&gt;0,"½",""),IF(AND(Setup!$A$17&lt;&gt;"",COUNTIFS('Leave log'!$A$5:$A$404,$A13,'Leave log'!$C$5:$C$404,"&lt;="&amp;Y$4,'Leave log'!$D$5:$D$404,"&gt;="&amp;Y$4,'Leave log'!$B$5:$B$404,Setup!$A$17)&gt;0),Setup!$B$17&amp;IF(COUNTIFS('Leave log'!$A$5:$A$404,$A13,'Leave log'!$C$5:$C$404,Y$4,'Leave log'!$D$5:$D$404,Y$4,'Leave log'!$E$5:$E$404,"Half day")&gt;0,"½",""),""))))))))</f>
        <v/>
      </c>
      <c r="Z13" s="75">
        <f>IF(OR(Z$7=1,$A13=""),"",IF(COUNTIFS('Leave log'!$A$5:$A$404,$A13,'Leave log'!$C$5:$C$404,"&lt;="&amp;Z$4,'Leave log'!$D$5:$D$404,"&gt;="&amp;Z$4)=0,"",IF(AND(Setup!$A$12&lt;&gt;"",COUNTIFS('Leave log'!$A$5:$A$404,$A13,'Leave log'!$C$5:$C$404,"&lt;="&amp;Z$4,'Leave log'!$D$5:$D$404,"&gt;="&amp;Z$4,'Leave log'!$B$5:$B$404,Setup!$A$12)&gt;0),Setup!$B$12&amp;IF(COUNTIFS('Leave log'!$A$5:$A$404,$A13,'Leave log'!$C$5:$C$404,Z$4,'Leave log'!$D$5:$D$404,Z$4,'Leave log'!$E$5:$E$404,"Half day")&gt;0,"½",""),IF(AND(Setup!$A$13&lt;&gt;"",COUNTIFS('Leave log'!$A$5:$A$404,$A13,'Leave log'!$C$5:$C$404,"&lt;="&amp;Z$4,'Leave log'!$D$5:$D$404,"&gt;="&amp;Z$4,'Leave log'!$B$5:$B$404,Setup!$A$13)&gt;0),Setup!$B$13&amp;IF(COUNTIFS('Leave log'!$A$5:$A$404,$A13,'Leave log'!$C$5:$C$404,Z$4,'Leave log'!$D$5:$D$404,Z$4,'Leave log'!$E$5:$E$404,"Half day")&gt;0,"½",""),IF(AND(Setup!$A$14&lt;&gt;"",COUNTIFS('Leave log'!$A$5:$A$404,$A13,'Leave log'!$C$5:$C$404,"&lt;="&amp;Z$4,'Leave log'!$D$5:$D$404,"&gt;="&amp;Z$4,'Leave log'!$B$5:$B$404,Setup!$A$14)&gt;0),Setup!$B$14&amp;IF(COUNTIFS('Leave log'!$A$5:$A$404,$A13,'Leave log'!$C$5:$C$404,Z$4,'Leave log'!$D$5:$D$404,Z$4,'Leave log'!$E$5:$E$404,"Half day")&gt;0,"½",""),IF(AND(Setup!$A$15&lt;&gt;"",COUNTIFS('Leave log'!$A$5:$A$404,$A13,'Leave log'!$C$5:$C$404,"&lt;="&amp;Z$4,'Leave log'!$D$5:$D$404,"&gt;="&amp;Z$4,'Leave log'!$B$5:$B$404,Setup!$A$15)&gt;0),Setup!$B$15&amp;IF(COUNTIFS('Leave log'!$A$5:$A$404,$A13,'Leave log'!$C$5:$C$404,Z$4,'Leave log'!$D$5:$D$404,Z$4,'Leave log'!$E$5:$E$404,"Half day")&gt;0,"½",""),IF(AND(Setup!$A$16&lt;&gt;"",COUNTIFS('Leave log'!$A$5:$A$404,$A13,'Leave log'!$C$5:$C$404,"&lt;="&amp;Z$4,'Leave log'!$D$5:$D$404,"&gt;="&amp;Z$4,'Leave log'!$B$5:$B$404,Setup!$A$16)&gt;0),Setup!$B$16&amp;IF(COUNTIFS('Leave log'!$A$5:$A$404,$A13,'Leave log'!$C$5:$C$404,Z$4,'Leave log'!$D$5:$D$404,Z$4,'Leave log'!$E$5:$E$404,"Half day")&gt;0,"½",""),IF(AND(Setup!$A$17&lt;&gt;"",COUNTIFS('Leave log'!$A$5:$A$404,$A13,'Leave log'!$C$5:$C$404,"&lt;="&amp;Z$4,'Leave log'!$D$5:$D$404,"&gt;="&amp;Z$4,'Leave log'!$B$5:$B$404,Setup!$A$17)&gt;0),Setup!$B$17&amp;IF(COUNTIFS('Leave log'!$A$5:$A$404,$A13,'Leave log'!$C$5:$C$404,Z$4,'Leave log'!$D$5:$D$404,Z$4,'Leave log'!$E$5:$E$404,"Half day")&gt;0,"½",""),""))))))))</f>
        <v/>
      </c>
      <c r="AA13" s="75">
        <f>IF(OR(AA$7=1,$A13=""),"",IF(COUNTIFS('Leave log'!$A$5:$A$404,$A13,'Leave log'!$C$5:$C$404,"&lt;="&amp;AA$4,'Leave log'!$D$5:$D$404,"&gt;="&amp;AA$4)=0,"",IF(AND(Setup!$A$12&lt;&gt;"",COUNTIFS('Leave log'!$A$5:$A$404,$A13,'Leave log'!$C$5:$C$404,"&lt;="&amp;AA$4,'Leave log'!$D$5:$D$404,"&gt;="&amp;AA$4,'Leave log'!$B$5:$B$404,Setup!$A$12)&gt;0),Setup!$B$12&amp;IF(COUNTIFS('Leave log'!$A$5:$A$404,$A13,'Leave log'!$C$5:$C$404,AA$4,'Leave log'!$D$5:$D$404,AA$4,'Leave log'!$E$5:$E$404,"Half day")&gt;0,"½",""),IF(AND(Setup!$A$13&lt;&gt;"",COUNTIFS('Leave log'!$A$5:$A$404,$A13,'Leave log'!$C$5:$C$404,"&lt;="&amp;AA$4,'Leave log'!$D$5:$D$404,"&gt;="&amp;AA$4,'Leave log'!$B$5:$B$404,Setup!$A$13)&gt;0),Setup!$B$13&amp;IF(COUNTIFS('Leave log'!$A$5:$A$404,$A13,'Leave log'!$C$5:$C$404,AA$4,'Leave log'!$D$5:$D$404,AA$4,'Leave log'!$E$5:$E$404,"Half day")&gt;0,"½",""),IF(AND(Setup!$A$14&lt;&gt;"",COUNTIFS('Leave log'!$A$5:$A$404,$A13,'Leave log'!$C$5:$C$404,"&lt;="&amp;AA$4,'Leave log'!$D$5:$D$404,"&gt;="&amp;AA$4,'Leave log'!$B$5:$B$404,Setup!$A$14)&gt;0),Setup!$B$14&amp;IF(COUNTIFS('Leave log'!$A$5:$A$404,$A13,'Leave log'!$C$5:$C$404,AA$4,'Leave log'!$D$5:$D$404,AA$4,'Leave log'!$E$5:$E$404,"Half day")&gt;0,"½",""),IF(AND(Setup!$A$15&lt;&gt;"",COUNTIFS('Leave log'!$A$5:$A$404,$A13,'Leave log'!$C$5:$C$404,"&lt;="&amp;AA$4,'Leave log'!$D$5:$D$404,"&gt;="&amp;AA$4,'Leave log'!$B$5:$B$404,Setup!$A$15)&gt;0),Setup!$B$15&amp;IF(COUNTIFS('Leave log'!$A$5:$A$404,$A13,'Leave log'!$C$5:$C$404,AA$4,'Leave log'!$D$5:$D$404,AA$4,'Leave log'!$E$5:$E$404,"Half day")&gt;0,"½",""),IF(AND(Setup!$A$16&lt;&gt;"",COUNTIFS('Leave log'!$A$5:$A$404,$A13,'Leave log'!$C$5:$C$404,"&lt;="&amp;AA$4,'Leave log'!$D$5:$D$404,"&gt;="&amp;AA$4,'Leave log'!$B$5:$B$404,Setup!$A$16)&gt;0),Setup!$B$16&amp;IF(COUNTIFS('Leave log'!$A$5:$A$404,$A13,'Leave log'!$C$5:$C$404,AA$4,'Leave log'!$D$5:$D$404,AA$4,'Leave log'!$E$5:$E$404,"Half day")&gt;0,"½",""),IF(AND(Setup!$A$17&lt;&gt;"",COUNTIFS('Leave log'!$A$5:$A$404,$A13,'Leave log'!$C$5:$C$404,"&lt;="&amp;AA$4,'Leave log'!$D$5:$D$404,"&gt;="&amp;AA$4,'Leave log'!$B$5:$B$404,Setup!$A$17)&gt;0),Setup!$B$17&amp;IF(COUNTIFS('Leave log'!$A$5:$A$404,$A13,'Leave log'!$C$5:$C$404,AA$4,'Leave log'!$D$5:$D$404,AA$4,'Leave log'!$E$5:$E$404,"Half day")&gt;0,"½",""),""))))))))</f>
        <v/>
      </c>
      <c r="AB13" s="75">
        <f>IF(OR(AB$7=1,$A13=""),"",IF(COUNTIFS('Leave log'!$A$5:$A$404,$A13,'Leave log'!$C$5:$C$404,"&lt;="&amp;AB$4,'Leave log'!$D$5:$D$404,"&gt;="&amp;AB$4)=0,"",IF(AND(Setup!$A$12&lt;&gt;"",COUNTIFS('Leave log'!$A$5:$A$404,$A13,'Leave log'!$C$5:$C$404,"&lt;="&amp;AB$4,'Leave log'!$D$5:$D$404,"&gt;="&amp;AB$4,'Leave log'!$B$5:$B$404,Setup!$A$12)&gt;0),Setup!$B$12&amp;IF(COUNTIFS('Leave log'!$A$5:$A$404,$A13,'Leave log'!$C$5:$C$404,AB$4,'Leave log'!$D$5:$D$404,AB$4,'Leave log'!$E$5:$E$404,"Half day")&gt;0,"½",""),IF(AND(Setup!$A$13&lt;&gt;"",COUNTIFS('Leave log'!$A$5:$A$404,$A13,'Leave log'!$C$5:$C$404,"&lt;="&amp;AB$4,'Leave log'!$D$5:$D$404,"&gt;="&amp;AB$4,'Leave log'!$B$5:$B$404,Setup!$A$13)&gt;0),Setup!$B$13&amp;IF(COUNTIFS('Leave log'!$A$5:$A$404,$A13,'Leave log'!$C$5:$C$404,AB$4,'Leave log'!$D$5:$D$404,AB$4,'Leave log'!$E$5:$E$404,"Half day")&gt;0,"½",""),IF(AND(Setup!$A$14&lt;&gt;"",COUNTIFS('Leave log'!$A$5:$A$404,$A13,'Leave log'!$C$5:$C$404,"&lt;="&amp;AB$4,'Leave log'!$D$5:$D$404,"&gt;="&amp;AB$4,'Leave log'!$B$5:$B$404,Setup!$A$14)&gt;0),Setup!$B$14&amp;IF(COUNTIFS('Leave log'!$A$5:$A$404,$A13,'Leave log'!$C$5:$C$404,AB$4,'Leave log'!$D$5:$D$404,AB$4,'Leave log'!$E$5:$E$404,"Half day")&gt;0,"½",""),IF(AND(Setup!$A$15&lt;&gt;"",COUNTIFS('Leave log'!$A$5:$A$404,$A13,'Leave log'!$C$5:$C$404,"&lt;="&amp;AB$4,'Leave log'!$D$5:$D$404,"&gt;="&amp;AB$4,'Leave log'!$B$5:$B$404,Setup!$A$15)&gt;0),Setup!$B$15&amp;IF(COUNTIFS('Leave log'!$A$5:$A$404,$A13,'Leave log'!$C$5:$C$404,AB$4,'Leave log'!$D$5:$D$404,AB$4,'Leave log'!$E$5:$E$404,"Half day")&gt;0,"½",""),IF(AND(Setup!$A$16&lt;&gt;"",COUNTIFS('Leave log'!$A$5:$A$404,$A13,'Leave log'!$C$5:$C$404,"&lt;="&amp;AB$4,'Leave log'!$D$5:$D$404,"&gt;="&amp;AB$4,'Leave log'!$B$5:$B$404,Setup!$A$16)&gt;0),Setup!$B$16&amp;IF(COUNTIFS('Leave log'!$A$5:$A$404,$A13,'Leave log'!$C$5:$C$404,AB$4,'Leave log'!$D$5:$D$404,AB$4,'Leave log'!$E$5:$E$404,"Half day")&gt;0,"½",""),IF(AND(Setup!$A$17&lt;&gt;"",COUNTIFS('Leave log'!$A$5:$A$404,$A13,'Leave log'!$C$5:$C$404,"&lt;="&amp;AB$4,'Leave log'!$D$5:$D$404,"&gt;="&amp;AB$4,'Leave log'!$B$5:$B$404,Setup!$A$17)&gt;0),Setup!$B$17&amp;IF(COUNTIFS('Leave log'!$A$5:$A$404,$A13,'Leave log'!$C$5:$C$404,AB$4,'Leave log'!$D$5:$D$404,AB$4,'Leave log'!$E$5:$E$404,"Half day")&gt;0,"½",""),""))))))))</f>
        <v/>
      </c>
      <c r="AC13" s="75">
        <f>IF(OR(AC$7=1,$A13=""),"",IF(COUNTIFS('Leave log'!$A$5:$A$404,$A13,'Leave log'!$C$5:$C$404,"&lt;="&amp;AC$4,'Leave log'!$D$5:$D$404,"&gt;="&amp;AC$4)=0,"",IF(AND(Setup!$A$12&lt;&gt;"",COUNTIFS('Leave log'!$A$5:$A$404,$A13,'Leave log'!$C$5:$C$404,"&lt;="&amp;AC$4,'Leave log'!$D$5:$D$404,"&gt;="&amp;AC$4,'Leave log'!$B$5:$B$404,Setup!$A$12)&gt;0),Setup!$B$12&amp;IF(COUNTIFS('Leave log'!$A$5:$A$404,$A13,'Leave log'!$C$5:$C$404,AC$4,'Leave log'!$D$5:$D$404,AC$4,'Leave log'!$E$5:$E$404,"Half day")&gt;0,"½",""),IF(AND(Setup!$A$13&lt;&gt;"",COUNTIFS('Leave log'!$A$5:$A$404,$A13,'Leave log'!$C$5:$C$404,"&lt;="&amp;AC$4,'Leave log'!$D$5:$D$404,"&gt;="&amp;AC$4,'Leave log'!$B$5:$B$404,Setup!$A$13)&gt;0),Setup!$B$13&amp;IF(COUNTIFS('Leave log'!$A$5:$A$404,$A13,'Leave log'!$C$5:$C$404,AC$4,'Leave log'!$D$5:$D$404,AC$4,'Leave log'!$E$5:$E$404,"Half day")&gt;0,"½",""),IF(AND(Setup!$A$14&lt;&gt;"",COUNTIFS('Leave log'!$A$5:$A$404,$A13,'Leave log'!$C$5:$C$404,"&lt;="&amp;AC$4,'Leave log'!$D$5:$D$404,"&gt;="&amp;AC$4,'Leave log'!$B$5:$B$404,Setup!$A$14)&gt;0),Setup!$B$14&amp;IF(COUNTIFS('Leave log'!$A$5:$A$404,$A13,'Leave log'!$C$5:$C$404,AC$4,'Leave log'!$D$5:$D$404,AC$4,'Leave log'!$E$5:$E$404,"Half day")&gt;0,"½",""),IF(AND(Setup!$A$15&lt;&gt;"",COUNTIFS('Leave log'!$A$5:$A$404,$A13,'Leave log'!$C$5:$C$404,"&lt;="&amp;AC$4,'Leave log'!$D$5:$D$404,"&gt;="&amp;AC$4,'Leave log'!$B$5:$B$404,Setup!$A$15)&gt;0),Setup!$B$15&amp;IF(COUNTIFS('Leave log'!$A$5:$A$404,$A13,'Leave log'!$C$5:$C$404,AC$4,'Leave log'!$D$5:$D$404,AC$4,'Leave log'!$E$5:$E$404,"Half day")&gt;0,"½",""),IF(AND(Setup!$A$16&lt;&gt;"",COUNTIFS('Leave log'!$A$5:$A$404,$A13,'Leave log'!$C$5:$C$404,"&lt;="&amp;AC$4,'Leave log'!$D$5:$D$404,"&gt;="&amp;AC$4,'Leave log'!$B$5:$B$404,Setup!$A$16)&gt;0),Setup!$B$16&amp;IF(COUNTIFS('Leave log'!$A$5:$A$404,$A13,'Leave log'!$C$5:$C$404,AC$4,'Leave log'!$D$5:$D$404,AC$4,'Leave log'!$E$5:$E$404,"Half day")&gt;0,"½",""),IF(AND(Setup!$A$17&lt;&gt;"",COUNTIFS('Leave log'!$A$5:$A$404,$A13,'Leave log'!$C$5:$C$404,"&lt;="&amp;AC$4,'Leave log'!$D$5:$D$404,"&gt;="&amp;AC$4,'Leave log'!$B$5:$B$404,Setup!$A$17)&gt;0),Setup!$B$17&amp;IF(COUNTIFS('Leave log'!$A$5:$A$404,$A13,'Leave log'!$C$5:$C$404,AC$4,'Leave log'!$D$5:$D$404,AC$4,'Leave log'!$E$5:$E$404,"Half day")&gt;0,"½",""),""))))))))</f>
        <v/>
      </c>
      <c r="AD13" s="75">
        <f>IF(OR(AD$7=1,$A13=""),"",IF(COUNTIFS('Leave log'!$A$5:$A$404,$A13,'Leave log'!$C$5:$C$404,"&lt;="&amp;AD$4,'Leave log'!$D$5:$D$404,"&gt;="&amp;AD$4)=0,"",IF(AND(Setup!$A$12&lt;&gt;"",COUNTIFS('Leave log'!$A$5:$A$404,$A13,'Leave log'!$C$5:$C$404,"&lt;="&amp;AD$4,'Leave log'!$D$5:$D$404,"&gt;="&amp;AD$4,'Leave log'!$B$5:$B$404,Setup!$A$12)&gt;0),Setup!$B$12&amp;IF(COUNTIFS('Leave log'!$A$5:$A$404,$A13,'Leave log'!$C$5:$C$404,AD$4,'Leave log'!$D$5:$D$404,AD$4,'Leave log'!$E$5:$E$404,"Half day")&gt;0,"½",""),IF(AND(Setup!$A$13&lt;&gt;"",COUNTIFS('Leave log'!$A$5:$A$404,$A13,'Leave log'!$C$5:$C$404,"&lt;="&amp;AD$4,'Leave log'!$D$5:$D$404,"&gt;="&amp;AD$4,'Leave log'!$B$5:$B$404,Setup!$A$13)&gt;0),Setup!$B$13&amp;IF(COUNTIFS('Leave log'!$A$5:$A$404,$A13,'Leave log'!$C$5:$C$404,AD$4,'Leave log'!$D$5:$D$404,AD$4,'Leave log'!$E$5:$E$404,"Half day")&gt;0,"½",""),IF(AND(Setup!$A$14&lt;&gt;"",COUNTIFS('Leave log'!$A$5:$A$404,$A13,'Leave log'!$C$5:$C$404,"&lt;="&amp;AD$4,'Leave log'!$D$5:$D$404,"&gt;="&amp;AD$4,'Leave log'!$B$5:$B$404,Setup!$A$14)&gt;0),Setup!$B$14&amp;IF(COUNTIFS('Leave log'!$A$5:$A$404,$A13,'Leave log'!$C$5:$C$404,AD$4,'Leave log'!$D$5:$D$404,AD$4,'Leave log'!$E$5:$E$404,"Half day")&gt;0,"½",""),IF(AND(Setup!$A$15&lt;&gt;"",COUNTIFS('Leave log'!$A$5:$A$404,$A13,'Leave log'!$C$5:$C$404,"&lt;="&amp;AD$4,'Leave log'!$D$5:$D$404,"&gt;="&amp;AD$4,'Leave log'!$B$5:$B$404,Setup!$A$15)&gt;0),Setup!$B$15&amp;IF(COUNTIFS('Leave log'!$A$5:$A$404,$A13,'Leave log'!$C$5:$C$404,AD$4,'Leave log'!$D$5:$D$404,AD$4,'Leave log'!$E$5:$E$404,"Half day")&gt;0,"½",""),IF(AND(Setup!$A$16&lt;&gt;"",COUNTIFS('Leave log'!$A$5:$A$404,$A13,'Leave log'!$C$5:$C$404,"&lt;="&amp;AD$4,'Leave log'!$D$5:$D$404,"&gt;="&amp;AD$4,'Leave log'!$B$5:$B$404,Setup!$A$16)&gt;0),Setup!$B$16&amp;IF(COUNTIFS('Leave log'!$A$5:$A$404,$A13,'Leave log'!$C$5:$C$404,AD$4,'Leave log'!$D$5:$D$404,AD$4,'Leave log'!$E$5:$E$404,"Half day")&gt;0,"½",""),IF(AND(Setup!$A$17&lt;&gt;"",COUNTIFS('Leave log'!$A$5:$A$404,$A13,'Leave log'!$C$5:$C$404,"&lt;="&amp;AD$4,'Leave log'!$D$5:$D$404,"&gt;="&amp;AD$4,'Leave log'!$B$5:$B$404,Setup!$A$17)&gt;0),Setup!$B$17&amp;IF(COUNTIFS('Leave log'!$A$5:$A$404,$A13,'Leave log'!$C$5:$C$404,AD$4,'Leave log'!$D$5:$D$404,AD$4,'Leave log'!$E$5:$E$404,"Half day")&gt;0,"½",""),""))))))))</f>
        <v/>
      </c>
      <c r="AE13" s="75">
        <f>IF(OR(AE$7=1,$A13=""),"",IF(COUNTIFS('Leave log'!$A$5:$A$404,$A13,'Leave log'!$C$5:$C$404,"&lt;="&amp;AE$4,'Leave log'!$D$5:$D$404,"&gt;="&amp;AE$4)=0,"",IF(AND(Setup!$A$12&lt;&gt;"",COUNTIFS('Leave log'!$A$5:$A$404,$A13,'Leave log'!$C$5:$C$404,"&lt;="&amp;AE$4,'Leave log'!$D$5:$D$404,"&gt;="&amp;AE$4,'Leave log'!$B$5:$B$404,Setup!$A$12)&gt;0),Setup!$B$12&amp;IF(COUNTIFS('Leave log'!$A$5:$A$404,$A13,'Leave log'!$C$5:$C$404,AE$4,'Leave log'!$D$5:$D$404,AE$4,'Leave log'!$E$5:$E$404,"Half day")&gt;0,"½",""),IF(AND(Setup!$A$13&lt;&gt;"",COUNTIFS('Leave log'!$A$5:$A$404,$A13,'Leave log'!$C$5:$C$404,"&lt;="&amp;AE$4,'Leave log'!$D$5:$D$404,"&gt;="&amp;AE$4,'Leave log'!$B$5:$B$404,Setup!$A$13)&gt;0),Setup!$B$13&amp;IF(COUNTIFS('Leave log'!$A$5:$A$404,$A13,'Leave log'!$C$5:$C$404,AE$4,'Leave log'!$D$5:$D$404,AE$4,'Leave log'!$E$5:$E$404,"Half day")&gt;0,"½",""),IF(AND(Setup!$A$14&lt;&gt;"",COUNTIFS('Leave log'!$A$5:$A$404,$A13,'Leave log'!$C$5:$C$404,"&lt;="&amp;AE$4,'Leave log'!$D$5:$D$404,"&gt;="&amp;AE$4,'Leave log'!$B$5:$B$404,Setup!$A$14)&gt;0),Setup!$B$14&amp;IF(COUNTIFS('Leave log'!$A$5:$A$404,$A13,'Leave log'!$C$5:$C$404,AE$4,'Leave log'!$D$5:$D$404,AE$4,'Leave log'!$E$5:$E$404,"Half day")&gt;0,"½",""),IF(AND(Setup!$A$15&lt;&gt;"",COUNTIFS('Leave log'!$A$5:$A$404,$A13,'Leave log'!$C$5:$C$404,"&lt;="&amp;AE$4,'Leave log'!$D$5:$D$404,"&gt;="&amp;AE$4,'Leave log'!$B$5:$B$404,Setup!$A$15)&gt;0),Setup!$B$15&amp;IF(COUNTIFS('Leave log'!$A$5:$A$404,$A13,'Leave log'!$C$5:$C$404,AE$4,'Leave log'!$D$5:$D$404,AE$4,'Leave log'!$E$5:$E$404,"Half day")&gt;0,"½",""),IF(AND(Setup!$A$16&lt;&gt;"",COUNTIFS('Leave log'!$A$5:$A$404,$A13,'Leave log'!$C$5:$C$404,"&lt;="&amp;AE$4,'Leave log'!$D$5:$D$404,"&gt;="&amp;AE$4,'Leave log'!$B$5:$B$404,Setup!$A$16)&gt;0),Setup!$B$16&amp;IF(COUNTIFS('Leave log'!$A$5:$A$404,$A13,'Leave log'!$C$5:$C$404,AE$4,'Leave log'!$D$5:$D$404,AE$4,'Leave log'!$E$5:$E$404,"Half day")&gt;0,"½",""),IF(AND(Setup!$A$17&lt;&gt;"",COUNTIFS('Leave log'!$A$5:$A$404,$A13,'Leave log'!$C$5:$C$404,"&lt;="&amp;AE$4,'Leave log'!$D$5:$D$404,"&gt;="&amp;AE$4,'Leave log'!$B$5:$B$404,Setup!$A$17)&gt;0),Setup!$B$17&amp;IF(COUNTIFS('Leave log'!$A$5:$A$404,$A13,'Leave log'!$C$5:$C$404,AE$4,'Leave log'!$D$5:$D$404,AE$4,'Leave log'!$E$5:$E$404,"Half day")&gt;0,"½",""),""))))))))</f>
        <v/>
      </c>
      <c r="AF13" s="75">
        <f>IF(OR(AF$7=1,$A13=""),"",IF(COUNTIFS('Leave log'!$A$5:$A$404,$A13,'Leave log'!$C$5:$C$404,"&lt;="&amp;AF$4,'Leave log'!$D$5:$D$404,"&gt;="&amp;AF$4)=0,"",IF(AND(Setup!$A$12&lt;&gt;"",COUNTIFS('Leave log'!$A$5:$A$404,$A13,'Leave log'!$C$5:$C$404,"&lt;="&amp;AF$4,'Leave log'!$D$5:$D$404,"&gt;="&amp;AF$4,'Leave log'!$B$5:$B$404,Setup!$A$12)&gt;0),Setup!$B$12&amp;IF(COUNTIFS('Leave log'!$A$5:$A$404,$A13,'Leave log'!$C$5:$C$404,AF$4,'Leave log'!$D$5:$D$404,AF$4,'Leave log'!$E$5:$E$404,"Half day")&gt;0,"½",""),IF(AND(Setup!$A$13&lt;&gt;"",COUNTIFS('Leave log'!$A$5:$A$404,$A13,'Leave log'!$C$5:$C$404,"&lt;="&amp;AF$4,'Leave log'!$D$5:$D$404,"&gt;="&amp;AF$4,'Leave log'!$B$5:$B$404,Setup!$A$13)&gt;0),Setup!$B$13&amp;IF(COUNTIFS('Leave log'!$A$5:$A$404,$A13,'Leave log'!$C$5:$C$404,AF$4,'Leave log'!$D$5:$D$404,AF$4,'Leave log'!$E$5:$E$404,"Half day")&gt;0,"½",""),IF(AND(Setup!$A$14&lt;&gt;"",COUNTIFS('Leave log'!$A$5:$A$404,$A13,'Leave log'!$C$5:$C$404,"&lt;="&amp;AF$4,'Leave log'!$D$5:$D$404,"&gt;="&amp;AF$4,'Leave log'!$B$5:$B$404,Setup!$A$14)&gt;0),Setup!$B$14&amp;IF(COUNTIFS('Leave log'!$A$5:$A$404,$A13,'Leave log'!$C$5:$C$404,AF$4,'Leave log'!$D$5:$D$404,AF$4,'Leave log'!$E$5:$E$404,"Half day")&gt;0,"½",""),IF(AND(Setup!$A$15&lt;&gt;"",COUNTIFS('Leave log'!$A$5:$A$404,$A13,'Leave log'!$C$5:$C$404,"&lt;="&amp;AF$4,'Leave log'!$D$5:$D$404,"&gt;="&amp;AF$4,'Leave log'!$B$5:$B$404,Setup!$A$15)&gt;0),Setup!$B$15&amp;IF(COUNTIFS('Leave log'!$A$5:$A$404,$A13,'Leave log'!$C$5:$C$404,AF$4,'Leave log'!$D$5:$D$404,AF$4,'Leave log'!$E$5:$E$404,"Half day")&gt;0,"½",""),IF(AND(Setup!$A$16&lt;&gt;"",COUNTIFS('Leave log'!$A$5:$A$404,$A13,'Leave log'!$C$5:$C$404,"&lt;="&amp;AF$4,'Leave log'!$D$5:$D$404,"&gt;="&amp;AF$4,'Leave log'!$B$5:$B$404,Setup!$A$16)&gt;0),Setup!$B$16&amp;IF(COUNTIFS('Leave log'!$A$5:$A$404,$A13,'Leave log'!$C$5:$C$404,AF$4,'Leave log'!$D$5:$D$404,AF$4,'Leave log'!$E$5:$E$404,"Half day")&gt;0,"½",""),IF(AND(Setup!$A$17&lt;&gt;"",COUNTIFS('Leave log'!$A$5:$A$404,$A13,'Leave log'!$C$5:$C$404,"&lt;="&amp;AF$4,'Leave log'!$D$5:$D$404,"&gt;="&amp;AF$4,'Leave log'!$B$5:$B$404,Setup!$A$17)&gt;0),Setup!$B$17&amp;IF(COUNTIFS('Leave log'!$A$5:$A$404,$A13,'Leave log'!$C$5:$C$404,AF$4,'Leave log'!$D$5:$D$404,AF$4,'Leave log'!$E$5:$E$404,"Half day")&gt;0,"½",""),""))))))))</f>
        <v/>
      </c>
    </row>
    <row r="14">
      <c r="A14" s="74">
        <f>IFERROR(IF(INDEX(Employees!$A$5:$A$34,7)="","",INDEX(Employees!$A$5:$A$34,7)),"")</f>
        <v/>
      </c>
      <c r="B14" s="75">
        <f>IF(OR(B$7=1,$A14=""),"",IF(COUNTIFS('Leave log'!$A$5:$A$404,$A14,'Leave log'!$C$5:$C$404,"&lt;="&amp;B$4,'Leave log'!$D$5:$D$404,"&gt;="&amp;B$4)=0,"",IF(AND(Setup!$A$12&lt;&gt;"",COUNTIFS('Leave log'!$A$5:$A$404,$A14,'Leave log'!$C$5:$C$404,"&lt;="&amp;B$4,'Leave log'!$D$5:$D$404,"&gt;="&amp;B$4,'Leave log'!$B$5:$B$404,Setup!$A$12)&gt;0),Setup!$B$12&amp;IF(COUNTIFS('Leave log'!$A$5:$A$404,$A14,'Leave log'!$C$5:$C$404,B$4,'Leave log'!$D$5:$D$404,B$4,'Leave log'!$E$5:$E$404,"Half day")&gt;0,"½",""),IF(AND(Setup!$A$13&lt;&gt;"",COUNTIFS('Leave log'!$A$5:$A$404,$A14,'Leave log'!$C$5:$C$404,"&lt;="&amp;B$4,'Leave log'!$D$5:$D$404,"&gt;="&amp;B$4,'Leave log'!$B$5:$B$404,Setup!$A$13)&gt;0),Setup!$B$13&amp;IF(COUNTIFS('Leave log'!$A$5:$A$404,$A14,'Leave log'!$C$5:$C$404,B$4,'Leave log'!$D$5:$D$404,B$4,'Leave log'!$E$5:$E$404,"Half day")&gt;0,"½",""),IF(AND(Setup!$A$14&lt;&gt;"",COUNTIFS('Leave log'!$A$5:$A$404,$A14,'Leave log'!$C$5:$C$404,"&lt;="&amp;B$4,'Leave log'!$D$5:$D$404,"&gt;="&amp;B$4,'Leave log'!$B$5:$B$404,Setup!$A$14)&gt;0),Setup!$B$14&amp;IF(COUNTIFS('Leave log'!$A$5:$A$404,$A14,'Leave log'!$C$5:$C$404,B$4,'Leave log'!$D$5:$D$404,B$4,'Leave log'!$E$5:$E$404,"Half day")&gt;0,"½",""),IF(AND(Setup!$A$15&lt;&gt;"",COUNTIFS('Leave log'!$A$5:$A$404,$A14,'Leave log'!$C$5:$C$404,"&lt;="&amp;B$4,'Leave log'!$D$5:$D$404,"&gt;="&amp;B$4,'Leave log'!$B$5:$B$404,Setup!$A$15)&gt;0),Setup!$B$15&amp;IF(COUNTIFS('Leave log'!$A$5:$A$404,$A14,'Leave log'!$C$5:$C$404,B$4,'Leave log'!$D$5:$D$404,B$4,'Leave log'!$E$5:$E$404,"Half day")&gt;0,"½",""),IF(AND(Setup!$A$16&lt;&gt;"",COUNTIFS('Leave log'!$A$5:$A$404,$A14,'Leave log'!$C$5:$C$404,"&lt;="&amp;B$4,'Leave log'!$D$5:$D$404,"&gt;="&amp;B$4,'Leave log'!$B$5:$B$404,Setup!$A$16)&gt;0),Setup!$B$16&amp;IF(COUNTIFS('Leave log'!$A$5:$A$404,$A14,'Leave log'!$C$5:$C$404,B$4,'Leave log'!$D$5:$D$404,B$4,'Leave log'!$E$5:$E$404,"Half day")&gt;0,"½",""),IF(AND(Setup!$A$17&lt;&gt;"",COUNTIFS('Leave log'!$A$5:$A$404,$A14,'Leave log'!$C$5:$C$404,"&lt;="&amp;B$4,'Leave log'!$D$5:$D$404,"&gt;="&amp;B$4,'Leave log'!$B$5:$B$404,Setup!$A$17)&gt;0),Setup!$B$17&amp;IF(COUNTIFS('Leave log'!$A$5:$A$404,$A14,'Leave log'!$C$5:$C$404,B$4,'Leave log'!$D$5:$D$404,B$4,'Leave log'!$E$5:$E$404,"Half day")&gt;0,"½",""),""))))))))</f>
        <v/>
      </c>
      <c r="C14" s="75">
        <f>IF(OR(C$7=1,$A14=""),"",IF(COUNTIFS('Leave log'!$A$5:$A$404,$A14,'Leave log'!$C$5:$C$404,"&lt;="&amp;C$4,'Leave log'!$D$5:$D$404,"&gt;="&amp;C$4)=0,"",IF(AND(Setup!$A$12&lt;&gt;"",COUNTIFS('Leave log'!$A$5:$A$404,$A14,'Leave log'!$C$5:$C$404,"&lt;="&amp;C$4,'Leave log'!$D$5:$D$404,"&gt;="&amp;C$4,'Leave log'!$B$5:$B$404,Setup!$A$12)&gt;0),Setup!$B$12&amp;IF(COUNTIFS('Leave log'!$A$5:$A$404,$A14,'Leave log'!$C$5:$C$404,C$4,'Leave log'!$D$5:$D$404,C$4,'Leave log'!$E$5:$E$404,"Half day")&gt;0,"½",""),IF(AND(Setup!$A$13&lt;&gt;"",COUNTIFS('Leave log'!$A$5:$A$404,$A14,'Leave log'!$C$5:$C$404,"&lt;="&amp;C$4,'Leave log'!$D$5:$D$404,"&gt;="&amp;C$4,'Leave log'!$B$5:$B$404,Setup!$A$13)&gt;0),Setup!$B$13&amp;IF(COUNTIFS('Leave log'!$A$5:$A$404,$A14,'Leave log'!$C$5:$C$404,C$4,'Leave log'!$D$5:$D$404,C$4,'Leave log'!$E$5:$E$404,"Half day")&gt;0,"½",""),IF(AND(Setup!$A$14&lt;&gt;"",COUNTIFS('Leave log'!$A$5:$A$404,$A14,'Leave log'!$C$5:$C$404,"&lt;="&amp;C$4,'Leave log'!$D$5:$D$404,"&gt;="&amp;C$4,'Leave log'!$B$5:$B$404,Setup!$A$14)&gt;0),Setup!$B$14&amp;IF(COUNTIFS('Leave log'!$A$5:$A$404,$A14,'Leave log'!$C$5:$C$404,C$4,'Leave log'!$D$5:$D$404,C$4,'Leave log'!$E$5:$E$404,"Half day")&gt;0,"½",""),IF(AND(Setup!$A$15&lt;&gt;"",COUNTIFS('Leave log'!$A$5:$A$404,$A14,'Leave log'!$C$5:$C$404,"&lt;="&amp;C$4,'Leave log'!$D$5:$D$404,"&gt;="&amp;C$4,'Leave log'!$B$5:$B$404,Setup!$A$15)&gt;0),Setup!$B$15&amp;IF(COUNTIFS('Leave log'!$A$5:$A$404,$A14,'Leave log'!$C$5:$C$404,C$4,'Leave log'!$D$5:$D$404,C$4,'Leave log'!$E$5:$E$404,"Half day")&gt;0,"½",""),IF(AND(Setup!$A$16&lt;&gt;"",COUNTIFS('Leave log'!$A$5:$A$404,$A14,'Leave log'!$C$5:$C$404,"&lt;="&amp;C$4,'Leave log'!$D$5:$D$404,"&gt;="&amp;C$4,'Leave log'!$B$5:$B$404,Setup!$A$16)&gt;0),Setup!$B$16&amp;IF(COUNTIFS('Leave log'!$A$5:$A$404,$A14,'Leave log'!$C$5:$C$404,C$4,'Leave log'!$D$5:$D$404,C$4,'Leave log'!$E$5:$E$404,"Half day")&gt;0,"½",""),IF(AND(Setup!$A$17&lt;&gt;"",COUNTIFS('Leave log'!$A$5:$A$404,$A14,'Leave log'!$C$5:$C$404,"&lt;="&amp;C$4,'Leave log'!$D$5:$D$404,"&gt;="&amp;C$4,'Leave log'!$B$5:$B$404,Setup!$A$17)&gt;0),Setup!$B$17&amp;IF(COUNTIFS('Leave log'!$A$5:$A$404,$A14,'Leave log'!$C$5:$C$404,C$4,'Leave log'!$D$5:$D$404,C$4,'Leave log'!$E$5:$E$404,"Half day")&gt;0,"½",""),""))))))))</f>
        <v/>
      </c>
      <c r="D14" s="75">
        <f>IF(OR(D$7=1,$A14=""),"",IF(COUNTIFS('Leave log'!$A$5:$A$404,$A14,'Leave log'!$C$5:$C$404,"&lt;="&amp;D$4,'Leave log'!$D$5:$D$404,"&gt;="&amp;D$4)=0,"",IF(AND(Setup!$A$12&lt;&gt;"",COUNTIFS('Leave log'!$A$5:$A$404,$A14,'Leave log'!$C$5:$C$404,"&lt;="&amp;D$4,'Leave log'!$D$5:$D$404,"&gt;="&amp;D$4,'Leave log'!$B$5:$B$404,Setup!$A$12)&gt;0),Setup!$B$12&amp;IF(COUNTIFS('Leave log'!$A$5:$A$404,$A14,'Leave log'!$C$5:$C$404,D$4,'Leave log'!$D$5:$D$404,D$4,'Leave log'!$E$5:$E$404,"Half day")&gt;0,"½",""),IF(AND(Setup!$A$13&lt;&gt;"",COUNTIFS('Leave log'!$A$5:$A$404,$A14,'Leave log'!$C$5:$C$404,"&lt;="&amp;D$4,'Leave log'!$D$5:$D$404,"&gt;="&amp;D$4,'Leave log'!$B$5:$B$404,Setup!$A$13)&gt;0),Setup!$B$13&amp;IF(COUNTIFS('Leave log'!$A$5:$A$404,$A14,'Leave log'!$C$5:$C$404,D$4,'Leave log'!$D$5:$D$404,D$4,'Leave log'!$E$5:$E$404,"Half day")&gt;0,"½",""),IF(AND(Setup!$A$14&lt;&gt;"",COUNTIFS('Leave log'!$A$5:$A$404,$A14,'Leave log'!$C$5:$C$404,"&lt;="&amp;D$4,'Leave log'!$D$5:$D$404,"&gt;="&amp;D$4,'Leave log'!$B$5:$B$404,Setup!$A$14)&gt;0),Setup!$B$14&amp;IF(COUNTIFS('Leave log'!$A$5:$A$404,$A14,'Leave log'!$C$5:$C$404,D$4,'Leave log'!$D$5:$D$404,D$4,'Leave log'!$E$5:$E$404,"Half day")&gt;0,"½",""),IF(AND(Setup!$A$15&lt;&gt;"",COUNTIFS('Leave log'!$A$5:$A$404,$A14,'Leave log'!$C$5:$C$404,"&lt;="&amp;D$4,'Leave log'!$D$5:$D$404,"&gt;="&amp;D$4,'Leave log'!$B$5:$B$404,Setup!$A$15)&gt;0),Setup!$B$15&amp;IF(COUNTIFS('Leave log'!$A$5:$A$404,$A14,'Leave log'!$C$5:$C$404,D$4,'Leave log'!$D$5:$D$404,D$4,'Leave log'!$E$5:$E$404,"Half day")&gt;0,"½",""),IF(AND(Setup!$A$16&lt;&gt;"",COUNTIFS('Leave log'!$A$5:$A$404,$A14,'Leave log'!$C$5:$C$404,"&lt;="&amp;D$4,'Leave log'!$D$5:$D$404,"&gt;="&amp;D$4,'Leave log'!$B$5:$B$404,Setup!$A$16)&gt;0),Setup!$B$16&amp;IF(COUNTIFS('Leave log'!$A$5:$A$404,$A14,'Leave log'!$C$5:$C$404,D$4,'Leave log'!$D$5:$D$404,D$4,'Leave log'!$E$5:$E$404,"Half day")&gt;0,"½",""),IF(AND(Setup!$A$17&lt;&gt;"",COUNTIFS('Leave log'!$A$5:$A$404,$A14,'Leave log'!$C$5:$C$404,"&lt;="&amp;D$4,'Leave log'!$D$5:$D$404,"&gt;="&amp;D$4,'Leave log'!$B$5:$B$404,Setup!$A$17)&gt;0),Setup!$B$17&amp;IF(COUNTIFS('Leave log'!$A$5:$A$404,$A14,'Leave log'!$C$5:$C$404,D$4,'Leave log'!$D$5:$D$404,D$4,'Leave log'!$E$5:$E$404,"Half day")&gt;0,"½",""),""))))))))</f>
        <v/>
      </c>
      <c r="E14" s="75">
        <f>IF(OR(E$7=1,$A14=""),"",IF(COUNTIFS('Leave log'!$A$5:$A$404,$A14,'Leave log'!$C$5:$C$404,"&lt;="&amp;E$4,'Leave log'!$D$5:$D$404,"&gt;="&amp;E$4)=0,"",IF(AND(Setup!$A$12&lt;&gt;"",COUNTIFS('Leave log'!$A$5:$A$404,$A14,'Leave log'!$C$5:$C$404,"&lt;="&amp;E$4,'Leave log'!$D$5:$D$404,"&gt;="&amp;E$4,'Leave log'!$B$5:$B$404,Setup!$A$12)&gt;0),Setup!$B$12&amp;IF(COUNTIFS('Leave log'!$A$5:$A$404,$A14,'Leave log'!$C$5:$C$404,E$4,'Leave log'!$D$5:$D$404,E$4,'Leave log'!$E$5:$E$404,"Half day")&gt;0,"½",""),IF(AND(Setup!$A$13&lt;&gt;"",COUNTIFS('Leave log'!$A$5:$A$404,$A14,'Leave log'!$C$5:$C$404,"&lt;="&amp;E$4,'Leave log'!$D$5:$D$404,"&gt;="&amp;E$4,'Leave log'!$B$5:$B$404,Setup!$A$13)&gt;0),Setup!$B$13&amp;IF(COUNTIFS('Leave log'!$A$5:$A$404,$A14,'Leave log'!$C$5:$C$404,E$4,'Leave log'!$D$5:$D$404,E$4,'Leave log'!$E$5:$E$404,"Half day")&gt;0,"½",""),IF(AND(Setup!$A$14&lt;&gt;"",COUNTIFS('Leave log'!$A$5:$A$404,$A14,'Leave log'!$C$5:$C$404,"&lt;="&amp;E$4,'Leave log'!$D$5:$D$404,"&gt;="&amp;E$4,'Leave log'!$B$5:$B$404,Setup!$A$14)&gt;0),Setup!$B$14&amp;IF(COUNTIFS('Leave log'!$A$5:$A$404,$A14,'Leave log'!$C$5:$C$404,E$4,'Leave log'!$D$5:$D$404,E$4,'Leave log'!$E$5:$E$404,"Half day")&gt;0,"½",""),IF(AND(Setup!$A$15&lt;&gt;"",COUNTIFS('Leave log'!$A$5:$A$404,$A14,'Leave log'!$C$5:$C$404,"&lt;="&amp;E$4,'Leave log'!$D$5:$D$404,"&gt;="&amp;E$4,'Leave log'!$B$5:$B$404,Setup!$A$15)&gt;0),Setup!$B$15&amp;IF(COUNTIFS('Leave log'!$A$5:$A$404,$A14,'Leave log'!$C$5:$C$404,E$4,'Leave log'!$D$5:$D$404,E$4,'Leave log'!$E$5:$E$404,"Half day")&gt;0,"½",""),IF(AND(Setup!$A$16&lt;&gt;"",COUNTIFS('Leave log'!$A$5:$A$404,$A14,'Leave log'!$C$5:$C$404,"&lt;="&amp;E$4,'Leave log'!$D$5:$D$404,"&gt;="&amp;E$4,'Leave log'!$B$5:$B$404,Setup!$A$16)&gt;0),Setup!$B$16&amp;IF(COUNTIFS('Leave log'!$A$5:$A$404,$A14,'Leave log'!$C$5:$C$404,E$4,'Leave log'!$D$5:$D$404,E$4,'Leave log'!$E$5:$E$404,"Half day")&gt;0,"½",""),IF(AND(Setup!$A$17&lt;&gt;"",COUNTIFS('Leave log'!$A$5:$A$404,$A14,'Leave log'!$C$5:$C$404,"&lt;="&amp;E$4,'Leave log'!$D$5:$D$404,"&gt;="&amp;E$4,'Leave log'!$B$5:$B$404,Setup!$A$17)&gt;0),Setup!$B$17&amp;IF(COUNTIFS('Leave log'!$A$5:$A$404,$A14,'Leave log'!$C$5:$C$404,E$4,'Leave log'!$D$5:$D$404,E$4,'Leave log'!$E$5:$E$404,"Half day")&gt;0,"½",""),""))))))))</f>
        <v/>
      </c>
      <c r="F14" s="75">
        <f>IF(OR(F$7=1,$A14=""),"",IF(COUNTIFS('Leave log'!$A$5:$A$404,$A14,'Leave log'!$C$5:$C$404,"&lt;="&amp;F$4,'Leave log'!$D$5:$D$404,"&gt;="&amp;F$4)=0,"",IF(AND(Setup!$A$12&lt;&gt;"",COUNTIFS('Leave log'!$A$5:$A$404,$A14,'Leave log'!$C$5:$C$404,"&lt;="&amp;F$4,'Leave log'!$D$5:$D$404,"&gt;="&amp;F$4,'Leave log'!$B$5:$B$404,Setup!$A$12)&gt;0),Setup!$B$12&amp;IF(COUNTIFS('Leave log'!$A$5:$A$404,$A14,'Leave log'!$C$5:$C$404,F$4,'Leave log'!$D$5:$D$404,F$4,'Leave log'!$E$5:$E$404,"Half day")&gt;0,"½",""),IF(AND(Setup!$A$13&lt;&gt;"",COUNTIFS('Leave log'!$A$5:$A$404,$A14,'Leave log'!$C$5:$C$404,"&lt;="&amp;F$4,'Leave log'!$D$5:$D$404,"&gt;="&amp;F$4,'Leave log'!$B$5:$B$404,Setup!$A$13)&gt;0),Setup!$B$13&amp;IF(COUNTIFS('Leave log'!$A$5:$A$404,$A14,'Leave log'!$C$5:$C$404,F$4,'Leave log'!$D$5:$D$404,F$4,'Leave log'!$E$5:$E$404,"Half day")&gt;0,"½",""),IF(AND(Setup!$A$14&lt;&gt;"",COUNTIFS('Leave log'!$A$5:$A$404,$A14,'Leave log'!$C$5:$C$404,"&lt;="&amp;F$4,'Leave log'!$D$5:$D$404,"&gt;="&amp;F$4,'Leave log'!$B$5:$B$404,Setup!$A$14)&gt;0),Setup!$B$14&amp;IF(COUNTIFS('Leave log'!$A$5:$A$404,$A14,'Leave log'!$C$5:$C$404,F$4,'Leave log'!$D$5:$D$404,F$4,'Leave log'!$E$5:$E$404,"Half day")&gt;0,"½",""),IF(AND(Setup!$A$15&lt;&gt;"",COUNTIFS('Leave log'!$A$5:$A$404,$A14,'Leave log'!$C$5:$C$404,"&lt;="&amp;F$4,'Leave log'!$D$5:$D$404,"&gt;="&amp;F$4,'Leave log'!$B$5:$B$404,Setup!$A$15)&gt;0),Setup!$B$15&amp;IF(COUNTIFS('Leave log'!$A$5:$A$404,$A14,'Leave log'!$C$5:$C$404,F$4,'Leave log'!$D$5:$D$404,F$4,'Leave log'!$E$5:$E$404,"Half day")&gt;0,"½",""),IF(AND(Setup!$A$16&lt;&gt;"",COUNTIFS('Leave log'!$A$5:$A$404,$A14,'Leave log'!$C$5:$C$404,"&lt;="&amp;F$4,'Leave log'!$D$5:$D$404,"&gt;="&amp;F$4,'Leave log'!$B$5:$B$404,Setup!$A$16)&gt;0),Setup!$B$16&amp;IF(COUNTIFS('Leave log'!$A$5:$A$404,$A14,'Leave log'!$C$5:$C$404,F$4,'Leave log'!$D$5:$D$404,F$4,'Leave log'!$E$5:$E$404,"Half day")&gt;0,"½",""),IF(AND(Setup!$A$17&lt;&gt;"",COUNTIFS('Leave log'!$A$5:$A$404,$A14,'Leave log'!$C$5:$C$404,"&lt;="&amp;F$4,'Leave log'!$D$5:$D$404,"&gt;="&amp;F$4,'Leave log'!$B$5:$B$404,Setup!$A$17)&gt;0),Setup!$B$17&amp;IF(COUNTIFS('Leave log'!$A$5:$A$404,$A14,'Leave log'!$C$5:$C$404,F$4,'Leave log'!$D$5:$D$404,F$4,'Leave log'!$E$5:$E$404,"Half day")&gt;0,"½",""),""))))))))</f>
        <v/>
      </c>
      <c r="G14" s="75">
        <f>IF(OR(G$7=1,$A14=""),"",IF(COUNTIFS('Leave log'!$A$5:$A$404,$A14,'Leave log'!$C$5:$C$404,"&lt;="&amp;G$4,'Leave log'!$D$5:$D$404,"&gt;="&amp;G$4)=0,"",IF(AND(Setup!$A$12&lt;&gt;"",COUNTIFS('Leave log'!$A$5:$A$404,$A14,'Leave log'!$C$5:$C$404,"&lt;="&amp;G$4,'Leave log'!$D$5:$D$404,"&gt;="&amp;G$4,'Leave log'!$B$5:$B$404,Setup!$A$12)&gt;0),Setup!$B$12&amp;IF(COUNTIFS('Leave log'!$A$5:$A$404,$A14,'Leave log'!$C$5:$C$404,G$4,'Leave log'!$D$5:$D$404,G$4,'Leave log'!$E$5:$E$404,"Half day")&gt;0,"½",""),IF(AND(Setup!$A$13&lt;&gt;"",COUNTIFS('Leave log'!$A$5:$A$404,$A14,'Leave log'!$C$5:$C$404,"&lt;="&amp;G$4,'Leave log'!$D$5:$D$404,"&gt;="&amp;G$4,'Leave log'!$B$5:$B$404,Setup!$A$13)&gt;0),Setup!$B$13&amp;IF(COUNTIFS('Leave log'!$A$5:$A$404,$A14,'Leave log'!$C$5:$C$404,G$4,'Leave log'!$D$5:$D$404,G$4,'Leave log'!$E$5:$E$404,"Half day")&gt;0,"½",""),IF(AND(Setup!$A$14&lt;&gt;"",COUNTIFS('Leave log'!$A$5:$A$404,$A14,'Leave log'!$C$5:$C$404,"&lt;="&amp;G$4,'Leave log'!$D$5:$D$404,"&gt;="&amp;G$4,'Leave log'!$B$5:$B$404,Setup!$A$14)&gt;0),Setup!$B$14&amp;IF(COUNTIFS('Leave log'!$A$5:$A$404,$A14,'Leave log'!$C$5:$C$404,G$4,'Leave log'!$D$5:$D$404,G$4,'Leave log'!$E$5:$E$404,"Half day")&gt;0,"½",""),IF(AND(Setup!$A$15&lt;&gt;"",COUNTIFS('Leave log'!$A$5:$A$404,$A14,'Leave log'!$C$5:$C$404,"&lt;="&amp;G$4,'Leave log'!$D$5:$D$404,"&gt;="&amp;G$4,'Leave log'!$B$5:$B$404,Setup!$A$15)&gt;0),Setup!$B$15&amp;IF(COUNTIFS('Leave log'!$A$5:$A$404,$A14,'Leave log'!$C$5:$C$404,G$4,'Leave log'!$D$5:$D$404,G$4,'Leave log'!$E$5:$E$404,"Half day")&gt;0,"½",""),IF(AND(Setup!$A$16&lt;&gt;"",COUNTIFS('Leave log'!$A$5:$A$404,$A14,'Leave log'!$C$5:$C$404,"&lt;="&amp;G$4,'Leave log'!$D$5:$D$404,"&gt;="&amp;G$4,'Leave log'!$B$5:$B$404,Setup!$A$16)&gt;0),Setup!$B$16&amp;IF(COUNTIFS('Leave log'!$A$5:$A$404,$A14,'Leave log'!$C$5:$C$404,G$4,'Leave log'!$D$5:$D$404,G$4,'Leave log'!$E$5:$E$404,"Half day")&gt;0,"½",""),IF(AND(Setup!$A$17&lt;&gt;"",COUNTIFS('Leave log'!$A$5:$A$404,$A14,'Leave log'!$C$5:$C$404,"&lt;="&amp;G$4,'Leave log'!$D$5:$D$404,"&gt;="&amp;G$4,'Leave log'!$B$5:$B$404,Setup!$A$17)&gt;0),Setup!$B$17&amp;IF(COUNTIFS('Leave log'!$A$5:$A$404,$A14,'Leave log'!$C$5:$C$404,G$4,'Leave log'!$D$5:$D$404,G$4,'Leave log'!$E$5:$E$404,"Half day")&gt;0,"½",""),""))))))))</f>
        <v/>
      </c>
      <c r="H14" s="75">
        <f>IF(OR(H$7=1,$A14=""),"",IF(COUNTIFS('Leave log'!$A$5:$A$404,$A14,'Leave log'!$C$5:$C$404,"&lt;="&amp;H$4,'Leave log'!$D$5:$D$404,"&gt;="&amp;H$4)=0,"",IF(AND(Setup!$A$12&lt;&gt;"",COUNTIFS('Leave log'!$A$5:$A$404,$A14,'Leave log'!$C$5:$C$404,"&lt;="&amp;H$4,'Leave log'!$D$5:$D$404,"&gt;="&amp;H$4,'Leave log'!$B$5:$B$404,Setup!$A$12)&gt;0),Setup!$B$12&amp;IF(COUNTIFS('Leave log'!$A$5:$A$404,$A14,'Leave log'!$C$5:$C$404,H$4,'Leave log'!$D$5:$D$404,H$4,'Leave log'!$E$5:$E$404,"Half day")&gt;0,"½",""),IF(AND(Setup!$A$13&lt;&gt;"",COUNTIFS('Leave log'!$A$5:$A$404,$A14,'Leave log'!$C$5:$C$404,"&lt;="&amp;H$4,'Leave log'!$D$5:$D$404,"&gt;="&amp;H$4,'Leave log'!$B$5:$B$404,Setup!$A$13)&gt;0),Setup!$B$13&amp;IF(COUNTIFS('Leave log'!$A$5:$A$404,$A14,'Leave log'!$C$5:$C$404,H$4,'Leave log'!$D$5:$D$404,H$4,'Leave log'!$E$5:$E$404,"Half day")&gt;0,"½",""),IF(AND(Setup!$A$14&lt;&gt;"",COUNTIFS('Leave log'!$A$5:$A$404,$A14,'Leave log'!$C$5:$C$404,"&lt;="&amp;H$4,'Leave log'!$D$5:$D$404,"&gt;="&amp;H$4,'Leave log'!$B$5:$B$404,Setup!$A$14)&gt;0),Setup!$B$14&amp;IF(COUNTIFS('Leave log'!$A$5:$A$404,$A14,'Leave log'!$C$5:$C$404,H$4,'Leave log'!$D$5:$D$404,H$4,'Leave log'!$E$5:$E$404,"Half day")&gt;0,"½",""),IF(AND(Setup!$A$15&lt;&gt;"",COUNTIFS('Leave log'!$A$5:$A$404,$A14,'Leave log'!$C$5:$C$404,"&lt;="&amp;H$4,'Leave log'!$D$5:$D$404,"&gt;="&amp;H$4,'Leave log'!$B$5:$B$404,Setup!$A$15)&gt;0),Setup!$B$15&amp;IF(COUNTIFS('Leave log'!$A$5:$A$404,$A14,'Leave log'!$C$5:$C$404,H$4,'Leave log'!$D$5:$D$404,H$4,'Leave log'!$E$5:$E$404,"Half day")&gt;0,"½",""),IF(AND(Setup!$A$16&lt;&gt;"",COUNTIFS('Leave log'!$A$5:$A$404,$A14,'Leave log'!$C$5:$C$404,"&lt;="&amp;H$4,'Leave log'!$D$5:$D$404,"&gt;="&amp;H$4,'Leave log'!$B$5:$B$404,Setup!$A$16)&gt;0),Setup!$B$16&amp;IF(COUNTIFS('Leave log'!$A$5:$A$404,$A14,'Leave log'!$C$5:$C$404,H$4,'Leave log'!$D$5:$D$404,H$4,'Leave log'!$E$5:$E$404,"Half day")&gt;0,"½",""),IF(AND(Setup!$A$17&lt;&gt;"",COUNTIFS('Leave log'!$A$5:$A$404,$A14,'Leave log'!$C$5:$C$404,"&lt;="&amp;H$4,'Leave log'!$D$5:$D$404,"&gt;="&amp;H$4,'Leave log'!$B$5:$B$404,Setup!$A$17)&gt;0),Setup!$B$17&amp;IF(COUNTIFS('Leave log'!$A$5:$A$404,$A14,'Leave log'!$C$5:$C$404,H$4,'Leave log'!$D$5:$D$404,H$4,'Leave log'!$E$5:$E$404,"Half day")&gt;0,"½",""),""))))))))</f>
        <v/>
      </c>
      <c r="I14" s="75">
        <f>IF(OR(I$7=1,$A14=""),"",IF(COUNTIFS('Leave log'!$A$5:$A$404,$A14,'Leave log'!$C$5:$C$404,"&lt;="&amp;I$4,'Leave log'!$D$5:$D$404,"&gt;="&amp;I$4)=0,"",IF(AND(Setup!$A$12&lt;&gt;"",COUNTIFS('Leave log'!$A$5:$A$404,$A14,'Leave log'!$C$5:$C$404,"&lt;="&amp;I$4,'Leave log'!$D$5:$D$404,"&gt;="&amp;I$4,'Leave log'!$B$5:$B$404,Setup!$A$12)&gt;0),Setup!$B$12&amp;IF(COUNTIFS('Leave log'!$A$5:$A$404,$A14,'Leave log'!$C$5:$C$404,I$4,'Leave log'!$D$5:$D$404,I$4,'Leave log'!$E$5:$E$404,"Half day")&gt;0,"½",""),IF(AND(Setup!$A$13&lt;&gt;"",COUNTIFS('Leave log'!$A$5:$A$404,$A14,'Leave log'!$C$5:$C$404,"&lt;="&amp;I$4,'Leave log'!$D$5:$D$404,"&gt;="&amp;I$4,'Leave log'!$B$5:$B$404,Setup!$A$13)&gt;0),Setup!$B$13&amp;IF(COUNTIFS('Leave log'!$A$5:$A$404,$A14,'Leave log'!$C$5:$C$404,I$4,'Leave log'!$D$5:$D$404,I$4,'Leave log'!$E$5:$E$404,"Half day")&gt;0,"½",""),IF(AND(Setup!$A$14&lt;&gt;"",COUNTIFS('Leave log'!$A$5:$A$404,$A14,'Leave log'!$C$5:$C$404,"&lt;="&amp;I$4,'Leave log'!$D$5:$D$404,"&gt;="&amp;I$4,'Leave log'!$B$5:$B$404,Setup!$A$14)&gt;0),Setup!$B$14&amp;IF(COUNTIFS('Leave log'!$A$5:$A$404,$A14,'Leave log'!$C$5:$C$404,I$4,'Leave log'!$D$5:$D$404,I$4,'Leave log'!$E$5:$E$404,"Half day")&gt;0,"½",""),IF(AND(Setup!$A$15&lt;&gt;"",COUNTIFS('Leave log'!$A$5:$A$404,$A14,'Leave log'!$C$5:$C$404,"&lt;="&amp;I$4,'Leave log'!$D$5:$D$404,"&gt;="&amp;I$4,'Leave log'!$B$5:$B$404,Setup!$A$15)&gt;0),Setup!$B$15&amp;IF(COUNTIFS('Leave log'!$A$5:$A$404,$A14,'Leave log'!$C$5:$C$404,I$4,'Leave log'!$D$5:$D$404,I$4,'Leave log'!$E$5:$E$404,"Half day")&gt;0,"½",""),IF(AND(Setup!$A$16&lt;&gt;"",COUNTIFS('Leave log'!$A$5:$A$404,$A14,'Leave log'!$C$5:$C$404,"&lt;="&amp;I$4,'Leave log'!$D$5:$D$404,"&gt;="&amp;I$4,'Leave log'!$B$5:$B$404,Setup!$A$16)&gt;0),Setup!$B$16&amp;IF(COUNTIFS('Leave log'!$A$5:$A$404,$A14,'Leave log'!$C$5:$C$404,I$4,'Leave log'!$D$5:$D$404,I$4,'Leave log'!$E$5:$E$404,"Half day")&gt;0,"½",""),IF(AND(Setup!$A$17&lt;&gt;"",COUNTIFS('Leave log'!$A$5:$A$404,$A14,'Leave log'!$C$5:$C$404,"&lt;="&amp;I$4,'Leave log'!$D$5:$D$404,"&gt;="&amp;I$4,'Leave log'!$B$5:$B$404,Setup!$A$17)&gt;0),Setup!$B$17&amp;IF(COUNTIFS('Leave log'!$A$5:$A$404,$A14,'Leave log'!$C$5:$C$404,I$4,'Leave log'!$D$5:$D$404,I$4,'Leave log'!$E$5:$E$404,"Half day")&gt;0,"½",""),""))))))))</f>
        <v/>
      </c>
      <c r="J14" s="75">
        <f>IF(OR(J$7=1,$A14=""),"",IF(COUNTIFS('Leave log'!$A$5:$A$404,$A14,'Leave log'!$C$5:$C$404,"&lt;="&amp;J$4,'Leave log'!$D$5:$D$404,"&gt;="&amp;J$4)=0,"",IF(AND(Setup!$A$12&lt;&gt;"",COUNTIFS('Leave log'!$A$5:$A$404,$A14,'Leave log'!$C$5:$C$404,"&lt;="&amp;J$4,'Leave log'!$D$5:$D$404,"&gt;="&amp;J$4,'Leave log'!$B$5:$B$404,Setup!$A$12)&gt;0),Setup!$B$12&amp;IF(COUNTIFS('Leave log'!$A$5:$A$404,$A14,'Leave log'!$C$5:$C$404,J$4,'Leave log'!$D$5:$D$404,J$4,'Leave log'!$E$5:$E$404,"Half day")&gt;0,"½",""),IF(AND(Setup!$A$13&lt;&gt;"",COUNTIFS('Leave log'!$A$5:$A$404,$A14,'Leave log'!$C$5:$C$404,"&lt;="&amp;J$4,'Leave log'!$D$5:$D$404,"&gt;="&amp;J$4,'Leave log'!$B$5:$B$404,Setup!$A$13)&gt;0),Setup!$B$13&amp;IF(COUNTIFS('Leave log'!$A$5:$A$404,$A14,'Leave log'!$C$5:$C$404,J$4,'Leave log'!$D$5:$D$404,J$4,'Leave log'!$E$5:$E$404,"Half day")&gt;0,"½",""),IF(AND(Setup!$A$14&lt;&gt;"",COUNTIFS('Leave log'!$A$5:$A$404,$A14,'Leave log'!$C$5:$C$404,"&lt;="&amp;J$4,'Leave log'!$D$5:$D$404,"&gt;="&amp;J$4,'Leave log'!$B$5:$B$404,Setup!$A$14)&gt;0),Setup!$B$14&amp;IF(COUNTIFS('Leave log'!$A$5:$A$404,$A14,'Leave log'!$C$5:$C$404,J$4,'Leave log'!$D$5:$D$404,J$4,'Leave log'!$E$5:$E$404,"Half day")&gt;0,"½",""),IF(AND(Setup!$A$15&lt;&gt;"",COUNTIFS('Leave log'!$A$5:$A$404,$A14,'Leave log'!$C$5:$C$404,"&lt;="&amp;J$4,'Leave log'!$D$5:$D$404,"&gt;="&amp;J$4,'Leave log'!$B$5:$B$404,Setup!$A$15)&gt;0),Setup!$B$15&amp;IF(COUNTIFS('Leave log'!$A$5:$A$404,$A14,'Leave log'!$C$5:$C$404,J$4,'Leave log'!$D$5:$D$404,J$4,'Leave log'!$E$5:$E$404,"Half day")&gt;0,"½",""),IF(AND(Setup!$A$16&lt;&gt;"",COUNTIFS('Leave log'!$A$5:$A$404,$A14,'Leave log'!$C$5:$C$404,"&lt;="&amp;J$4,'Leave log'!$D$5:$D$404,"&gt;="&amp;J$4,'Leave log'!$B$5:$B$404,Setup!$A$16)&gt;0),Setup!$B$16&amp;IF(COUNTIFS('Leave log'!$A$5:$A$404,$A14,'Leave log'!$C$5:$C$404,J$4,'Leave log'!$D$5:$D$404,J$4,'Leave log'!$E$5:$E$404,"Half day")&gt;0,"½",""),IF(AND(Setup!$A$17&lt;&gt;"",COUNTIFS('Leave log'!$A$5:$A$404,$A14,'Leave log'!$C$5:$C$404,"&lt;="&amp;J$4,'Leave log'!$D$5:$D$404,"&gt;="&amp;J$4,'Leave log'!$B$5:$B$404,Setup!$A$17)&gt;0),Setup!$B$17&amp;IF(COUNTIFS('Leave log'!$A$5:$A$404,$A14,'Leave log'!$C$5:$C$404,J$4,'Leave log'!$D$5:$D$404,J$4,'Leave log'!$E$5:$E$404,"Half day")&gt;0,"½",""),""))))))))</f>
        <v/>
      </c>
      <c r="K14" s="75">
        <f>IF(OR(K$7=1,$A14=""),"",IF(COUNTIFS('Leave log'!$A$5:$A$404,$A14,'Leave log'!$C$5:$C$404,"&lt;="&amp;K$4,'Leave log'!$D$5:$D$404,"&gt;="&amp;K$4)=0,"",IF(AND(Setup!$A$12&lt;&gt;"",COUNTIFS('Leave log'!$A$5:$A$404,$A14,'Leave log'!$C$5:$C$404,"&lt;="&amp;K$4,'Leave log'!$D$5:$D$404,"&gt;="&amp;K$4,'Leave log'!$B$5:$B$404,Setup!$A$12)&gt;0),Setup!$B$12&amp;IF(COUNTIFS('Leave log'!$A$5:$A$404,$A14,'Leave log'!$C$5:$C$404,K$4,'Leave log'!$D$5:$D$404,K$4,'Leave log'!$E$5:$E$404,"Half day")&gt;0,"½",""),IF(AND(Setup!$A$13&lt;&gt;"",COUNTIFS('Leave log'!$A$5:$A$404,$A14,'Leave log'!$C$5:$C$404,"&lt;="&amp;K$4,'Leave log'!$D$5:$D$404,"&gt;="&amp;K$4,'Leave log'!$B$5:$B$404,Setup!$A$13)&gt;0),Setup!$B$13&amp;IF(COUNTIFS('Leave log'!$A$5:$A$404,$A14,'Leave log'!$C$5:$C$404,K$4,'Leave log'!$D$5:$D$404,K$4,'Leave log'!$E$5:$E$404,"Half day")&gt;0,"½",""),IF(AND(Setup!$A$14&lt;&gt;"",COUNTIFS('Leave log'!$A$5:$A$404,$A14,'Leave log'!$C$5:$C$404,"&lt;="&amp;K$4,'Leave log'!$D$5:$D$404,"&gt;="&amp;K$4,'Leave log'!$B$5:$B$404,Setup!$A$14)&gt;0),Setup!$B$14&amp;IF(COUNTIFS('Leave log'!$A$5:$A$404,$A14,'Leave log'!$C$5:$C$404,K$4,'Leave log'!$D$5:$D$404,K$4,'Leave log'!$E$5:$E$404,"Half day")&gt;0,"½",""),IF(AND(Setup!$A$15&lt;&gt;"",COUNTIFS('Leave log'!$A$5:$A$404,$A14,'Leave log'!$C$5:$C$404,"&lt;="&amp;K$4,'Leave log'!$D$5:$D$404,"&gt;="&amp;K$4,'Leave log'!$B$5:$B$404,Setup!$A$15)&gt;0),Setup!$B$15&amp;IF(COUNTIFS('Leave log'!$A$5:$A$404,$A14,'Leave log'!$C$5:$C$404,K$4,'Leave log'!$D$5:$D$404,K$4,'Leave log'!$E$5:$E$404,"Half day")&gt;0,"½",""),IF(AND(Setup!$A$16&lt;&gt;"",COUNTIFS('Leave log'!$A$5:$A$404,$A14,'Leave log'!$C$5:$C$404,"&lt;="&amp;K$4,'Leave log'!$D$5:$D$404,"&gt;="&amp;K$4,'Leave log'!$B$5:$B$404,Setup!$A$16)&gt;0),Setup!$B$16&amp;IF(COUNTIFS('Leave log'!$A$5:$A$404,$A14,'Leave log'!$C$5:$C$404,K$4,'Leave log'!$D$5:$D$404,K$4,'Leave log'!$E$5:$E$404,"Half day")&gt;0,"½",""),IF(AND(Setup!$A$17&lt;&gt;"",COUNTIFS('Leave log'!$A$5:$A$404,$A14,'Leave log'!$C$5:$C$404,"&lt;="&amp;K$4,'Leave log'!$D$5:$D$404,"&gt;="&amp;K$4,'Leave log'!$B$5:$B$404,Setup!$A$17)&gt;0),Setup!$B$17&amp;IF(COUNTIFS('Leave log'!$A$5:$A$404,$A14,'Leave log'!$C$5:$C$404,K$4,'Leave log'!$D$5:$D$404,K$4,'Leave log'!$E$5:$E$404,"Half day")&gt;0,"½",""),""))))))))</f>
        <v/>
      </c>
      <c r="L14" s="75">
        <f>IF(OR(L$7=1,$A14=""),"",IF(COUNTIFS('Leave log'!$A$5:$A$404,$A14,'Leave log'!$C$5:$C$404,"&lt;="&amp;L$4,'Leave log'!$D$5:$D$404,"&gt;="&amp;L$4)=0,"",IF(AND(Setup!$A$12&lt;&gt;"",COUNTIFS('Leave log'!$A$5:$A$404,$A14,'Leave log'!$C$5:$C$404,"&lt;="&amp;L$4,'Leave log'!$D$5:$D$404,"&gt;="&amp;L$4,'Leave log'!$B$5:$B$404,Setup!$A$12)&gt;0),Setup!$B$12&amp;IF(COUNTIFS('Leave log'!$A$5:$A$404,$A14,'Leave log'!$C$5:$C$404,L$4,'Leave log'!$D$5:$D$404,L$4,'Leave log'!$E$5:$E$404,"Half day")&gt;0,"½",""),IF(AND(Setup!$A$13&lt;&gt;"",COUNTIFS('Leave log'!$A$5:$A$404,$A14,'Leave log'!$C$5:$C$404,"&lt;="&amp;L$4,'Leave log'!$D$5:$D$404,"&gt;="&amp;L$4,'Leave log'!$B$5:$B$404,Setup!$A$13)&gt;0),Setup!$B$13&amp;IF(COUNTIFS('Leave log'!$A$5:$A$404,$A14,'Leave log'!$C$5:$C$404,L$4,'Leave log'!$D$5:$D$404,L$4,'Leave log'!$E$5:$E$404,"Half day")&gt;0,"½",""),IF(AND(Setup!$A$14&lt;&gt;"",COUNTIFS('Leave log'!$A$5:$A$404,$A14,'Leave log'!$C$5:$C$404,"&lt;="&amp;L$4,'Leave log'!$D$5:$D$404,"&gt;="&amp;L$4,'Leave log'!$B$5:$B$404,Setup!$A$14)&gt;0),Setup!$B$14&amp;IF(COUNTIFS('Leave log'!$A$5:$A$404,$A14,'Leave log'!$C$5:$C$404,L$4,'Leave log'!$D$5:$D$404,L$4,'Leave log'!$E$5:$E$404,"Half day")&gt;0,"½",""),IF(AND(Setup!$A$15&lt;&gt;"",COUNTIFS('Leave log'!$A$5:$A$404,$A14,'Leave log'!$C$5:$C$404,"&lt;="&amp;L$4,'Leave log'!$D$5:$D$404,"&gt;="&amp;L$4,'Leave log'!$B$5:$B$404,Setup!$A$15)&gt;0),Setup!$B$15&amp;IF(COUNTIFS('Leave log'!$A$5:$A$404,$A14,'Leave log'!$C$5:$C$404,L$4,'Leave log'!$D$5:$D$404,L$4,'Leave log'!$E$5:$E$404,"Half day")&gt;0,"½",""),IF(AND(Setup!$A$16&lt;&gt;"",COUNTIFS('Leave log'!$A$5:$A$404,$A14,'Leave log'!$C$5:$C$404,"&lt;="&amp;L$4,'Leave log'!$D$5:$D$404,"&gt;="&amp;L$4,'Leave log'!$B$5:$B$404,Setup!$A$16)&gt;0),Setup!$B$16&amp;IF(COUNTIFS('Leave log'!$A$5:$A$404,$A14,'Leave log'!$C$5:$C$404,L$4,'Leave log'!$D$5:$D$404,L$4,'Leave log'!$E$5:$E$404,"Half day")&gt;0,"½",""),IF(AND(Setup!$A$17&lt;&gt;"",COUNTIFS('Leave log'!$A$5:$A$404,$A14,'Leave log'!$C$5:$C$404,"&lt;="&amp;L$4,'Leave log'!$D$5:$D$404,"&gt;="&amp;L$4,'Leave log'!$B$5:$B$404,Setup!$A$17)&gt;0),Setup!$B$17&amp;IF(COUNTIFS('Leave log'!$A$5:$A$404,$A14,'Leave log'!$C$5:$C$404,L$4,'Leave log'!$D$5:$D$404,L$4,'Leave log'!$E$5:$E$404,"Half day")&gt;0,"½",""),""))))))))</f>
        <v/>
      </c>
      <c r="M14" s="75">
        <f>IF(OR(M$7=1,$A14=""),"",IF(COUNTIFS('Leave log'!$A$5:$A$404,$A14,'Leave log'!$C$5:$C$404,"&lt;="&amp;M$4,'Leave log'!$D$5:$D$404,"&gt;="&amp;M$4)=0,"",IF(AND(Setup!$A$12&lt;&gt;"",COUNTIFS('Leave log'!$A$5:$A$404,$A14,'Leave log'!$C$5:$C$404,"&lt;="&amp;M$4,'Leave log'!$D$5:$D$404,"&gt;="&amp;M$4,'Leave log'!$B$5:$B$404,Setup!$A$12)&gt;0),Setup!$B$12&amp;IF(COUNTIFS('Leave log'!$A$5:$A$404,$A14,'Leave log'!$C$5:$C$404,M$4,'Leave log'!$D$5:$D$404,M$4,'Leave log'!$E$5:$E$404,"Half day")&gt;0,"½",""),IF(AND(Setup!$A$13&lt;&gt;"",COUNTIFS('Leave log'!$A$5:$A$404,$A14,'Leave log'!$C$5:$C$404,"&lt;="&amp;M$4,'Leave log'!$D$5:$D$404,"&gt;="&amp;M$4,'Leave log'!$B$5:$B$404,Setup!$A$13)&gt;0),Setup!$B$13&amp;IF(COUNTIFS('Leave log'!$A$5:$A$404,$A14,'Leave log'!$C$5:$C$404,M$4,'Leave log'!$D$5:$D$404,M$4,'Leave log'!$E$5:$E$404,"Half day")&gt;0,"½",""),IF(AND(Setup!$A$14&lt;&gt;"",COUNTIFS('Leave log'!$A$5:$A$404,$A14,'Leave log'!$C$5:$C$404,"&lt;="&amp;M$4,'Leave log'!$D$5:$D$404,"&gt;="&amp;M$4,'Leave log'!$B$5:$B$404,Setup!$A$14)&gt;0),Setup!$B$14&amp;IF(COUNTIFS('Leave log'!$A$5:$A$404,$A14,'Leave log'!$C$5:$C$404,M$4,'Leave log'!$D$5:$D$404,M$4,'Leave log'!$E$5:$E$404,"Half day")&gt;0,"½",""),IF(AND(Setup!$A$15&lt;&gt;"",COUNTIFS('Leave log'!$A$5:$A$404,$A14,'Leave log'!$C$5:$C$404,"&lt;="&amp;M$4,'Leave log'!$D$5:$D$404,"&gt;="&amp;M$4,'Leave log'!$B$5:$B$404,Setup!$A$15)&gt;0),Setup!$B$15&amp;IF(COUNTIFS('Leave log'!$A$5:$A$404,$A14,'Leave log'!$C$5:$C$404,M$4,'Leave log'!$D$5:$D$404,M$4,'Leave log'!$E$5:$E$404,"Half day")&gt;0,"½",""),IF(AND(Setup!$A$16&lt;&gt;"",COUNTIFS('Leave log'!$A$5:$A$404,$A14,'Leave log'!$C$5:$C$404,"&lt;="&amp;M$4,'Leave log'!$D$5:$D$404,"&gt;="&amp;M$4,'Leave log'!$B$5:$B$404,Setup!$A$16)&gt;0),Setup!$B$16&amp;IF(COUNTIFS('Leave log'!$A$5:$A$404,$A14,'Leave log'!$C$5:$C$404,M$4,'Leave log'!$D$5:$D$404,M$4,'Leave log'!$E$5:$E$404,"Half day")&gt;0,"½",""),IF(AND(Setup!$A$17&lt;&gt;"",COUNTIFS('Leave log'!$A$5:$A$404,$A14,'Leave log'!$C$5:$C$404,"&lt;="&amp;M$4,'Leave log'!$D$5:$D$404,"&gt;="&amp;M$4,'Leave log'!$B$5:$B$404,Setup!$A$17)&gt;0),Setup!$B$17&amp;IF(COUNTIFS('Leave log'!$A$5:$A$404,$A14,'Leave log'!$C$5:$C$404,M$4,'Leave log'!$D$5:$D$404,M$4,'Leave log'!$E$5:$E$404,"Half day")&gt;0,"½",""),""))))))))</f>
        <v/>
      </c>
      <c r="N14" s="75">
        <f>IF(OR(N$7=1,$A14=""),"",IF(COUNTIFS('Leave log'!$A$5:$A$404,$A14,'Leave log'!$C$5:$C$404,"&lt;="&amp;N$4,'Leave log'!$D$5:$D$404,"&gt;="&amp;N$4)=0,"",IF(AND(Setup!$A$12&lt;&gt;"",COUNTIFS('Leave log'!$A$5:$A$404,$A14,'Leave log'!$C$5:$C$404,"&lt;="&amp;N$4,'Leave log'!$D$5:$D$404,"&gt;="&amp;N$4,'Leave log'!$B$5:$B$404,Setup!$A$12)&gt;0),Setup!$B$12&amp;IF(COUNTIFS('Leave log'!$A$5:$A$404,$A14,'Leave log'!$C$5:$C$404,N$4,'Leave log'!$D$5:$D$404,N$4,'Leave log'!$E$5:$E$404,"Half day")&gt;0,"½",""),IF(AND(Setup!$A$13&lt;&gt;"",COUNTIFS('Leave log'!$A$5:$A$404,$A14,'Leave log'!$C$5:$C$404,"&lt;="&amp;N$4,'Leave log'!$D$5:$D$404,"&gt;="&amp;N$4,'Leave log'!$B$5:$B$404,Setup!$A$13)&gt;0),Setup!$B$13&amp;IF(COUNTIFS('Leave log'!$A$5:$A$404,$A14,'Leave log'!$C$5:$C$404,N$4,'Leave log'!$D$5:$D$404,N$4,'Leave log'!$E$5:$E$404,"Half day")&gt;0,"½",""),IF(AND(Setup!$A$14&lt;&gt;"",COUNTIFS('Leave log'!$A$5:$A$404,$A14,'Leave log'!$C$5:$C$404,"&lt;="&amp;N$4,'Leave log'!$D$5:$D$404,"&gt;="&amp;N$4,'Leave log'!$B$5:$B$404,Setup!$A$14)&gt;0),Setup!$B$14&amp;IF(COUNTIFS('Leave log'!$A$5:$A$404,$A14,'Leave log'!$C$5:$C$404,N$4,'Leave log'!$D$5:$D$404,N$4,'Leave log'!$E$5:$E$404,"Half day")&gt;0,"½",""),IF(AND(Setup!$A$15&lt;&gt;"",COUNTIFS('Leave log'!$A$5:$A$404,$A14,'Leave log'!$C$5:$C$404,"&lt;="&amp;N$4,'Leave log'!$D$5:$D$404,"&gt;="&amp;N$4,'Leave log'!$B$5:$B$404,Setup!$A$15)&gt;0),Setup!$B$15&amp;IF(COUNTIFS('Leave log'!$A$5:$A$404,$A14,'Leave log'!$C$5:$C$404,N$4,'Leave log'!$D$5:$D$404,N$4,'Leave log'!$E$5:$E$404,"Half day")&gt;0,"½",""),IF(AND(Setup!$A$16&lt;&gt;"",COUNTIFS('Leave log'!$A$5:$A$404,$A14,'Leave log'!$C$5:$C$404,"&lt;="&amp;N$4,'Leave log'!$D$5:$D$404,"&gt;="&amp;N$4,'Leave log'!$B$5:$B$404,Setup!$A$16)&gt;0),Setup!$B$16&amp;IF(COUNTIFS('Leave log'!$A$5:$A$404,$A14,'Leave log'!$C$5:$C$404,N$4,'Leave log'!$D$5:$D$404,N$4,'Leave log'!$E$5:$E$404,"Half day")&gt;0,"½",""),IF(AND(Setup!$A$17&lt;&gt;"",COUNTIFS('Leave log'!$A$5:$A$404,$A14,'Leave log'!$C$5:$C$404,"&lt;="&amp;N$4,'Leave log'!$D$5:$D$404,"&gt;="&amp;N$4,'Leave log'!$B$5:$B$404,Setup!$A$17)&gt;0),Setup!$B$17&amp;IF(COUNTIFS('Leave log'!$A$5:$A$404,$A14,'Leave log'!$C$5:$C$404,N$4,'Leave log'!$D$5:$D$404,N$4,'Leave log'!$E$5:$E$404,"Half day")&gt;0,"½",""),""))))))))</f>
        <v/>
      </c>
      <c r="O14" s="75">
        <f>IF(OR(O$7=1,$A14=""),"",IF(COUNTIFS('Leave log'!$A$5:$A$404,$A14,'Leave log'!$C$5:$C$404,"&lt;="&amp;O$4,'Leave log'!$D$5:$D$404,"&gt;="&amp;O$4)=0,"",IF(AND(Setup!$A$12&lt;&gt;"",COUNTIFS('Leave log'!$A$5:$A$404,$A14,'Leave log'!$C$5:$C$404,"&lt;="&amp;O$4,'Leave log'!$D$5:$D$404,"&gt;="&amp;O$4,'Leave log'!$B$5:$B$404,Setup!$A$12)&gt;0),Setup!$B$12&amp;IF(COUNTIFS('Leave log'!$A$5:$A$404,$A14,'Leave log'!$C$5:$C$404,O$4,'Leave log'!$D$5:$D$404,O$4,'Leave log'!$E$5:$E$404,"Half day")&gt;0,"½",""),IF(AND(Setup!$A$13&lt;&gt;"",COUNTIFS('Leave log'!$A$5:$A$404,$A14,'Leave log'!$C$5:$C$404,"&lt;="&amp;O$4,'Leave log'!$D$5:$D$404,"&gt;="&amp;O$4,'Leave log'!$B$5:$B$404,Setup!$A$13)&gt;0),Setup!$B$13&amp;IF(COUNTIFS('Leave log'!$A$5:$A$404,$A14,'Leave log'!$C$5:$C$404,O$4,'Leave log'!$D$5:$D$404,O$4,'Leave log'!$E$5:$E$404,"Half day")&gt;0,"½",""),IF(AND(Setup!$A$14&lt;&gt;"",COUNTIFS('Leave log'!$A$5:$A$404,$A14,'Leave log'!$C$5:$C$404,"&lt;="&amp;O$4,'Leave log'!$D$5:$D$404,"&gt;="&amp;O$4,'Leave log'!$B$5:$B$404,Setup!$A$14)&gt;0),Setup!$B$14&amp;IF(COUNTIFS('Leave log'!$A$5:$A$404,$A14,'Leave log'!$C$5:$C$404,O$4,'Leave log'!$D$5:$D$404,O$4,'Leave log'!$E$5:$E$404,"Half day")&gt;0,"½",""),IF(AND(Setup!$A$15&lt;&gt;"",COUNTIFS('Leave log'!$A$5:$A$404,$A14,'Leave log'!$C$5:$C$404,"&lt;="&amp;O$4,'Leave log'!$D$5:$D$404,"&gt;="&amp;O$4,'Leave log'!$B$5:$B$404,Setup!$A$15)&gt;0),Setup!$B$15&amp;IF(COUNTIFS('Leave log'!$A$5:$A$404,$A14,'Leave log'!$C$5:$C$404,O$4,'Leave log'!$D$5:$D$404,O$4,'Leave log'!$E$5:$E$404,"Half day")&gt;0,"½",""),IF(AND(Setup!$A$16&lt;&gt;"",COUNTIFS('Leave log'!$A$5:$A$404,$A14,'Leave log'!$C$5:$C$404,"&lt;="&amp;O$4,'Leave log'!$D$5:$D$404,"&gt;="&amp;O$4,'Leave log'!$B$5:$B$404,Setup!$A$16)&gt;0),Setup!$B$16&amp;IF(COUNTIFS('Leave log'!$A$5:$A$404,$A14,'Leave log'!$C$5:$C$404,O$4,'Leave log'!$D$5:$D$404,O$4,'Leave log'!$E$5:$E$404,"Half day")&gt;0,"½",""),IF(AND(Setup!$A$17&lt;&gt;"",COUNTIFS('Leave log'!$A$5:$A$404,$A14,'Leave log'!$C$5:$C$404,"&lt;="&amp;O$4,'Leave log'!$D$5:$D$404,"&gt;="&amp;O$4,'Leave log'!$B$5:$B$404,Setup!$A$17)&gt;0),Setup!$B$17&amp;IF(COUNTIFS('Leave log'!$A$5:$A$404,$A14,'Leave log'!$C$5:$C$404,O$4,'Leave log'!$D$5:$D$404,O$4,'Leave log'!$E$5:$E$404,"Half day")&gt;0,"½",""),""))))))))</f>
        <v/>
      </c>
      <c r="P14" s="75">
        <f>IF(OR(P$7=1,$A14=""),"",IF(COUNTIFS('Leave log'!$A$5:$A$404,$A14,'Leave log'!$C$5:$C$404,"&lt;="&amp;P$4,'Leave log'!$D$5:$D$404,"&gt;="&amp;P$4)=0,"",IF(AND(Setup!$A$12&lt;&gt;"",COUNTIFS('Leave log'!$A$5:$A$404,$A14,'Leave log'!$C$5:$C$404,"&lt;="&amp;P$4,'Leave log'!$D$5:$D$404,"&gt;="&amp;P$4,'Leave log'!$B$5:$B$404,Setup!$A$12)&gt;0),Setup!$B$12&amp;IF(COUNTIFS('Leave log'!$A$5:$A$404,$A14,'Leave log'!$C$5:$C$404,P$4,'Leave log'!$D$5:$D$404,P$4,'Leave log'!$E$5:$E$404,"Half day")&gt;0,"½",""),IF(AND(Setup!$A$13&lt;&gt;"",COUNTIFS('Leave log'!$A$5:$A$404,$A14,'Leave log'!$C$5:$C$404,"&lt;="&amp;P$4,'Leave log'!$D$5:$D$404,"&gt;="&amp;P$4,'Leave log'!$B$5:$B$404,Setup!$A$13)&gt;0),Setup!$B$13&amp;IF(COUNTIFS('Leave log'!$A$5:$A$404,$A14,'Leave log'!$C$5:$C$404,P$4,'Leave log'!$D$5:$D$404,P$4,'Leave log'!$E$5:$E$404,"Half day")&gt;0,"½",""),IF(AND(Setup!$A$14&lt;&gt;"",COUNTIFS('Leave log'!$A$5:$A$404,$A14,'Leave log'!$C$5:$C$404,"&lt;="&amp;P$4,'Leave log'!$D$5:$D$404,"&gt;="&amp;P$4,'Leave log'!$B$5:$B$404,Setup!$A$14)&gt;0),Setup!$B$14&amp;IF(COUNTIFS('Leave log'!$A$5:$A$404,$A14,'Leave log'!$C$5:$C$404,P$4,'Leave log'!$D$5:$D$404,P$4,'Leave log'!$E$5:$E$404,"Half day")&gt;0,"½",""),IF(AND(Setup!$A$15&lt;&gt;"",COUNTIFS('Leave log'!$A$5:$A$404,$A14,'Leave log'!$C$5:$C$404,"&lt;="&amp;P$4,'Leave log'!$D$5:$D$404,"&gt;="&amp;P$4,'Leave log'!$B$5:$B$404,Setup!$A$15)&gt;0),Setup!$B$15&amp;IF(COUNTIFS('Leave log'!$A$5:$A$404,$A14,'Leave log'!$C$5:$C$404,P$4,'Leave log'!$D$5:$D$404,P$4,'Leave log'!$E$5:$E$404,"Half day")&gt;0,"½",""),IF(AND(Setup!$A$16&lt;&gt;"",COUNTIFS('Leave log'!$A$5:$A$404,$A14,'Leave log'!$C$5:$C$404,"&lt;="&amp;P$4,'Leave log'!$D$5:$D$404,"&gt;="&amp;P$4,'Leave log'!$B$5:$B$404,Setup!$A$16)&gt;0),Setup!$B$16&amp;IF(COUNTIFS('Leave log'!$A$5:$A$404,$A14,'Leave log'!$C$5:$C$404,P$4,'Leave log'!$D$5:$D$404,P$4,'Leave log'!$E$5:$E$404,"Half day")&gt;0,"½",""),IF(AND(Setup!$A$17&lt;&gt;"",COUNTIFS('Leave log'!$A$5:$A$404,$A14,'Leave log'!$C$5:$C$404,"&lt;="&amp;P$4,'Leave log'!$D$5:$D$404,"&gt;="&amp;P$4,'Leave log'!$B$5:$B$404,Setup!$A$17)&gt;0),Setup!$B$17&amp;IF(COUNTIFS('Leave log'!$A$5:$A$404,$A14,'Leave log'!$C$5:$C$404,P$4,'Leave log'!$D$5:$D$404,P$4,'Leave log'!$E$5:$E$404,"Half day")&gt;0,"½",""),""))))))))</f>
        <v/>
      </c>
      <c r="Q14" s="75">
        <f>IF(OR(Q$7=1,$A14=""),"",IF(COUNTIFS('Leave log'!$A$5:$A$404,$A14,'Leave log'!$C$5:$C$404,"&lt;="&amp;Q$4,'Leave log'!$D$5:$D$404,"&gt;="&amp;Q$4)=0,"",IF(AND(Setup!$A$12&lt;&gt;"",COUNTIFS('Leave log'!$A$5:$A$404,$A14,'Leave log'!$C$5:$C$404,"&lt;="&amp;Q$4,'Leave log'!$D$5:$D$404,"&gt;="&amp;Q$4,'Leave log'!$B$5:$B$404,Setup!$A$12)&gt;0),Setup!$B$12&amp;IF(COUNTIFS('Leave log'!$A$5:$A$404,$A14,'Leave log'!$C$5:$C$404,Q$4,'Leave log'!$D$5:$D$404,Q$4,'Leave log'!$E$5:$E$404,"Half day")&gt;0,"½",""),IF(AND(Setup!$A$13&lt;&gt;"",COUNTIFS('Leave log'!$A$5:$A$404,$A14,'Leave log'!$C$5:$C$404,"&lt;="&amp;Q$4,'Leave log'!$D$5:$D$404,"&gt;="&amp;Q$4,'Leave log'!$B$5:$B$404,Setup!$A$13)&gt;0),Setup!$B$13&amp;IF(COUNTIFS('Leave log'!$A$5:$A$404,$A14,'Leave log'!$C$5:$C$404,Q$4,'Leave log'!$D$5:$D$404,Q$4,'Leave log'!$E$5:$E$404,"Half day")&gt;0,"½",""),IF(AND(Setup!$A$14&lt;&gt;"",COUNTIFS('Leave log'!$A$5:$A$404,$A14,'Leave log'!$C$5:$C$404,"&lt;="&amp;Q$4,'Leave log'!$D$5:$D$404,"&gt;="&amp;Q$4,'Leave log'!$B$5:$B$404,Setup!$A$14)&gt;0),Setup!$B$14&amp;IF(COUNTIFS('Leave log'!$A$5:$A$404,$A14,'Leave log'!$C$5:$C$404,Q$4,'Leave log'!$D$5:$D$404,Q$4,'Leave log'!$E$5:$E$404,"Half day")&gt;0,"½",""),IF(AND(Setup!$A$15&lt;&gt;"",COUNTIFS('Leave log'!$A$5:$A$404,$A14,'Leave log'!$C$5:$C$404,"&lt;="&amp;Q$4,'Leave log'!$D$5:$D$404,"&gt;="&amp;Q$4,'Leave log'!$B$5:$B$404,Setup!$A$15)&gt;0),Setup!$B$15&amp;IF(COUNTIFS('Leave log'!$A$5:$A$404,$A14,'Leave log'!$C$5:$C$404,Q$4,'Leave log'!$D$5:$D$404,Q$4,'Leave log'!$E$5:$E$404,"Half day")&gt;0,"½",""),IF(AND(Setup!$A$16&lt;&gt;"",COUNTIFS('Leave log'!$A$5:$A$404,$A14,'Leave log'!$C$5:$C$404,"&lt;="&amp;Q$4,'Leave log'!$D$5:$D$404,"&gt;="&amp;Q$4,'Leave log'!$B$5:$B$404,Setup!$A$16)&gt;0),Setup!$B$16&amp;IF(COUNTIFS('Leave log'!$A$5:$A$404,$A14,'Leave log'!$C$5:$C$404,Q$4,'Leave log'!$D$5:$D$404,Q$4,'Leave log'!$E$5:$E$404,"Half day")&gt;0,"½",""),IF(AND(Setup!$A$17&lt;&gt;"",COUNTIFS('Leave log'!$A$5:$A$404,$A14,'Leave log'!$C$5:$C$404,"&lt;="&amp;Q$4,'Leave log'!$D$5:$D$404,"&gt;="&amp;Q$4,'Leave log'!$B$5:$B$404,Setup!$A$17)&gt;0),Setup!$B$17&amp;IF(COUNTIFS('Leave log'!$A$5:$A$404,$A14,'Leave log'!$C$5:$C$404,Q$4,'Leave log'!$D$5:$D$404,Q$4,'Leave log'!$E$5:$E$404,"Half day")&gt;0,"½",""),""))))))))</f>
        <v/>
      </c>
      <c r="R14" s="75">
        <f>IF(OR(R$7=1,$A14=""),"",IF(COUNTIFS('Leave log'!$A$5:$A$404,$A14,'Leave log'!$C$5:$C$404,"&lt;="&amp;R$4,'Leave log'!$D$5:$D$404,"&gt;="&amp;R$4)=0,"",IF(AND(Setup!$A$12&lt;&gt;"",COUNTIFS('Leave log'!$A$5:$A$404,$A14,'Leave log'!$C$5:$C$404,"&lt;="&amp;R$4,'Leave log'!$D$5:$D$404,"&gt;="&amp;R$4,'Leave log'!$B$5:$B$404,Setup!$A$12)&gt;0),Setup!$B$12&amp;IF(COUNTIFS('Leave log'!$A$5:$A$404,$A14,'Leave log'!$C$5:$C$404,R$4,'Leave log'!$D$5:$D$404,R$4,'Leave log'!$E$5:$E$404,"Half day")&gt;0,"½",""),IF(AND(Setup!$A$13&lt;&gt;"",COUNTIFS('Leave log'!$A$5:$A$404,$A14,'Leave log'!$C$5:$C$404,"&lt;="&amp;R$4,'Leave log'!$D$5:$D$404,"&gt;="&amp;R$4,'Leave log'!$B$5:$B$404,Setup!$A$13)&gt;0),Setup!$B$13&amp;IF(COUNTIFS('Leave log'!$A$5:$A$404,$A14,'Leave log'!$C$5:$C$404,R$4,'Leave log'!$D$5:$D$404,R$4,'Leave log'!$E$5:$E$404,"Half day")&gt;0,"½",""),IF(AND(Setup!$A$14&lt;&gt;"",COUNTIFS('Leave log'!$A$5:$A$404,$A14,'Leave log'!$C$5:$C$404,"&lt;="&amp;R$4,'Leave log'!$D$5:$D$404,"&gt;="&amp;R$4,'Leave log'!$B$5:$B$404,Setup!$A$14)&gt;0),Setup!$B$14&amp;IF(COUNTIFS('Leave log'!$A$5:$A$404,$A14,'Leave log'!$C$5:$C$404,R$4,'Leave log'!$D$5:$D$404,R$4,'Leave log'!$E$5:$E$404,"Half day")&gt;0,"½",""),IF(AND(Setup!$A$15&lt;&gt;"",COUNTIFS('Leave log'!$A$5:$A$404,$A14,'Leave log'!$C$5:$C$404,"&lt;="&amp;R$4,'Leave log'!$D$5:$D$404,"&gt;="&amp;R$4,'Leave log'!$B$5:$B$404,Setup!$A$15)&gt;0),Setup!$B$15&amp;IF(COUNTIFS('Leave log'!$A$5:$A$404,$A14,'Leave log'!$C$5:$C$404,R$4,'Leave log'!$D$5:$D$404,R$4,'Leave log'!$E$5:$E$404,"Half day")&gt;0,"½",""),IF(AND(Setup!$A$16&lt;&gt;"",COUNTIFS('Leave log'!$A$5:$A$404,$A14,'Leave log'!$C$5:$C$404,"&lt;="&amp;R$4,'Leave log'!$D$5:$D$404,"&gt;="&amp;R$4,'Leave log'!$B$5:$B$404,Setup!$A$16)&gt;0),Setup!$B$16&amp;IF(COUNTIFS('Leave log'!$A$5:$A$404,$A14,'Leave log'!$C$5:$C$404,R$4,'Leave log'!$D$5:$D$404,R$4,'Leave log'!$E$5:$E$404,"Half day")&gt;0,"½",""),IF(AND(Setup!$A$17&lt;&gt;"",COUNTIFS('Leave log'!$A$5:$A$404,$A14,'Leave log'!$C$5:$C$404,"&lt;="&amp;R$4,'Leave log'!$D$5:$D$404,"&gt;="&amp;R$4,'Leave log'!$B$5:$B$404,Setup!$A$17)&gt;0),Setup!$B$17&amp;IF(COUNTIFS('Leave log'!$A$5:$A$404,$A14,'Leave log'!$C$5:$C$404,R$4,'Leave log'!$D$5:$D$404,R$4,'Leave log'!$E$5:$E$404,"Half day")&gt;0,"½",""),""))))))))</f>
        <v/>
      </c>
      <c r="S14" s="75">
        <f>IF(OR(S$7=1,$A14=""),"",IF(COUNTIFS('Leave log'!$A$5:$A$404,$A14,'Leave log'!$C$5:$C$404,"&lt;="&amp;S$4,'Leave log'!$D$5:$D$404,"&gt;="&amp;S$4)=0,"",IF(AND(Setup!$A$12&lt;&gt;"",COUNTIFS('Leave log'!$A$5:$A$404,$A14,'Leave log'!$C$5:$C$404,"&lt;="&amp;S$4,'Leave log'!$D$5:$D$404,"&gt;="&amp;S$4,'Leave log'!$B$5:$B$404,Setup!$A$12)&gt;0),Setup!$B$12&amp;IF(COUNTIFS('Leave log'!$A$5:$A$404,$A14,'Leave log'!$C$5:$C$404,S$4,'Leave log'!$D$5:$D$404,S$4,'Leave log'!$E$5:$E$404,"Half day")&gt;0,"½",""),IF(AND(Setup!$A$13&lt;&gt;"",COUNTIFS('Leave log'!$A$5:$A$404,$A14,'Leave log'!$C$5:$C$404,"&lt;="&amp;S$4,'Leave log'!$D$5:$D$404,"&gt;="&amp;S$4,'Leave log'!$B$5:$B$404,Setup!$A$13)&gt;0),Setup!$B$13&amp;IF(COUNTIFS('Leave log'!$A$5:$A$404,$A14,'Leave log'!$C$5:$C$404,S$4,'Leave log'!$D$5:$D$404,S$4,'Leave log'!$E$5:$E$404,"Half day")&gt;0,"½",""),IF(AND(Setup!$A$14&lt;&gt;"",COUNTIFS('Leave log'!$A$5:$A$404,$A14,'Leave log'!$C$5:$C$404,"&lt;="&amp;S$4,'Leave log'!$D$5:$D$404,"&gt;="&amp;S$4,'Leave log'!$B$5:$B$404,Setup!$A$14)&gt;0),Setup!$B$14&amp;IF(COUNTIFS('Leave log'!$A$5:$A$404,$A14,'Leave log'!$C$5:$C$404,S$4,'Leave log'!$D$5:$D$404,S$4,'Leave log'!$E$5:$E$404,"Half day")&gt;0,"½",""),IF(AND(Setup!$A$15&lt;&gt;"",COUNTIFS('Leave log'!$A$5:$A$404,$A14,'Leave log'!$C$5:$C$404,"&lt;="&amp;S$4,'Leave log'!$D$5:$D$404,"&gt;="&amp;S$4,'Leave log'!$B$5:$B$404,Setup!$A$15)&gt;0),Setup!$B$15&amp;IF(COUNTIFS('Leave log'!$A$5:$A$404,$A14,'Leave log'!$C$5:$C$404,S$4,'Leave log'!$D$5:$D$404,S$4,'Leave log'!$E$5:$E$404,"Half day")&gt;0,"½",""),IF(AND(Setup!$A$16&lt;&gt;"",COUNTIFS('Leave log'!$A$5:$A$404,$A14,'Leave log'!$C$5:$C$404,"&lt;="&amp;S$4,'Leave log'!$D$5:$D$404,"&gt;="&amp;S$4,'Leave log'!$B$5:$B$404,Setup!$A$16)&gt;0),Setup!$B$16&amp;IF(COUNTIFS('Leave log'!$A$5:$A$404,$A14,'Leave log'!$C$5:$C$404,S$4,'Leave log'!$D$5:$D$404,S$4,'Leave log'!$E$5:$E$404,"Half day")&gt;0,"½",""),IF(AND(Setup!$A$17&lt;&gt;"",COUNTIFS('Leave log'!$A$5:$A$404,$A14,'Leave log'!$C$5:$C$404,"&lt;="&amp;S$4,'Leave log'!$D$5:$D$404,"&gt;="&amp;S$4,'Leave log'!$B$5:$B$404,Setup!$A$17)&gt;0),Setup!$B$17&amp;IF(COUNTIFS('Leave log'!$A$5:$A$404,$A14,'Leave log'!$C$5:$C$404,S$4,'Leave log'!$D$5:$D$404,S$4,'Leave log'!$E$5:$E$404,"Half day")&gt;0,"½",""),""))))))))</f>
        <v/>
      </c>
      <c r="T14" s="75">
        <f>IF(OR(T$7=1,$A14=""),"",IF(COUNTIFS('Leave log'!$A$5:$A$404,$A14,'Leave log'!$C$5:$C$404,"&lt;="&amp;T$4,'Leave log'!$D$5:$D$404,"&gt;="&amp;T$4)=0,"",IF(AND(Setup!$A$12&lt;&gt;"",COUNTIFS('Leave log'!$A$5:$A$404,$A14,'Leave log'!$C$5:$C$404,"&lt;="&amp;T$4,'Leave log'!$D$5:$D$404,"&gt;="&amp;T$4,'Leave log'!$B$5:$B$404,Setup!$A$12)&gt;0),Setup!$B$12&amp;IF(COUNTIFS('Leave log'!$A$5:$A$404,$A14,'Leave log'!$C$5:$C$404,T$4,'Leave log'!$D$5:$D$404,T$4,'Leave log'!$E$5:$E$404,"Half day")&gt;0,"½",""),IF(AND(Setup!$A$13&lt;&gt;"",COUNTIFS('Leave log'!$A$5:$A$404,$A14,'Leave log'!$C$5:$C$404,"&lt;="&amp;T$4,'Leave log'!$D$5:$D$404,"&gt;="&amp;T$4,'Leave log'!$B$5:$B$404,Setup!$A$13)&gt;0),Setup!$B$13&amp;IF(COUNTIFS('Leave log'!$A$5:$A$404,$A14,'Leave log'!$C$5:$C$404,T$4,'Leave log'!$D$5:$D$404,T$4,'Leave log'!$E$5:$E$404,"Half day")&gt;0,"½",""),IF(AND(Setup!$A$14&lt;&gt;"",COUNTIFS('Leave log'!$A$5:$A$404,$A14,'Leave log'!$C$5:$C$404,"&lt;="&amp;T$4,'Leave log'!$D$5:$D$404,"&gt;="&amp;T$4,'Leave log'!$B$5:$B$404,Setup!$A$14)&gt;0),Setup!$B$14&amp;IF(COUNTIFS('Leave log'!$A$5:$A$404,$A14,'Leave log'!$C$5:$C$404,T$4,'Leave log'!$D$5:$D$404,T$4,'Leave log'!$E$5:$E$404,"Half day")&gt;0,"½",""),IF(AND(Setup!$A$15&lt;&gt;"",COUNTIFS('Leave log'!$A$5:$A$404,$A14,'Leave log'!$C$5:$C$404,"&lt;="&amp;T$4,'Leave log'!$D$5:$D$404,"&gt;="&amp;T$4,'Leave log'!$B$5:$B$404,Setup!$A$15)&gt;0),Setup!$B$15&amp;IF(COUNTIFS('Leave log'!$A$5:$A$404,$A14,'Leave log'!$C$5:$C$404,T$4,'Leave log'!$D$5:$D$404,T$4,'Leave log'!$E$5:$E$404,"Half day")&gt;0,"½",""),IF(AND(Setup!$A$16&lt;&gt;"",COUNTIFS('Leave log'!$A$5:$A$404,$A14,'Leave log'!$C$5:$C$404,"&lt;="&amp;T$4,'Leave log'!$D$5:$D$404,"&gt;="&amp;T$4,'Leave log'!$B$5:$B$404,Setup!$A$16)&gt;0),Setup!$B$16&amp;IF(COUNTIFS('Leave log'!$A$5:$A$404,$A14,'Leave log'!$C$5:$C$404,T$4,'Leave log'!$D$5:$D$404,T$4,'Leave log'!$E$5:$E$404,"Half day")&gt;0,"½",""),IF(AND(Setup!$A$17&lt;&gt;"",COUNTIFS('Leave log'!$A$5:$A$404,$A14,'Leave log'!$C$5:$C$404,"&lt;="&amp;T$4,'Leave log'!$D$5:$D$404,"&gt;="&amp;T$4,'Leave log'!$B$5:$B$404,Setup!$A$17)&gt;0),Setup!$B$17&amp;IF(COUNTIFS('Leave log'!$A$5:$A$404,$A14,'Leave log'!$C$5:$C$404,T$4,'Leave log'!$D$5:$D$404,T$4,'Leave log'!$E$5:$E$404,"Half day")&gt;0,"½",""),""))))))))</f>
        <v/>
      </c>
      <c r="U14" s="75">
        <f>IF(OR(U$7=1,$A14=""),"",IF(COUNTIFS('Leave log'!$A$5:$A$404,$A14,'Leave log'!$C$5:$C$404,"&lt;="&amp;U$4,'Leave log'!$D$5:$D$404,"&gt;="&amp;U$4)=0,"",IF(AND(Setup!$A$12&lt;&gt;"",COUNTIFS('Leave log'!$A$5:$A$404,$A14,'Leave log'!$C$5:$C$404,"&lt;="&amp;U$4,'Leave log'!$D$5:$D$404,"&gt;="&amp;U$4,'Leave log'!$B$5:$B$404,Setup!$A$12)&gt;0),Setup!$B$12&amp;IF(COUNTIFS('Leave log'!$A$5:$A$404,$A14,'Leave log'!$C$5:$C$404,U$4,'Leave log'!$D$5:$D$404,U$4,'Leave log'!$E$5:$E$404,"Half day")&gt;0,"½",""),IF(AND(Setup!$A$13&lt;&gt;"",COUNTIFS('Leave log'!$A$5:$A$404,$A14,'Leave log'!$C$5:$C$404,"&lt;="&amp;U$4,'Leave log'!$D$5:$D$404,"&gt;="&amp;U$4,'Leave log'!$B$5:$B$404,Setup!$A$13)&gt;0),Setup!$B$13&amp;IF(COUNTIFS('Leave log'!$A$5:$A$404,$A14,'Leave log'!$C$5:$C$404,U$4,'Leave log'!$D$5:$D$404,U$4,'Leave log'!$E$5:$E$404,"Half day")&gt;0,"½",""),IF(AND(Setup!$A$14&lt;&gt;"",COUNTIFS('Leave log'!$A$5:$A$404,$A14,'Leave log'!$C$5:$C$404,"&lt;="&amp;U$4,'Leave log'!$D$5:$D$404,"&gt;="&amp;U$4,'Leave log'!$B$5:$B$404,Setup!$A$14)&gt;0),Setup!$B$14&amp;IF(COUNTIFS('Leave log'!$A$5:$A$404,$A14,'Leave log'!$C$5:$C$404,U$4,'Leave log'!$D$5:$D$404,U$4,'Leave log'!$E$5:$E$404,"Half day")&gt;0,"½",""),IF(AND(Setup!$A$15&lt;&gt;"",COUNTIFS('Leave log'!$A$5:$A$404,$A14,'Leave log'!$C$5:$C$404,"&lt;="&amp;U$4,'Leave log'!$D$5:$D$404,"&gt;="&amp;U$4,'Leave log'!$B$5:$B$404,Setup!$A$15)&gt;0),Setup!$B$15&amp;IF(COUNTIFS('Leave log'!$A$5:$A$404,$A14,'Leave log'!$C$5:$C$404,U$4,'Leave log'!$D$5:$D$404,U$4,'Leave log'!$E$5:$E$404,"Half day")&gt;0,"½",""),IF(AND(Setup!$A$16&lt;&gt;"",COUNTIFS('Leave log'!$A$5:$A$404,$A14,'Leave log'!$C$5:$C$404,"&lt;="&amp;U$4,'Leave log'!$D$5:$D$404,"&gt;="&amp;U$4,'Leave log'!$B$5:$B$404,Setup!$A$16)&gt;0),Setup!$B$16&amp;IF(COUNTIFS('Leave log'!$A$5:$A$404,$A14,'Leave log'!$C$5:$C$404,U$4,'Leave log'!$D$5:$D$404,U$4,'Leave log'!$E$5:$E$404,"Half day")&gt;0,"½",""),IF(AND(Setup!$A$17&lt;&gt;"",COUNTIFS('Leave log'!$A$5:$A$404,$A14,'Leave log'!$C$5:$C$404,"&lt;="&amp;U$4,'Leave log'!$D$5:$D$404,"&gt;="&amp;U$4,'Leave log'!$B$5:$B$404,Setup!$A$17)&gt;0),Setup!$B$17&amp;IF(COUNTIFS('Leave log'!$A$5:$A$404,$A14,'Leave log'!$C$5:$C$404,U$4,'Leave log'!$D$5:$D$404,U$4,'Leave log'!$E$5:$E$404,"Half day")&gt;0,"½",""),""))))))))</f>
        <v/>
      </c>
      <c r="V14" s="75">
        <f>IF(OR(V$7=1,$A14=""),"",IF(COUNTIFS('Leave log'!$A$5:$A$404,$A14,'Leave log'!$C$5:$C$404,"&lt;="&amp;V$4,'Leave log'!$D$5:$D$404,"&gt;="&amp;V$4)=0,"",IF(AND(Setup!$A$12&lt;&gt;"",COUNTIFS('Leave log'!$A$5:$A$404,$A14,'Leave log'!$C$5:$C$404,"&lt;="&amp;V$4,'Leave log'!$D$5:$D$404,"&gt;="&amp;V$4,'Leave log'!$B$5:$B$404,Setup!$A$12)&gt;0),Setup!$B$12&amp;IF(COUNTIFS('Leave log'!$A$5:$A$404,$A14,'Leave log'!$C$5:$C$404,V$4,'Leave log'!$D$5:$D$404,V$4,'Leave log'!$E$5:$E$404,"Half day")&gt;0,"½",""),IF(AND(Setup!$A$13&lt;&gt;"",COUNTIFS('Leave log'!$A$5:$A$404,$A14,'Leave log'!$C$5:$C$404,"&lt;="&amp;V$4,'Leave log'!$D$5:$D$404,"&gt;="&amp;V$4,'Leave log'!$B$5:$B$404,Setup!$A$13)&gt;0),Setup!$B$13&amp;IF(COUNTIFS('Leave log'!$A$5:$A$404,$A14,'Leave log'!$C$5:$C$404,V$4,'Leave log'!$D$5:$D$404,V$4,'Leave log'!$E$5:$E$404,"Half day")&gt;0,"½",""),IF(AND(Setup!$A$14&lt;&gt;"",COUNTIFS('Leave log'!$A$5:$A$404,$A14,'Leave log'!$C$5:$C$404,"&lt;="&amp;V$4,'Leave log'!$D$5:$D$404,"&gt;="&amp;V$4,'Leave log'!$B$5:$B$404,Setup!$A$14)&gt;0),Setup!$B$14&amp;IF(COUNTIFS('Leave log'!$A$5:$A$404,$A14,'Leave log'!$C$5:$C$404,V$4,'Leave log'!$D$5:$D$404,V$4,'Leave log'!$E$5:$E$404,"Half day")&gt;0,"½",""),IF(AND(Setup!$A$15&lt;&gt;"",COUNTIFS('Leave log'!$A$5:$A$404,$A14,'Leave log'!$C$5:$C$404,"&lt;="&amp;V$4,'Leave log'!$D$5:$D$404,"&gt;="&amp;V$4,'Leave log'!$B$5:$B$404,Setup!$A$15)&gt;0),Setup!$B$15&amp;IF(COUNTIFS('Leave log'!$A$5:$A$404,$A14,'Leave log'!$C$5:$C$404,V$4,'Leave log'!$D$5:$D$404,V$4,'Leave log'!$E$5:$E$404,"Half day")&gt;0,"½",""),IF(AND(Setup!$A$16&lt;&gt;"",COUNTIFS('Leave log'!$A$5:$A$404,$A14,'Leave log'!$C$5:$C$404,"&lt;="&amp;V$4,'Leave log'!$D$5:$D$404,"&gt;="&amp;V$4,'Leave log'!$B$5:$B$404,Setup!$A$16)&gt;0),Setup!$B$16&amp;IF(COUNTIFS('Leave log'!$A$5:$A$404,$A14,'Leave log'!$C$5:$C$404,V$4,'Leave log'!$D$5:$D$404,V$4,'Leave log'!$E$5:$E$404,"Half day")&gt;0,"½",""),IF(AND(Setup!$A$17&lt;&gt;"",COUNTIFS('Leave log'!$A$5:$A$404,$A14,'Leave log'!$C$5:$C$404,"&lt;="&amp;V$4,'Leave log'!$D$5:$D$404,"&gt;="&amp;V$4,'Leave log'!$B$5:$B$404,Setup!$A$17)&gt;0),Setup!$B$17&amp;IF(COUNTIFS('Leave log'!$A$5:$A$404,$A14,'Leave log'!$C$5:$C$404,V$4,'Leave log'!$D$5:$D$404,V$4,'Leave log'!$E$5:$E$404,"Half day")&gt;0,"½",""),""))))))))</f>
        <v/>
      </c>
      <c r="W14" s="75">
        <f>IF(OR(W$7=1,$A14=""),"",IF(COUNTIFS('Leave log'!$A$5:$A$404,$A14,'Leave log'!$C$5:$C$404,"&lt;="&amp;W$4,'Leave log'!$D$5:$D$404,"&gt;="&amp;W$4)=0,"",IF(AND(Setup!$A$12&lt;&gt;"",COUNTIFS('Leave log'!$A$5:$A$404,$A14,'Leave log'!$C$5:$C$404,"&lt;="&amp;W$4,'Leave log'!$D$5:$D$404,"&gt;="&amp;W$4,'Leave log'!$B$5:$B$404,Setup!$A$12)&gt;0),Setup!$B$12&amp;IF(COUNTIFS('Leave log'!$A$5:$A$404,$A14,'Leave log'!$C$5:$C$404,W$4,'Leave log'!$D$5:$D$404,W$4,'Leave log'!$E$5:$E$404,"Half day")&gt;0,"½",""),IF(AND(Setup!$A$13&lt;&gt;"",COUNTIFS('Leave log'!$A$5:$A$404,$A14,'Leave log'!$C$5:$C$404,"&lt;="&amp;W$4,'Leave log'!$D$5:$D$404,"&gt;="&amp;W$4,'Leave log'!$B$5:$B$404,Setup!$A$13)&gt;0),Setup!$B$13&amp;IF(COUNTIFS('Leave log'!$A$5:$A$404,$A14,'Leave log'!$C$5:$C$404,W$4,'Leave log'!$D$5:$D$404,W$4,'Leave log'!$E$5:$E$404,"Half day")&gt;0,"½",""),IF(AND(Setup!$A$14&lt;&gt;"",COUNTIFS('Leave log'!$A$5:$A$404,$A14,'Leave log'!$C$5:$C$404,"&lt;="&amp;W$4,'Leave log'!$D$5:$D$404,"&gt;="&amp;W$4,'Leave log'!$B$5:$B$404,Setup!$A$14)&gt;0),Setup!$B$14&amp;IF(COUNTIFS('Leave log'!$A$5:$A$404,$A14,'Leave log'!$C$5:$C$404,W$4,'Leave log'!$D$5:$D$404,W$4,'Leave log'!$E$5:$E$404,"Half day")&gt;0,"½",""),IF(AND(Setup!$A$15&lt;&gt;"",COUNTIFS('Leave log'!$A$5:$A$404,$A14,'Leave log'!$C$5:$C$404,"&lt;="&amp;W$4,'Leave log'!$D$5:$D$404,"&gt;="&amp;W$4,'Leave log'!$B$5:$B$404,Setup!$A$15)&gt;0),Setup!$B$15&amp;IF(COUNTIFS('Leave log'!$A$5:$A$404,$A14,'Leave log'!$C$5:$C$404,W$4,'Leave log'!$D$5:$D$404,W$4,'Leave log'!$E$5:$E$404,"Half day")&gt;0,"½",""),IF(AND(Setup!$A$16&lt;&gt;"",COUNTIFS('Leave log'!$A$5:$A$404,$A14,'Leave log'!$C$5:$C$404,"&lt;="&amp;W$4,'Leave log'!$D$5:$D$404,"&gt;="&amp;W$4,'Leave log'!$B$5:$B$404,Setup!$A$16)&gt;0),Setup!$B$16&amp;IF(COUNTIFS('Leave log'!$A$5:$A$404,$A14,'Leave log'!$C$5:$C$404,W$4,'Leave log'!$D$5:$D$404,W$4,'Leave log'!$E$5:$E$404,"Half day")&gt;0,"½",""),IF(AND(Setup!$A$17&lt;&gt;"",COUNTIFS('Leave log'!$A$5:$A$404,$A14,'Leave log'!$C$5:$C$404,"&lt;="&amp;W$4,'Leave log'!$D$5:$D$404,"&gt;="&amp;W$4,'Leave log'!$B$5:$B$404,Setup!$A$17)&gt;0),Setup!$B$17&amp;IF(COUNTIFS('Leave log'!$A$5:$A$404,$A14,'Leave log'!$C$5:$C$404,W$4,'Leave log'!$D$5:$D$404,W$4,'Leave log'!$E$5:$E$404,"Half day")&gt;0,"½",""),""))))))))</f>
        <v/>
      </c>
      <c r="X14" s="75">
        <f>IF(OR(X$7=1,$A14=""),"",IF(COUNTIFS('Leave log'!$A$5:$A$404,$A14,'Leave log'!$C$5:$C$404,"&lt;="&amp;X$4,'Leave log'!$D$5:$D$404,"&gt;="&amp;X$4)=0,"",IF(AND(Setup!$A$12&lt;&gt;"",COUNTIFS('Leave log'!$A$5:$A$404,$A14,'Leave log'!$C$5:$C$404,"&lt;="&amp;X$4,'Leave log'!$D$5:$D$404,"&gt;="&amp;X$4,'Leave log'!$B$5:$B$404,Setup!$A$12)&gt;0),Setup!$B$12&amp;IF(COUNTIFS('Leave log'!$A$5:$A$404,$A14,'Leave log'!$C$5:$C$404,X$4,'Leave log'!$D$5:$D$404,X$4,'Leave log'!$E$5:$E$404,"Half day")&gt;0,"½",""),IF(AND(Setup!$A$13&lt;&gt;"",COUNTIFS('Leave log'!$A$5:$A$404,$A14,'Leave log'!$C$5:$C$404,"&lt;="&amp;X$4,'Leave log'!$D$5:$D$404,"&gt;="&amp;X$4,'Leave log'!$B$5:$B$404,Setup!$A$13)&gt;0),Setup!$B$13&amp;IF(COUNTIFS('Leave log'!$A$5:$A$404,$A14,'Leave log'!$C$5:$C$404,X$4,'Leave log'!$D$5:$D$404,X$4,'Leave log'!$E$5:$E$404,"Half day")&gt;0,"½",""),IF(AND(Setup!$A$14&lt;&gt;"",COUNTIFS('Leave log'!$A$5:$A$404,$A14,'Leave log'!$C$5:$C$404,"&lt;="&amp;X$4,'Leave log'!$D$5:$D$404,"&gt;="&amp;X$4,'Leave log'!$B$5:$B$404,Setup!$A$14)&gt;0),Setup!$B$14&amp;IF(COUNTIFS('Leave log'!$A$5:$A$404,$A14,'Leave log'!$C$5:$C$404,X$4,'Leave log'!$D$5:$D$404,X$4,'Leave log'!$E$5:$E$404,"Half day")&gt;0,"½",""),IF(AND(Setup!$A$15&lt;&gt;"",COUNTIFS('Leave log'!$A$5:$A$404,$A14,'Leave log'!$C$5:$C$404,"&lt;="&amp;X$4,'Leave log'!$D$5:$D$404,"&gt;="&amp;X$4,'Leave log'!$B$5:$B$404,Setup!$A$15)&gt;0),Setup!$B$15&amp;IF(COUNTIFS('Leave log'!$A$5:$A$404,$A14,'Leave log'!$C$5:$C$404,X$4,'Leave log'!$D$5:$D$404,X$4,'Leave log'!$E$5:$E$404,"Half day")&gt;0,"½",""),IF(AND(Setup!$A$16&lt;&gt;"",COUNTIFS('Leave log'!$A$5:$A$404,$A14,'Leave log'!$C$5:$C$404,"&lt;="&amp;X$4,'Leave log'!$D$5:$D$404,"&gt;="&amp;X$4,'Leave log'!$B$5:$B$404,Setup!$A$16)&gt;0),Setup!$B$16&amp;IF(COUNTIFS('Leave log'!$A$5:$A$404,$A14,'Leave log'!$C$5:$C$404,X$4,'Leave log'!$D$5:$D$404,X$4,'Leave log'!$E$5:$E$404,"Half day")&gt;0,"½",""),IF(AND(Setup!$A$17&lt;&gt;"",COUNTIFS('Leave log'!$A$5:$A$404,$A14,'Leave log'!$C$5:$C$404,"&lt;="&amp;X$4,'Leave log'!$D$5:$D$404,"&gt;="&amp;X$4,'Leave log'!$B$5:$B$404,Setup!$A$17)&gt;0),Setup!$B$17&amp;IF(COUNTIFS('Leave log'!$A$5:$A$404,$A14,'Leave log'!$C$5:$C$404,X$4,'Leave log'!$D$5:$D$404,X$4,'Leave log'!$E$5:$E$404,"Half day")&gt;0,"½",""),""))))))))</f>
        <v/>
      </c>
      <c r="Y14" s="75">
        <f>IF(OR(Y$7=1,$A14=""),"",IF(COUNTIFS('Leave log'!$A$5:$A$404,$A14,'Leave log'!$C$5:$C$404,"&lt;="&amp;Y$4,'Leave log'!$D$5:$D$404,"&gt;="&amp;Y$4)=0,"",IF(AND(Setup!$A$12&lt;&gt;"",COUNTIFS('Leave log'!$A$5:$A$404,$A14,'Leave log'!$C$5:$C$404,"&lt;="&amp;Y$4,'Leave log'!$D$5:$D$404,"&gt;="&amp;Y$4,'Leave log'!$B$5:$B$404,Setup!$A$12)&gt;0),Setup!$B$12&amp;IF(COUNTIFS('Leave log'!$A$5:$A$404,$A14,'Leave log'!$C$5:$C$404,Y$4,'Leave log'!$D$5:$D$404,Y$4,'Leave log'!$E$5:$E$404,"Half day")&gt;0,"½",""),IF(AND(Setup!$A$13&lt;&gt;"",COUNTIFS('Leave log'!$A$5:$A$404,$A14,'Leave log'!$C$5:$C$404,"&lt;="&amp;Y$4,'Leave log'!$D$5:$D$404,"&gt;="&amp;Y$4,'Leave log'!$B$5:$B$404,Setup!$A$13)&gt;0),Setup!$B$13&amp;IF(COUNTIFS('Leave log'!$A$5:$A$404,$A14,'Leave log'!$C$5:$C$404,Y$4,'Leave log'!$D$5:$D$404,Y$4,'Leave log'!$E$5:$E$404,"Half day")&gt;0,"½",""),IF(AND(Setup!$A$14&lt;&gt;"",COUNTIFS('Leave log'!$A$5:$A$404,$A14,'Leave log'!$C$5:$C$404,"&lt;="&amp;Y$4,'Leave log'!$D$5:$D$404,"&gt;="&amp;Y$4,'Leave log'!$B$5:$B$404,Setup!$A$14)&gt;0),Setup!$B$14&amp;IF(COUNTIFS('Leave log'!$A$5:$A$404,$A14,'Leave log'!$C$5:$C$404,Y$4,'Leave log'!$D$5:$D$404,Y$4,'Leave log'!$E$5:$E$404,"Half day")&gt;0,"½",""),IF(AND(Setup!$A$15&lt;&gt;"",COUNTIFS('Leave log'!$A$5:$A$404,$A14,'Leave log'!$C$5:$C$404,"&lt;="&amp;Y$4,'Leave log'!$D$5:$D$404,"&gt;="&amp;Y$4,'Leave log'!$B$5:$B$404,Setup!$A$15)&gt;0),Setup!$B$15&amp;IF(COUNTIFS('Leave log'!$A$5:$A$404,$A14,'Leave log'!$C$5:$C$404,Y$4,'Leave log'!$D$5:$D$404,Y$4,'Leave log'!$E$5:$E$404,"Half day")&gt;0,"½",""),IF(AND(Setup!$A$16&lt;&gt;"",COUNTIFS('Leave log'!$A$5:$A$404,$A14,'Leave log'!$C$5:$C$404,"&lt;="&amp;Y$4,'Leave log'!$D$5:$D$404,"&gt;="&amp;Y$4,'Leave log'!$B$5:$B$404,Setup!$A$16)&gt;0),Setup!$B$16&amp;IF(COUNTIFS('Leave log'!$A$5:$A$404,$A14,'Leave log'!$C$5:$C$404,Y$4,'Leave log'!$D$5:$D$404,Y$4,'Leave log'!$E$5:$E$404,"Half day")&gt;0,"½",""),IF(AND(Setup!$A$17&lt;&gt;"",COUNTIFS('Leave log'!$A$5:$A$404,$A14,'Leave log'!$C$5:$C$404,"&lt;="&amp;Y$4,'Leave log'!$D$5:$D$404,"&gt;="&amp;Y$4,'Leave log'!$B$5:$B$404,Setup!$A$17)&gt;0),Setup!$B$17&amp;IF(COUNTIFS('Leave log'!$A$5:$A$404,$A14,'Leave log'!$C$5:$C$404,Y$4,'Leave log'!$D$5:$D$404,Y$4,'Leave log'!$E$5:$E$404,"Half day")&gt;0,"½",""),""))))))))</f>
        <v/>
      </c>
      <c r="Z14" s="75">
        <f>IF(OR(Z$7=1,$A14=""),"",IF(COUNTIFS('Leave log'!$A$5:$A$404,$A14,'Leave log'!$C$5:$C$404,"&lt;="&amp;Z$4,'Leave log'!$D$5:$D$404,"&gt;="&amp;Z$4)=0,"",IF(AND(Setup!$A$12&lt;&gt;"",COUNTIFS('Leave log'!$A$5:$A$404,$A14,'Leave log'!$C$5:$C$404,"&lt;="&amp;Z$4,'Leave log'!$D$5:$D$404,"&gt;="&amp;Z$4,'Leave log'!$B$5:$B$404,Setup!$A$12)&gt;0),Setup!$B$12&amp;IF(COUNTIFS('Leave log'!$A$5:$A$404,$A14,'Leave log'!$C$5:$C$404,Z$4,'Leave log'!$D$5:$D$404,Z$4,'Leave log'!$E$5:$E$404,"Half day")&gt;0,"½",""),IF(AND(Setup!$A$13&lt;&gt;"",COUNTIFS('Leave log'!$A$5:$A$404,$A14,'Leave log'!$C$5:$C$404,"&lt;="&amp;Z$4,'Leave log'!$D$5:$D$404,"&gt;="&amp;Z$4,'Leave log'!$B$5:$B$404,Setup!$A$13)&gt;0),Setup!$B$13&amp;IF(COUNTIFS('Leave log'!$A$5:$A$404,$A14,'Leave log'!$C$5:$C$404,Z$4,'Leave log'!$D$5:$D$404,Z$4,'Leave log'!$E$5:$E$404,"Half day")&gt;0,"½",""),IF(AND(Setup!$A$14&lt;&gt;"",COUNTIFS('Leave log'!$A$5:$A$404,$A14,'Leave log'!$C$5:$C$404,"&lt;="&amp;Z$4,'Leave log'!$D$5:$D$404,"&gt;="&amp;Z$4,'Leave log'!$B$5:$B$404,Setup!$A$14)&gt;0),Setup!$B$14&amp;IF(COUNTIFS('Leave log'!$A$5:$A$404,$A14,'Leave log'!$C$5:$C$404,Z$4,'Leave log'!$D$5:$D$404,Z$4,'Leave log'!$E$5:$E$404,"Half day")&gt;0,"½",""),IF(AND(Setup!$A$15&lt;&gt;"",COUNTIFS('Leave log'!$A$5:$A$404,$A14,'Leave log'!$C$5:$C$404,"&lt;="&amp;Z$4,'Leave log'!$D$5:$D$404,"&gt;="&amp;Z$4,'Leave log'!$B$5:$B$404,Setup!$A$15)&gt;0),Setup!$B$15&amp;IF(COUNTIFS('Leave log'!$A$5:$A$404,$A14,'Leave log'!$C$5:$C$404,Z$4,'Leave log'!$D$5:$D$404,Z$4,'Leave log'!$E$5:$E$404,"Half day")&gt;0,"½",""),IF(AND(Setup!$A$16&lt;&gt;"",COUNTIFS('Leave log'!$A$5:$A$404,$A14,'Leave log'!$C$5:$C$404,"&lt;="&amp;Z$4,'Leave log'!$D$5:$D$404,"&gt;="&amp;Z$4,'Leave log'!$B$5:$B$404,Setup!$A$16)&gt;0),Setup!$B$16&amp;IF(COUNTIFS('Leave log'!$A$5:$A$404,$A14,'Leave log'!$C$5:$C$404,Z$4,'Leave log'!$D$5:$D$404,Z$4,'Leave log'!$E$5:$E$404,"Half day")&gt;0,"½",""),IF(AND(Setup!$A$17&lt;&gt;"",COUNTIFS('Leave log'!$A$5:$A$404,$A14,'Leave log'!$C$5:$C$404,"&lt;="&amp;Z$4,'Leave log'!$D$5:$D$404,"&gt;="&amp;Z$4,'Leave log'!$B$5:$B$404,Setup!$A$17)&gt;0),Setup!$B$17&amp;IF(COUNTIFS('Leave log'!$A$5:$A$404,$A14,'Leave log'!$C$5:$C$404,Z$4,'Leave log'!$D$5:$D$404,Z$4,'Leave log'!$E$5:$E$404,"Half day")&gt;0,"½",""),""))))))))</f>
        <v/>
      </c>
      <c r="AA14" s="75">
        <f>IF(OR(AA$7=1,$A14=""),"",IF(COUNTIFS('Leave log'!$A$5:$A$404,$A14,'Leave log'!$C$5:$C$404,"&lt;="&amp;AA$4,'Leave log'!$D$5:$D$404,"&gt;="&amp;AA$4)=0,"",IF(AND(Setup!$A$12&lt;&gt;"",COUNTIFS('Leave log'!$A$5:$A$404,$A14,'Leave log'!$C$5:$C$404,"&lt;="&amp;AA$4,'Leave log'!$D$5:$D$404,"&gt;="&amp;AA$4,'Leave log'!$B$5:$B$404,Setup!$A$12)&gt;0),Setup!$B$12&amp;IF(COUNTIFS('Leave log'!$A$5:$A$404,$A14,'Leave log'!$C$5:$C$404,AA$4,'Leave log'!$D$5:$D$404,AA$4,'Leave log'!$E$5:$E$404,"Half day")&gt;0,"½",""),IF(AND(Setup!$A$13&lt;&gt;"",COUNTIFS('Leave log'!$A$5:$A$404,$A14,'Leave log'!$C$5:$C$404,"&lt;="&amp;AA$4,'Leave log'!$D$5:$D$404,"&gt;="&amp;AA$4,'Leave log'!$B$5:$B$404,Setup!$A$13)&gt;0),Setup!$B$13&amp;IF(COUNTIFS('Leave log'!$A$5:$A$404,$A14,'Leave log'!$C$5:$C$404,AA$4,'Leave log'!$D$5:$D$404,AA$4,'Leave log'!$E$5:$E$404,"Half day")&gt;0,"½",""),IF(AND(Setup!$A$14&lt;&gt;"",COUNTIFS('Leave log'!$A$5:$A$404,$A14,'Leave log'!$C$5:$C$404,"&lt;="&amp;AA$4,'Leave log'!$D$5:$D$404,"&gt;="&amp;AA$4,'Leave log'!$B$5:$B$404,Setup!$A$14)&gt;0),Setup!$B$14&amp;IF(COUNTIFS('Leave log'!$A$5:$A$404,$A14,'Leave log'!$C$5:$C$404,AA$4,'Leave log'!$D$5:$D$404,AA$4,'Leave log'!$E$5:$E$404,"Half day")&gt;0,"½",""),IF(AND(Setup!$A$15&lt;&gt;"",COUNTIFS('Leave log'!$A$5:$A$404,$A14,'Leave log'!$C$5:$C$404,"&lt;="&amp;AA$4,'Leave log'!$D$5:$D$404,"&gt;="&amp;AA$4,'Leave log'!$B$5:$B$404,Setup!$A$15)&gt;0),Setup!$B$15&amp;IF(COUNTIFS('Leave log'!$A$5:$A$404,$A14,'Leave log'!$C$5:$C$404,AA$4,'Leave log'!$D$5:$D$404,AA$4,'Leave log'!$E$5:$E$404,"Half day")&gt;0,"½",""),IF(AND(Setup!$A$16&lt;&gt;"",COUNTIFS('Leave log'!$A$5:$A$404,$A14,'Leave log'!$C$5:$C$404,"&lt;="&amp;AA$4,'Leave log'!$D$5:$D$404,"&gt;="&amp;AA$4,'Leave log'!$B$5:$B$404,Setup!$A$16)&gt;0),Setup!$B$16&amp;IF(COUNTIFS('Leave log'!$A$5:$A$404,$A14,'Leave log'!$C$5:$C$404,AA$4,'Leave log'!$D$5:$D$404,AA$4,'Leave log'!$E$5:$E$404,"Half day")&gt;0,"½",""),IF(AND(Setup!$A$17&lt;&gt;"",COUNTIFS('Leave log'!$A$5:$A$404,$A14,'Leave log'!$C$5:$C$404,"&lt;="&amp;AA$4,'Leave log'!$D$5:$D$404,"&gt;="&amp;AA$4,'Leave log'!$B$5:$B$404,Setup!$A$17)&gt;0),Setup!$B$17&amp;IF(COUNTIFS('Leave log'!$A$5:$A$404,$A14,'Leave log'!$C$5:$C$404,AA$4,'Leave log'!$D$5:$D$404,AA$4,'Leave log'!$E$5:$E$404,"Half day")&gt;0,"½",""),""))))))))</f>
        <v/>
      </c>
      <c r="AB14" s="75">
        <f>IF(OR(AB$7=1,$A14=""),"",IF(COUNTIFS('Leave log'!$A$5:$A$404,$A14,'Leave log'!$C$5:$C$404,"&lt;="&amp;AB$4,'Leave log'!$D$5:$D$404,"&gt;="&amp;AB$4)=0,"",IF(AND(Setup!$A$12&lt;&gt;"",COUNTIFS('Leave log'!$A$5:$A$404,$A14,'Leave log'!$C$5:$C$404,"&lt;="&amp;AB$4,'Leave log'!$D$5:$D$404,"&gt;="&amp;AB$4,'Leave log'!$B$5:$B$404,Setup!$A$12)&gt;0),Setup!$B$12&amp;IF(COUNTIFS('Leave log'!$A$5:$A$404,$A14,'Leave log'!$C$5:$C$404,AB$4,'Leave log'!$D$5:$D$404,AB$4,'Leave log'!$E$5:$E$404,"Half day")&gt;0,"½",""),IF(AND(Setup!$A$13&lt;&gt;"",COUNTIFS('Leave log'!$A$5:$A$404,$A14,'Leave log'!$C$5:$C$404,"&lt;="&amp;AB$4,'Leave log'!$D$5:$D$404,"&gt;="&amp;AB$4,'Leave log'!$B$5:$B$404,Setup!$A$13)&gt;0),Setup!$B$13&amp;IF(COUNTIFS('Leave log'!$A$5:$A$404,$A14,'Leave log'!$C$5:$C$404,AB$4,'Leave log'!$D$5:$D$404,AB$4,'Leave log'!$E$5:$E$404,"Half day")&gt;0,"½",""),IF(AND(Setup!$A$14&lt;&gt;"",COUNTIFS('Leave log'!$A$5:$A$404,$A14,'Leave log'!$C$5:$C$404,"&lt;="&amp;AB$4,'Leave log'!$D$5:$D$404,"&gt;="&amp;AB$4,'Leave log'!$B$5:$B$404,Setup!$A$14)&gt;0),Setup!$B$14&amp;IF(COUNTIFS('Leave log'!$A$5:$A$404,$A14,'Leave log'!$C$5:$C$404,AB$4,'Leave log'!$D$5:$D$404,AB$4,'Leave log'!$E$5:$E$404,"Half day")&gt;0,"½",""),IF(AND(Setup!$A$15&lt;&gt;"",COUNTIFS('Leave log'!$A$5:$A$404,$A14,'Leave log'!$C$5:$C$404,"&lt;="&amp;AB$4,'Leave log'!$D$5:$D$404,"&gt;="&amp;AB$4,'Leave log'!$B$5:$B$404,Setup!$A$15)&gt;0),Setup!$B$15&amp;IF(COUNTIFS('Leave log'!$A$5:$A$404,$A14,'Leave log'!$C$5:$C$404,AB$4,'Leave log'!$D$5:$D$404,AB$4,'Leave log'!$E$5:$E$404,"Half day")&gt;0,"½",""),IF(AND(Setup!$A$16&lt;&gt;"",COUNTIFS('Leave log'!$A$5:$A$404,$A14,'Leave log'!$C$5:$C$404,"&lt;="&amp;AB$4,'Leave log'!$D$5:$D$404,"&gt;="&amp;AB$4,'Leave log'!$B$5:$B$404,Setup!$A$16)&gt;0),Setup!$B$16&amp;IF(COUNTIFS('Leave log'!$A$5:$A$404,$A14,'Leave log'!$C$5:$C$404,AB$4,'Leave log'!$D$5:$D$404,AB$4,'Leave log'!$E$5:$E$404,"Half day")&gt;0,"½",""),IF(AND(Setup!$A$17&lt;&gt;"",COUNTIFS('Leave log'!$A$5:$A$404,$A14,'Leave log'!$C$5:$C$404,"&lt;="&amp;AB$4,'Leave log'!$D$5:$D$404,"&gt;="&amp;AB$4,'Leave log'!$B$5:$B$404,Setup!$A$17)&gt;0),Setup!$B$17&amp;IF(COUNTIFS('Leave log'!$A$5:$A$404,$A14,'Leave log'!$C$5:$C$404,AB$4,'Leave log'!$D$5:$D$404,AB$4,'Leave log'!$E$5:$E$404,"Half day")&gt;0,"½",""),""))))))))</f>
        <v/>
      </c>
      <c r="AC14" s="75">
        <f>IF(OR(AC$7=1,$A14=""),"",IF(COUNTIFS('Leave log'!$A$5:$A$404,$A14,'Leave log'!$C$5:$C$404,"&lt;="&amp;AC$4,'Leave log'!$D$5:$D$404,"&gt;="&amp;AC$4)=0,"",IF(AND(Setup!$A$12&lt;&gt;"",COUNTIFS('Leave log'!$A$5:$A$404,$A14,'Leave log'!$C$5:$C$404,"&lt;="&amp;AC$4,'Leave log'!$D$5:$D$404,"&gt;="&amp;AC$4,'Leave log'!$B$5:$B$404,Setup!$A$12)&gt;0),Setup!$B$12&amp;IF(COUNTIFS('Leave log'!$A$5:$A$404,$A14,'Leave log'!$C$5:$C$404,AC$4,'Leave log'!$D$5:$D$404,AC$4,'Leave log'!$E$5:$E$404,"Half day")&gt;0,"½",""),IF(AND(Setup!$A$13&lt;&gt;"",COUNTIFS('Leave log'!$A$5:$A$404,$A14,'Leave log'!$C$5:$C$404,"&lt;="&amp;AC$4,'Leave log'!$D$5:$D$404,"&gt;="&amp;AC$4,'Leave log'!$B$5:$B$404,Setup!$A$13)&gt;0),Setup!$B$13&amp;IF(COUNTIFS('Leave log'!$A$5:$A$404,$A14,'Leave log'!$C$5:$C$404,AC$4,'Leave log'!$D$5:$D$404,AC$4,'Leave log'!$E$5:$E$404,"Half day")&gt;0,"½",""),IF(AND(Setup!$A$14&lt;&gt;"",COUNTIFS('Leave log'!$A$5:$A$404,$A14,'Leave log'!$C$5:$C$404,"&lt;="&amp;AC$4,'Leave log'!$D$5:$D$404,"&gt;="&amp;AC$4,'Leave log'!$B$5:$B$404,Setup!$A$14)&gt;0),Setup!$B$14&amp;IF(COUNTIFS('Leave log'!$A$5:$A$404,$A14,'Leave log'!$C$5:$C$404,AC$4,'Leave log'!$D$5:$D$404,AC$4,'Leave log'!$E$5:$E$404,"Half day")&gt;0,"½",""),IF(AND(Setup!$A$15&lt;&gt;"",COUNTIFS('Leave log'!$A$5:$A$404,$A14,'Leave log'!$C$5:$C$404,"&lt;="&amp;AC$4,'Leave log'!$D$5:$D$404,"&gt;="&amp;AC$4,'Leave log'!$B$5:$B$404,Setup!$A$15)&gt;0),Setup!$B$15&amp;IF(COUNTIFS('Leave log'!$A$5:$A$404,$A14,'Leave log'!$C$5:$C$404,AC$4,'Leave log'!$D$5:$D$404,AC$4,'Leave log'!$E$5:$E$404,"Half day")&gt;0,"½",""),IF(AND(Setup!$A$16&lt;&gt;"",COUNTIFS('Leave log'!$A$5:$A$404,$A14,'Leave log'!$C$5:$C$404,"&lt;="&amp;AC$4,'Leave log'!$D$5:$D$404,"&gt;="&amp;AC$4,'Leave log'!$B$5:$B$404,Setup!$A$16)&gt;0),Setup!$B$16&amp;IF(COUNTIFS('Leave log'!$A$5:$A$404,$A14,'Leave log'!$C$5:$C$404,AC$4,'Leave log'!$D$5:$D$404,AC$4,'Leave log'!$E$5:$E$404,"Half day")&gt;0,"½",""),IF(AND(Setup!$A$17&lt;&gt;"",COUNTIFS('Leave log'!$A$5:$A$404,$A14,'Leave log'!$C$5:$C$404,"&lt;="&amp;AC$4,'Leave log'!$D$5:$D$404,"&gt;="&amp;AC$4,'Leave log'!$B$5:$B$404,Setup!$A$17)&gt;0),Setup!$B$17&amp;IF(COUNTIFS('Leave log'!$A$5:$A$404,$A14,'Leave log'!$C$5:$C$404,AC$4,'Leave log'!$D$5:$D$404,AC$4,'Leave log'!$E$5:$E$404,"Half day")&gt;0,"½",""),""))))))))</f>
        <v/>
      </c>
      <c r="AD14" s="75">
        <f>IF(OR(AD$7=1,$A14=""),"",IF(COUNTIFS('Leave log'!$A$5:$A$404,$A14,'Leave log'!$C$5:$C$404,"&lt;="&amp;AD$4,'Leave log'!$D$5:$D$404,"&gt;="&amp;AD$4)=0,"",IF(AND(Setup!$A$12&lt;&gt;"",COUNTIFS('Leave log'!$A$5:$A$404,$A14,'Leave log'!$C$5:$C$404,"&lt;="&amp;AD$4,'Leave log'!$D$5:$D$404,"&gt;="&amp;AD$4,'Leave log'!$B$5:$B$404,Setup!$A$12)&gt;0),Setup!$B$12&amp;IF(COUNTIFS('Leave log'!$A$5:$A$404,$A14,'Leave log'!$C$5:$C$404,AD$4,'Leave log'!$D$5:$D$404,AD$4,'Leave log'!$E$5:$E$404,"Half day")&gt;0,"½",""),IF(AND(Setup!$A$13&lt;&gt;"",COUNTIFS('Leave log'!$A$5:$A$404,$A14,'Leave log'!$C$5:$C$404,"&lt;="&amp;AD$4,'Leave log'!$D$5:$D$404,"&gt;="&amp;AD$4,'Leave log'!$B$5:$B$404,Setup!$A$13)&gt;0),Setup!$B$13&amp;IF(COUNTIFS('Leave log'!$A$5:$A$404,$A14,'Leave log'!$C$5:$C$404,AD$4,'Leave log'!$D$5:$D$404,AD$4,'Leave log'!$E$5:$E$404,"Half day")&gt;0,"½",""),IF(AND(Setup!$A$14&lt;&gt;"",COUNTIFS('Leave log'!$A$5:$A$404,$A14,'Leave log'!$C$5:$C$404,"&lt;="&amp;AD$4,'Leave log'!$D$5:$D$404,"&gt;="&amp;AD$4,'Leave log'!$B$5:$B$404,Setup!$A$14)&gt;0),Setup!$B$14&amp;IF(COUNTIFS('Leave log'!$A$5:$A$404,$A14,'Leave log'!$C$5:$C$404,AD$4,'Leave log'!$D$5:$D$404,AD$4,'Leave log'!$E$5:$E$404,"Half day")&gt;0,"½",""),IF(AND(Setup!$A$15&lt;&gt;"",COUNTIFS('Leave log'!$A$5:$A$404,$A14,'Leave log'!$C$5:$C$404,"&lt;="&amp;AD$4,'Leave log'!$D$5:$D$404,"&gt;="&amp;AD$4,'Leave log'!$B$5:$B$404,Setup!$A$15)&gt;0),Setup!$B$15&amp;IF(COUNTIFS('Leave log'!$A$5:$A$404,$A14,'Leave log'!$C$5:$C$404,AD$4,'Leave log'!$D$5:$D$404,AD$4,'Leave log'!$E$5:$E$404,"Half day")&gt;0,"½",""),IF(AND(Setup!$A$16&lt;&gt;"",COUNTIFS('Leave log'!$A$5:$A$404,$A14,'Leave log'!$C$5:$C$404,"&lt;="&amp;AD$4,'Leave log'!$D$5:$D$404,"&gt;="&amp;AD$4,'Leave log'!$B$5:$B$404,Setup!$A$16)&gt;0),Setup!$B$16&amp;IF(COUNTIFS('Leave log'!$A$5:$A$404,$A14,'Leave log'!$C$5:$C$404,AD$4,'Leave log'!$D$5:$D$404,AD$4,'Leave log'!$E$5:$E$404,"Half day")&gt;0,"½",""),IF(AND(Setup!$A$17&lt;&gt;"",COUNTIFS('Leave log'!$A$5:$A$404,$A14,'Leave log'!$C$5:$C$404,"&lt;="&amp;AD$4,'Leave log'!$D$5:$D$404,"&gt;="&amp;AD$4,'Leave log'!$B$5:$B$404,Setup!$A$17)&gt;0),Setup!$B$17&amp;IF(COUNTIFS('Leave log'!$A$5:$A$404,$A14,'Leave log'!$C$5:$C$404,AD$4,'Leave log'!$D$5:$D$404,AD$4,'Leave log'!$E$5:$E$404,"Half day")&gt;0,"½",""),""))))))))</f>
        <v/>
      </c>
      <c r="AE14" s="75">
        <f>IF(OR(AE$7=1,$A14=""),"",IF(COUNTIFS('Leave log'!$A$5:$A$404,$A14,'Leave log'!$C$5:$C$404,"&lt;="&amp;AE$4,'Leave log'!$D$5:$D$404,"&gt;="&amp;AE$4)=0,"",IF(AND(Setup!$A$12&lt;&gt;"",COUNTIFS('Leave log'!$A$5:$A$404,$A14,'Leave log'!$C$5:$C$404,"&lt;="&amp;AE$4,'Leave log'!$D$5:$D$404,"&gt;="&amp;AE$4,'Leave log'!$B$5:$B$404,Setup!$A$12)&gt;0),Setup!$B$12&amp;IF(COUNTIFS('Leave log'!$A$5:$A$404,$A14,'Leave log'!$C$5:$C$404,AE$4,'Leave log'!$D$5:$D$404,AE$4,'Leave log'!$E$5:$E$404,"Half day")&gt;0,"½",""),IF(AND(Setup!$A$13&lt;&gt;"",COUNTIFS('Leave log'!$A$5:$A$404,$A14,'Leave log'!$C$5:$C$404,"&lt;="&amp;AE$4,'Leave log'!$D$5:$D$404,"&gt;="&amp;AE$4,'Leave log'!$B$5:$B$404,Setup!$A$13)&gt;0),Setup!$B$13&amp;IF(COUNTIFS('Leave log'!$A$5:$A$404,$A14,'Leave log'!$C$5:$C$404,AE$4,'Leave log'!$D$5:$D$404,AE$4,'Leave log'!$E$5:$E$404,"Half day")&gt;0,"½",""),IF(AND(Setup!$A$14&lt;&gt;"",COUNTIFS('Leave log'!$A$5:$A$404,$A14,'Leave log'!$C$5:$C$404,"&lt;="&amp;AE$4,'Leave log'!$D$5:$D$404,"&gt;="&amp;AE$4,'Leave log'!$B$5:$B$404,Setup!$A$14)&gt;0),Setup!$B$14&amp;IF(COUNTIFS('Leave log'!$A$5:$A$404,$A14,'Leave log'!$C$5:$C$404,AE$4,'Leave log'!$D$5:$D$404,AE$4,'Leave log'!$E$5:$E$404,"Half day")&gt;0,"½",""),IF(AND(Setup!$A$15&lt;&gt;"",COUNTIFS('Leave log'!$A$5:$A$404,$A14,'Leave log'!$C$5:$C$404,"&lt;="&amp;AE$4,'Leave log'!$D$5:$D$404,"&gt;="&amp;AE$4,'Leave log'!$B$5:$B$404,Setup!$A$15)&gt;0),Setup!$B$15&amp;IF(COUNTIFS('Leave log'!$A$5:$A$404,$A14,'Leave log'!$C$5:$C$404,AE$4,'Leave log'!$D$5:$D$404,AE$4,'Leave log'!$E$5:$E$404,"Half day")&gt;0,"½",""),IF(AND(Setup!$A$16&lt;&gt;"",COUNTIFS('Leave log'!$A$5:$A$404,$A14,'Leave log'!$C$5:$C$404,"&lt;="&amp;AE$4,'Leave log'!$D$5:$D$404,"&gt;="&amp;AE$4,'Leave log'!$B$5:$B$404,Setup!$A$16)&gt;0),Setup!$B$16&amp;IF(COUNTIFS('Leave log'!$A$5:$A$404,$A14,'Leave log'!$C$5:$C$404,AE$4,'Leave log'!$D$5:$D$404,AE$4,'Leave log'!$E$5:$E$404,"Half day")&gt;0,"½",""),IF(AND(Setup!$A$17&lt;&gt;"",COUNTIFS('Leave log'!$A$5:$A$404,$A14,'Leave log'!$C$5:$C$404,"&lt;="&amp;AE$4,'Leave log'!$D$5:$D$404,"&gt;="&amp;AE$4,'Leave log'!$B$5:$B$404,Setup!$A$17)&gt;0),Setup!$B$17&amp;IF(COUNTIFS('Leave log'!$A$5:$A$404,$A14,'Leave log'!$C$5:$C$404,AE$4,'Leave log'!$D$5:$D$404,AE$4,'Leave log'!$E$5:$E$404,"Half day")&gt;0,"½",""),""))))))))</f>
        <v/>
      </c>
      <c r="AF14" s="75">
        <f>IF(OR(AF$7=1,$A14=""),"",IF(COUNTIFS('Leave log'!$A$5:$A$404,$A14,'Leave log'!$C$5:$C$404,"&lt;="&amp;AF$4,'Leave log'!$D$5:$D$404,"&gt;="&amp;AF$4)=0,"",IF(AND(Setup!$A$12&lt;&gt;"",COUNTIFS('Leave log'!$A$5:$A$404,$A14,'Leave log'!$C$5:$C$404,"&lt;="&amp;AF$4,'Leave log'!$D$5:$D$404,"&gt;="&amp;AF$4,'Leave log'!$B$5:$B$404,Setup!$A$12)&gt;0),Setup!$B$12&amp;IF(COUNTIFS('Leave log'!$A$5:$A$404,$A14,'Leave log'!$C$5:$C$404,AF$4,'Leave log'!$D$5:$D$404,AF$4,'Leave log'!$E$5:$E$404,"Half day")&gt;0,"½",""),IF(AND(Setup!$A$13&lt;&gt;"",COUNTIFS('Leave log'!$A$5:$A$404,$A14,'Leave log'!$C$5:$C$404,"&lt;="&amp;AF$4,'Leave log'!$D$5:$D$404,"&gt;="&amp;AF$4,'Leave log'!$B$5:$B$404,Setup!$A$13)&gt;0),Setup!$B$13&amp;IF(COUNTIFS('Leave log'!$A$5:$A$404,$A14,'Leave log'!$C$5:$C$404,AF$4,'Leave log'!$D$5:$D$404,AF$4,'Leave log'!$E$5:$E$404,"Half day")&gt;0,"½",""),IF(AND(Setup!$A$14&lt;&gt;"",COUNTIFS('Leave log'!$A$5:$A$404,$A14,'Leave log'!$C$5:$C$404,"&lt;="&amp;AF$4,'Leave log'!$D$5:$D$404,"&gt;="&amp;AF$4,'Leave log'!$B$5:$B$404,Setup!$A$14)&gt;0),Setup!$B$14&amp;IF(COUNTIFS('Leave log'!$A$5:$A$404,$A14,'Leave log'!$C$5:$C$404,AF$4,'Leave log'!$D$5:$D$404,AF$4,'Leave log'!$E$5:$E$404,"Half day")&gt;0,"½",""),IF(AND(Setup!$A$15&lt;&gt;"",COUNTIFS('Leave log'!$A$5:$A$404,$A14,'Leave log'!$C$5:$C$404,"&lt;="&amp;AF$4,'Leave log'!$D$5:$D$404,"&gt;="&amp;AF$4,'Leave log'!$B$5:$B$404,Setup!$A$15)&gt;0),Setup!$B$15&amp;IF(COUNTIFS('Leave log'!$A$5:$A$404,$A14,'Leave log'!$C$5:$C$404,AF$4,'Leave log'!$D$5:$D$404,AF$4,'Leave log'!$E$5:$E$404,"Half day")&gt;0,"½",""),IF(AND(Setup!$A$16&lt;&gt;"",COUNTIFS('Leave log'!$A$5:$A$404,$A14,'Leave log'!$C$5:$C$404,"&lt;="&amp;AF$4,'Leave log'!$D$5:$D$404,"&gt;="&amp;AF$4,'Leave log'!$B$5:$B$404,Setup!$A$16)&gt;0),Setup!$B$16&amp;IF(COUNTIFS('Leave log'!$A$5:$A$404,$A14,'Leave log'!$C$5:$C$404,AF$4,'Leave log'!$D$5:$D$404,AF$4,'Leave log'!$E$5:$E$404,"Half day")&gt;0,"½",""),IF(AND(Setup!$A$17&lt;&gt;"",COUNTIFS('Leave log'!$A$5:$A$404,$A14,'Leave log'!$C$5:$C$404,"&lt;="&amp;AF$4,'Leave log'!$D$5:$D$404,"&gt;="&amp;AF$4,'Leave log'!$B$5:$B$404,Setup!$A$17)&gt;0),Setup!$B$17&amp;IF(COUNTIFS('Leave log'!$A$5:$A$404,$A14,'Leave log'!$C$5:$C$404,AF$4,'Leave log'!$D$5:$D$404,AF$4,'Leave log'!$E$5:$E$404,"Half day")&gt;0,"½",""),""))))))))</f>
        <v/>
      </c>
    </row>
    <row r="15">
      <c r="A15" s="74">
        <f>IFERROR(IF(INDEX(Employees!$A$5:$A$34,8)="","",INDEX(Employees!$A$5:$A$34,8)),"")</f>
        <v/>
      </c>
      <c r="B15" s="75">
        <f>IF(OR(B$7=1,$A15=""),"",IF(COUNTIFS('Leave log'!$A$5:$A$404,$A15,'Leave log'!$C$5:$C$404,"&lt;="&amp;B$4,'Leave log'!$D$5:$D$404,"&gt;="&amp;B$4)=0,"",IF(AND(Setup!$A$12&lt;&gt;"",COUNTIFS('Leave log'!$A$5:$A$404,$A15,'Leave log'!$C$5:$C$404,"&lt;="&amp;B$4,'Leave log'!$D$5:$D$404,"&gt;="&amp;B$4,'Leave log'!$B$5:$B$404,Setup!$A$12)&gt;0),Setup!$B$12&amp;IF(COUNTIFS('Leave log'!$A$5:$A$404,$A15,'Leave log'!$C$5:$C$404,B$4,'Leave log'!$D$5:$D$404,B$4,'Leave log'!$E$5:$E$404,"Half day")&gt;0,"½",""),IF(AND(Setup!$A$13&lt;&gt;"",COUNTIFS('Leave log'!$A$5:$A$404,$A15,'Leave log'!$C$5:$C$404,"&lt;="&amp;B$4,'Leave log'!$D$5:$D$404,"&gt;="&amp;B$4,'Leave log'!$B$5:$B$404,Setup!$A$13)&gt;0),Setup!$B$13&amp;IF(COUNTIFS('Leave log'!$A$5:$A$404,$A15,'Leave log'!$C$5:$C$404,B$4,'Leave log'!$D$5:$D$404,B$4,'Leave log'!$E$5:$E$404,"Half day")&gt;0,"½",""),IF(AND(Setup!$A$14&lt;&gt;"",COUNTIFS('Leave log'!$A$5:$A$404,$A15,'Leave log'!$C$5:$C$404,"&lt;="&amp;B$4,'Leave log'!$D$5:$D$404,"&gt;="&amp;B$4,'Leave log'!$B$5:$B$404,Setup!$A$14)&gt;0),Setup!$B$14&amp;IF(COUNTIFS('Leave log'!$A$5:$A$404,$A15,'Leave log'!$C$5:$C$404,B$4,'Leave log'!$D$5:$D$404,B$4,'Leave log'!$E$5:$E$404,"Half day")&gt;0,"½",""),IF(AND(Setup!$A$15&lt;&gt;"",COUNTIFS('Leave log'!$A$5:$A$404,$A15,'Leave log'!$C$5:$C$404,"&lt;="&amp;B$4,'Leave log'!$D$5:$D$404,"&gt;="&amp;B$4,'Leave log'!$B$5:$B$404,Setup!$A$15)&gt;0),Setup!$B$15&amp;IF(COUNTIFS('Leave log'!$A$5:$A$404,$A15,'Leave log'!$C$5:$C$404,B$4,'Leave log'!$D$5:$D$404,B$4,'Leave log'!$E$5:$E$404,"Half day")&gt;0,"½",""),IF(AND(Setup!$A$16&lt;&gt;"",COUNTIFS('Leave log'!$A$5:$A$404,$A15,'Leave log'!$C$5:$C$404,"&lt;="&amp;B$4,'Leave log'!$D$5:$D$404,"&gt;="&amp;B$4,'Leave log'!$B$5:$B$404,Setup!$A$16)&gt;0),Setup!$B$16&amp;IF(COUNTIFS('Leave log'!$A$5:$A$404,$A15,'Leave log'!$C$5:$C$404,B$4,'Leave log'!$D$5:$D$404,B$4,'Leave log'!$E$5:$E$404,"Half day")&gt;0,"½",""),IF(AND(Setup!$A$17&lt;&gt;"",COUNTIFS('Leave log'!$A$5:$A$404,$A15,'Leave log'!$C$5:$C$404,"&lt;="&amp;B$4,'Leave log'!$D$5:$D$404,"&gt;="&amp;B$4,'Leave log'!$B$5:$B$404,Setup!$A$17)&gt;0),Setup!$B$17&amp;IF(COUNTIFS('Leave log'!$A$5:$A$404,$A15,'Leave log'!$C$5:$C$404,B$4,'Leave log'!$D$5:$D$404,B$4,'Leave log'!$E$5:$E$404,"Half day")&gt;0,"½",""),""))))))))</f>
        <v/>
      </c>
      <c r="C15" s="75">
        <f>IF(OR(C$7=1,$A15=""),"",IF(COUNTIFS('Leave log'!$A$5:$A$404,$A15,'Leave log'!$C$5:$C$404,"&lt;="&amp;C$4,'Leave log'!$D$5:$D$404,"&gt;="&amp;C$4)=0,"",IF(AND(Setup!$A$12&lt;&gt;"",COUNTIFS('Leave log'!$A$5:$A$404,$A15,'Leave log'!$C$5:$C$404,"&lt;="&amp;C$4,'Leave log'!$D$5:$D$404,"&gt;="&amp;C$4,'Leave log'!$B$5:$B$404,Setup!$A$12)&gt;0),Setup!$B$12&amp;IF(COUNTIFS('Leave log'!$A$5:$A$404,$A15,'Leave log'!$C$5:$C$404,C$4,'Leave log'!$D$5:$D$404,C$4,'Leave log'!$E$5:$E$404,"Half day")&gt;0,"½",""),IF(AND(Setup!$A$13&lt;&gt;"",COUNTIFS('Leave log'!$A$5:$A$404,$A15,'Leave log'!$C$5:$C$404,"&lt;="&amp;C$4,'Leave log'!$D$5:$D$404,"&gt;="&amp;C$4,'Leave log'!$B$5:$B$404,Setup!$A$13)&gt;0),Setup!$B$13&amp;IF(COUNTIFS('Leave log'!$A$5:$A$404,$A15,'Leave log'!$C$5:$C$404,C$4,'Leave log'!$D$5:$D$404,C$4,'Leave log'!$E$5:$E$404,"Half day")&gt;0,"½",""),IF(AND(Setup!$A$14&lt;&gt;"",COUNTIFS('Leave log'!$A$5:$A$404,$A15,'Leave log'!$C$5:$C$404,"&lt;="&amp;C$4,'Leave log'!$D$5:$D$404,"&gt;="&amp;C$4,'Leave log'!$B$5:$B$404,Setup!$A$14)&gt;0),Setup!$B$14&amp;IF(COUNTIFS('Leave log'!$A$5:$A$404,$A15,'Leave log'!$C$5:$C$404,C$4,'Leave log'!$D$5:$D$404,C$4,'Leave log'!$E$5:$E$404,"Half day")&gt;0,"½",""),IF(AND(Setup!$A$15&lt;&gt;"",COUNTIFS('Leave log'!$A$5:$A$404,$A15,'Leave log'!$C$5:$C$404,"&lt;="&amp;C$4,'Leave log'!$D$5:$D$404,"&gt;="&amp;C$4,'Leave log'!$B$5:$B$404,Setup!$A$15)&gt;0),Setup!$B$15&amp;IF(COUNTIFS('Leave log'!$A$5:$A$404,$A15,'Leave log'!$C$5:$C$404,C$4,'Leave log'!$D$5:$D$404,C$4,'Leave log'!$E$5:$E$404,"Half day")&gt;0,"½",""),IF(AND(Setup!$A$16&lt;&gt;"",COUNTIFS('Leave log'!$A$5:$A$404,$A15,'Leave log'!$C$5:$C$404,"&lt;="&amp;C$4,'Leave log'!$D$5:$D$404,"&gt;="&amp;C$4,'Leave log'!$B$5:$B$404,Setup!$A$16)&gt;0),Setup!$B$16&amp;IF(COUNTIFS('Leave log'!$A$5:$A$404,$A15,'Leave log'!$C$5:$C$404,C$4,'Leave log'!$D$5:$D$404,C$4,'Leave log'!$E$5:$E$404,"Half day")&gt;0,"½",""),IF(AND(Setup!$A$17&lt;&gt;"",COUNTIFS('Leave log'!$A$5:$A$404,$A15,'Leave log'!$C$5:$C$404,"&lt;="&amp;C$4,'Leave log'!$D$5:$D$404,"&gt;="&amp;C$4,'Leave log'!$B$5:$B$404,Setup!$A$17)&gt;0),Setup!$B$17&amp;IF(COUNTIFS('Leave log'!$A$5:$A$404,$A15,'Leave log'!$C$5:$C$404,C$4,'Leave log'!$D$5:$D$404,C$4,'Leave log'!$E$5:$E$404,"Half day")&gt;0,"½",""),""))))))))</f>
        <v/>
      </c>
      <c r="D15" s="75">
        <f>IF(OR(D$7=1,$A15=""),"",IF(COUNTIFS('Leave log'!$A$5:$A$404,$A15,'Leave log'!$C$5:$C$404,"&lt;="&amp;D$4,'Leave log'!$D$5:$D$404,"&gt;="&amp;D$4)=0,"",IF(AND(Setup!$A$12&lt;&gt;"",COUNTIFS('Leave log'!$A$5:$A$404,$A15,'Leave log'!$C$5:$C$404,"&lt;="&amp;D$4,'Leave log'!$D$5:$D$404,"&gt;="&amp;D$4,'Leave log'!$B$5:$B$404,Setup!$A$12)&gt;0),Setup!$B$12&amp;IF(COUNTIFS('Leave log'!$A$5:$A$404,$A15,'Leave log'!$C$5:$C$404,D$4,'Leave log'!$D$5:$D$404,D$4,'Leave log'!$E$5:$E$404,"Half day")&gt;0,"½",""),IF(AND(Setup!$A$13&lt;&gt;"",COUNTIFS('Leave log'!$A$5:$A$404,$A15,'Leave log'!$C$5:$C$404,"&lt;="&amp;D$4,'Leave log'!$D$5:$D$404,"&gt;="&amp;D$4,'Leave log'!$B$5:$B$404,Setup!$A$13)&gt;0),Setup!$B$13&amp;IF(COUNTIFS('Leave log'!$A$5:$A$404,$A15,'Leave log'!$C$5:$C$404,D$4,'Leave log'!$D$5:$D$404,D$4,'Leave log'!$E$5:$E$404,"Half day")&gt;0,"½",""),IF(AND(Setup!$A$14&lt;&gt;"",COUNTIFS('Leave log'!$A$5:$A$404,$A15,'Leave log'!$C$5:$C$404,"&lt;="&amp;D$4,'Leave log'!$D$5:$D$404,"&gt;="&amp;D$4,'Leave log'!$B$5:$B$404,Setup!$A$14)&gt;0),Setup!$B$14&amp;IF(COUNTIFS('Leave log'!$A$5:$A$404,$A15,'Leave log'!$C$5:$C$404,D$4,'Leave log'!$D$5:$D$404,D$4,'Leave log'!$E$5:$E$404,"Half day")&gt;0,"½",""),IF(AND(Setup!$A$15&lt;&gt;"",COUNTIFS('Leave log'!$A$5:$A$404,$A15,'Leave log'!$C$5:$C$404,"&lt;="&amp;D$4,'Leave log'!$D$5:$D$404,"&gt;="&amp;D$4,'Leave log'!$B$5:$B$404,Setup!$A$15)&gt;0),Setup!$B$15&amp;IF(COUNTIFS('Leave log'!$A$5:$A$404,$A15,'Leave log'!$C$5:$C$404,D$4,'Leave log'!$D$5:$D$404,D$4,'Leave log'!$E$5:$E$404,"Half day")&gt;0,"½",""),IF(AND(Setup!$A$16&lt;&gt;"",COUNTIFS('Leave log'!$A$5:$A$404,$A15,'Leave log'!$C$5:$C$404,"&lt;="&amp;D$4,'Leave log'!$D$5:$D$404,"&gt;="&amp;D$4,'Leave log'!$B$5:$B$404,Setup!$A$16)&gt;0),Setup!$B$16&amp;IF(COUNTIFS('Leave log'!$A$5:$A$404,$A15,'Leave log'!$C$5:$C$404,D$4,'Leave log'!$D$5:$D$404,D$4,'Leave log'!$E$5:$E$404,"Half day")&gt;0,"½",""),IF(AND(Setup!$A$17&lt;&gt;"",COUNTIFS('Leave log'!$A$5:$A$404,$A15,'Leave log'!$C$5:$C$404,"&lt;="&amp;D$4,'Leave log'!$D$5:$D$404,"&gt;="&amp;D$4,'Leave log'!$B$5:$B$404,Setup!$A$17)&gt;0),Setup!$B$17&amp;IF(COUNTIFS('Leave log'!$A$5:$A$404,$A15,'Leave log'!$C$5:$C$404,D$4,'Leave log'!$D$5:$D$404,D$4,'Leave log'!$E$5:$E$404,"Half day")&gt;0,"½",""),""))))))))</f>
        <v/>
      </c>
      <c r="E15" s="75">
        <f>IF(OR(E$7=1,$A15=""),"",IF(COUNTIFS('Leave log'!$A$5:$A$404,$A15,'Leave log'!$C$5:$C$404,"&lt;="&amp;E$4,'Leave log'!$D$5:$D$404,"&gt;="&amp;E$4)=0,"",IF(AND(Setup!$A$12&lt;&gt;"",COUNTIFS('Leave log'!$A$5:$A$404,$A15,'Leave log'!$C$5:$C$404,"&lt;="&amp;E$4,'Leave log'!$D$5:$D$404,"&gt;="&amp;E$4,'Leave log'!$B$5:$B$404,Setup!$A$12)&gt;0),Setup!$B$12&amp;IF(COUNTIFS('Leave log'!$A$5:$A$404,$A15,'Leave log'!$C$5:$C$404,E$4,'Leave log'!$D$5:$D$404,E$4,'Leave log'!$E$5:$E$404,"Half day")&gt;0,"½",""),IF(AND(Setup!$A$13&lt;&gt;"",COUNTIFS('Leave log'!$A$5:$A$404,$A15,'Leave log'!$C$5:$C$404,"&lt;="&amp;E$4,'Leave log'!$D$5:$D$404,"&gt;="&amp;E$4,'Leave log'!$B$5:$B$404,Setup!$A$13)&gt;0),Setup!$B$13&amp;IF(COUNTIFS('Leave log'!$A$5:$A$404,$A15,'Leave log'!$C$5:$C$404,E$4,'Leave log'!$D$5:$D$404,E$4,'Leave log'!$E$5:$E$404,"Half day")&gt;0,"½",""),IF(AND(Setup!$A$14&lt;&gt;"",COUNTIFS('Leave log'!$A$5:$A$404,$A15,'Leave log'!$C$5:$C$404,"&lt;="&amp;E$4,'Leave log'!$D$5:$D$404,"&gt;="&amp;E$4,'Leave log'!$B$5:$B$404,Setup!$A$14)&gt;0),Setup!$B$14&amp;IF(COUNTIFS('Leave log'!$A$5:$A$404,$A15,'Leave log'!$C$5:$C$404,E$4,'Leave log'!$D$5:$D$404,E$4,'Leave log'!$E$5:$E$404,"Half day")&gt;0,"½",""),IF(AND(Setup!$A$15&lt;&gt;"",COUNTIFS('Leave log'!$A$5:$A$404,$A15,'Leave log'!$C$5:$C$404,"&lt;="&amp;E$4,'Leave log'!$D$5:$D$404,"&gt;="&amp;E$4,'Leave log'!$B$5:$B$404,Setup!$A$15)&gt;0),Setup!$B$15&amp;IF(COUNTIFS('Leave log'!$A$5:$A$404,$A15,'Leave log'!$C$5:$C$404,E$4,'Leave log'!$D$5:$D$404,E$4,'Leave log'!$E$5:$E$404,"Half day")&gt;0,"½",""),IF(AND(Setup!$A$16&lt;&gt;"",COUNTIFS('Leave log'!$A$5:$A$404,$A15,'Leave log'!$C$5:$C$404,"&lt;="&amp;E$4,'Leave log'!$D$5:$D$404,"&gt;="&amp;E$4,'Leave log'!$B$5:$B$404,Setup!$A$16)&gt;0),Setup!$B$16&amp;IF(COUNTIFS('Leave log'!$A$5:$A$404,$A15,'Leave log'!$C$5:$C$404,E$4,'Leave log'!$D$5:$D$404,E$4,'Leave log'!$E$5:$E$404,"Half day")&gt;0,"½",""),IF(AND(Setup!$A$17&lt;&gt;"",COUNTIFS('Leave log'!$A$5:$A$404,$A15,'Leave log'!$C$5:$C$404,"&lt;="&amp;E$4,'Leave log'!$D$5:$D$404,"&gt;="&amp;E$4,'Leave log'!$B$5:$B$404,Setup!$A$17)&gt;0),Setup!$B$17&amp;IF(COUNTIFS('Leave log'!$A$5:$A$404,$A15,'Leave log'!$C$5:$C$404,E$4,'Leave log'!$D$5:$D$404,E$4,'Leave log'!$E$5:$E$404,"Half day")&gt;0,"½",""),""))))))))</f>
        <v/>
      </c>
      <c r="F15" s="75">
        <f>IF(OR(F$7=1,$A15=""),"",IF(COUNTIFS('Leave log'!$A$5:$A$404,$A15,'Leave log'!$C$5:$C$404,"&lt;="&amp;F$4,'Leave log'!$D$5:$D$404,"&gt;="&amp;F$4)=0,"",IF(AND(Setup!$A$12&lt;&gt;"",COUNTIFS('Leave log'!$A$5:$A$404,$A15,'Leave log'!$C$5:$C$404,"&lt;="&amp;F$4,'Leave log'!$D$5:$D$404,"&gt;="&amp;F$4,'Leave log'!$B$5:$B$404,Setup!$A$12)&gt;0),Setup!$B$12&amp;IF(COUNTIFS('Leave log'!$A$5:$A$404,$A15,'Leave log'!$C$5:$C$404,F$4,'Leave log'!$D$5:$D$404,F$4,'Leave log'!$E$5:$E$404,"Half day")&gt;0,"½",""),IF(AND(Setup!$A$13&lt;&gt;"",COUNTIFS('Leave log'!$A$5:$A$404,$A15,'Leave log'!$C$5:$C$404,"&lt;="&amp;F$4,'Leave log'!$D$5:$D$404,"&gt;="&amp;F$4,'Leave log'!$B$5:$B$404,Setup!$A$13)&gt;0),Setup!$B$13&amp;IF(COUNTIFS('Leave log'!$A$5:$A$404,$A15,'Leave log'!$C$5:$C$404,F$4,'Leave log'!$D$5:$D$404,F$4,'Leave log'!$E$5:$E$404,"Half day")&gt;0,"½",""),IF(AND(Setup!$A$14&lt;&gt;"",COUNTIFS('Leave log'!$A$5:$A$404,$A15,'Leave log'!$C$5:$C$404,"&lt;="&amp;F$4,'Leave log'!$D$5:$D$404,"&gt;="&amp;F$4,'Leave log'!$B$5:$B$404,Setup!$A$14)&gt;0),Setup!$B$14&amp;IF(COUNTIFS('Leave log'!$A$5:$A$404,$A15,'Leave log'!$C$5:$C$404,F$4,'Leave log'!$D$5:$D$404,F$4,'Leave log'!$E$5:$E$404,"Half day")&gt;0,"½",""),IF(AND(Setup!$A$15&lt;&gt;"",COUNTIFS('Leave log'!$A$5:$A$404,$A15,'Leave log'!$C$5:$C$404,"&lt;="&amp;F$4,'Leave log'!$D$5:$D$404,"&gt;="&amp;F$4,'Leave log'!$B$5:$B$404,Setup!$A$15)&gt;0),Setup!$B$15&amp;IF(COUNTIFS('Leave log'!$A$5:$A$404,$A15,'Leave log'!$C$5:$C$404,F$4,'Leave log'!$D$5:$D$404,F$4,'Leave log'!$E$5:$E$404,"Half day")&gt;0,"½",""),IF(AND(Setup!$A$16&lt;&gt;"",COUNTIFS('Leave log'!$A$5:$A$404,$A15,'Leave log'!$C$5:$C$404,"&lt;="&amp;F$4,'Leave log'!$D$5:$D$404,"&gt;="&amp;F$4,'Leave log'!$B$5:$B$404,Setup!$A$16)&gt;0),Setup!$B$16&amp;IF(COUNTIFS('Leave log'!$A$5:$A$404,$A15,'Leave log'!$C$5:$C$404,F$4,'Leave log'!$D$5:$D$404,F$4,'Leave log'!$E$5:$E$404,"Half day")&gt;0,"½",""),IF(AND(Setup!$A$17&lt;&gt;"",COUNTIFS('Leave log'!$A$5:$A$404,$A15,'Leave log'!$C$5:$C$404,"&lt;="&amp;F$4,'Leave log'!$D$5:$D$404,"&gt;="&amp;F$4,'Leave log'!$B$5:$B$404,Setup!$A$17)&gt;0),Setup!$B$17&amp;IF(COUNTIFS('Leave log'!$A$5:$A$404,$A15,'Leave log'!$C$5:$C$404,F$4,'Leave log'!$D$5:$D$404,F$4,'Leave log'!$E$5:$E$404,"Half day")&gt;0,"½",""),""))))))))</f>
        <v/>
      </c>
      <c r="G15" s="75">
        <f>IF(OR(G$7=1,$A15=""),"",IF(COUNTIFS('Leave log'!$A$5:$A$404,$A15,'Leave log'!$C$5:$C$404,"&lt;="&amp;G$4,'Leave log'!$D$5:$D$404,"&gt;="&amp;G$4)=0,"",IF(AND(Setup!$A$12&lt;&gt;"",COUNTIFS('Leave log'!$A$5:$A$404,$A15,'Leave log'!$C$5:$C$404,"&lt;="&amp;G$4,'Leave log'!$D$5:$D$404,"&gt;="&amp;G$4,'Leave log'!$B$5:$B$404,Setup!$A$12)&gt;0),Setup!$B$12&amp;IF(COUNTIFS('Leave log'!$A$5:$A$404,$A15,'Leave log'!$C$5:$C$404,G$4,'Leave log'!$D$5:$D$404,G$4,'Leave log'!$E$5:$E$404,"Half day")&gt;0,"½",""),IF(AND(Setup!$A$13&lt;&gt;"",COUNTIFS('Leave log'!$A$5:$A$404,$A15,'Leave log'!$C$5:$C$404,"&lt;="&amp;G$4,'Leave log'!$D$5:$D$404,"&gt;="&amp;G$4,'Leave log'!$B$5:$B$404,Setup!$A$13)&gt;0),Setup!$B$13&amp;IF(COUNTIFS('Leave log'!$A$5:$A$404,$A15,'Leave log'!$C$5:$C$404,G$4,'Leave log'!$D$5:$D$404,G$4,'Leave log'!$E$5:$E$404,"Half day")&gt;0,"½",""),IF(AND(Setup!$A$14&lt;&gt;"",COUNTIFS('Leave log'!$A$5:$A$404,$A15,'Leave log'!$C$5:$C$404,"&lt;="&amp;G$4,'Leave log'!$D$5:$D$404,"&gt;="&amp;G$4,'Leave log'!$B$5:$B$404,Setup!$A$14)&gt;0),Setup!$B$14&amp;IF(COUNTIFS('Leave log'!$A$5:$A$404,$A15,'Leave log'!$C$5:$C$404,G$4,'Leave log'!$D$5:$D$404,G$4,'Leave log'!$E$5:$E$404,"Half day")&gt;0,"½",""),IF(AND(Setup!$A$15&lt;&gt;"",COUNTIFS('Leave log'!$A$5:$A$404,$A15,'Leave log'!$C$5:$C$404,"&lt;="&amp;G$4,'Leave log'!$D$5:$D$404,"&gt;="&amp;G$4,'Leave log'!$B$5:$B$404,Setup!$A$15)&gt;0),Setup!$B$15&amp;IF(COUNTIFS('Leave log'!$A$5:$A$404,$A15,'Leave log'!$C$5:$C$404,G$4,'Leave log'!$D$5:$D$404,G$4,'Leave log'!$E$5:$E$404,"Half day")&gt;0,"½",""),IF(AND(Setup!$A$16&lt;&gt;"",COUNTIFS('Leave log'!$A$5:$A$404,$A15,'Leave log'!$C$5:$C$404,"&lt;="&amp;G$4,'Leave log'!$D$5:$D$404,"&gt;="&amp;G$4,'Leave log'!$B$5:$B$404,Setup!$A$16)&gt;0),Setup!$B$16&amp;IF(COUNTIFS('Leave log'!$A$5:$A$404,$A15,'Leave log'!$C$5:$C$404,G$4,'Leave log'!$D$5:$D$404,G$4,'Leave log'!$E$5:$E$404,"Half day")&gt;0,"½",""),IF(AND(Setup!$A$17&lt;&gt;"",COUNTIFS('Leave log'!$A$5:$A$404,$A15,'Leave log'!$C$5:$C$404,"&lt;="&amp;G$4,'Leave log'!$D$5:$D$404,"&gt;="&amp;G$4,'Leave log'!$B$5:$B$404,Setup!$A$17)&gt;0),Setup!$B$17&amp;IF(COUNTIFS('Leave log'!$A$5:$A$404,$A15,'Leave log'!$C$5:$C$404,G$4,'Leave log'!$D$5:$D$404,G$4,'Leave log'!$E$5:$E$404,"Half day")&gt;0,"½",""),""))))))))</f>
        <v/>
      </c>
      <c r="H15" s="75">
        <f>IF(OR(H$7=1,$A15=""),"",IF(COUNTIFS('Leave log'!$A$5:$A$404,$A15,'Leave log'!$C$5:$C$404,"&lt;="&amp;H$4,'Leave log'!$D$5:$D$404,"&gt;="&amp;H$4)=0,"",IF(AND(Setup!$A$12&lt;&gt;"",COUNTIFS('Leave log'!$A$5:$A$404,$A15,'Leave log'!$C$5:$C$404,"&lt;="&amp;H$4,'Leave log'!$D$5:$D$404,"&gt;="&amp;H$4,'Leave log'!$B$5:$B$404,Setup!$A$12)&gt;0),Setup!$B$12&amp;IF(COUNTIFS('Leave log'!$A$5:$A$404,$A15,'Leave log'!$C$5:$C$404,H$4,'Leave log'!$D$5:$D$404,H$4,'Leave log'!$E$5:$E$404,"Half day")&gt;0,"½",""),IF(AND(Setup!$A$13&lt;&gt;"",COUNTIFS('Leave log'!$A$5:$A$404,$A15,'Leave log'!$C$5:$C$404,"&lt;="&amp;H$4,'Leave log'!$D$5:$D$404,"&gt;="&amp;H$4,'Leave log'!$B$5:$B$404,Setup!$A$13)&gt;0),Setup!$B$13&amp;IF(COUNTIFS('Leave log'!$A$5:$A$404,$A15,'Leave log'!$C$5:$C$404,H$4,'Leave log'!$D$5:$D$404,H$4,'Leave log'!$E$5:$E$404,"Half day")&gt;0,"½",""),IF(AND(Setup!$A$14&lt;&gt;"",COUNTIFS('Leave log'!$A$5:$A$404,$A15,'Leave log'!$C$5:$C$404,"&lt;="&amp;H$4,'Leave log'!$D$5:$D$404,"&gt;="&amp;H$4,'Leave log'!$B$5:$B$404,Setup!$A$14)&gt;0),Setup!$B$14&amp;IF(COUNTIFS('Leave log'!$A$5:$A$404,$A15,'Leave log'!$C$5:$C$404,H$4,'Leave log'!$D$5:$D$404,H$4,'Leave log'!$E$5:$E$404,"Half day")&gt;0,"½",""),IF(AND(Setup!$A$15&lt;&gt;"",COUNTIFS('Leave log'!$A$5:$A$404,$A15,'Leave log'!$C$5:$C$404,"&lt;="&amp;H$4,'Leave log'!$D$5:$D$404,"&gt;="&amp;H$4,'Leave log'!$B$5:$B$404,Setup!$A$15)&gt;0),Setup!$B$15&amp;IF(COUNTIFS('Leave log'!$A$5:$A$404,$A15,'Leave log'!$C$5:$C$404,H$4,'Leave log'!$D$5:$D$404,H$4,'Leave log'!$E$5:$E$404,"Half day")&gt;0,"½",""),IF(AND(Setup!$A$16&lt;&gt;"",COUNTIFS('Leave log'!$A$5:$A$404,$A15,'Leave log'!$C$5:$C$404,"&lt;="&amp;H$4,'Leave log'!$D$5:$D$404,"&gt;="&amp;H$4,'Leave log'!$B$5:$B$404,Setup!$A$16)&gt;0),Setup!$B$16&amp;IF(COUNTIFS('Leave log'!$A$5:$A$404,$A15,'Leave log'!$C$5:$C$404,H$4,'Leave log'!$D$5:$D$404,H$4,'Leave log'!$E$5:$E$404,"Half day")&gt;0,"½",""),IF(AND(Setup!$A$17&lt;&gt;"",COUNTIFS('Leave log'!$A$5:$A$404,$A15,'Leave log'!$C$5:$C$404,"&lt;="&amp;H$4,'Leave log'!$D$5:$D$404,"&gt;="&amp;H$4,'Leave log'!$B$5:$B$404,Setup!$A$17)&gt;0),Setup!$B$17&amp;IF(COUNTIFS('Leave log'!$A$5:$A$404,$A15,'Leave log'!$C$5:$C$404,H$4,'Leave log'!$D$5:$D$404,H$4,'Leave log'!$E$5:$E$404,"Half day")&gt;0,"½",""),""))))))))</f>
        <v/>
      </c>
      <c r="I15" s="75">
        <f>IF(OR(I$7=1,$A15=""),"",IF(COUNTIFS('Leave log'!$A$5:$A$404,$A15,'Leave log'!$C$5:$C$404,"&lt;="&amp;I$4,'Leave log'!$D$5:$D$404,"&gt;="&amp;I$4)=0,"",IF(AND(Setup!$A$12&lt;&gt;"",COUNTIFS('Leave log'!$A$5:$A$404,$A15,'Leave log'!$C$5:$C$404,"&lt;="&amp;I$4,'Leave log'!$D$5:$D$404,"&gt;="&amp;I$4,'Leave log'!$B$5:$B$404,Setup!$A$12)&gt;0),Setup!$B$12&amp;IF(COUNTIFS('Leave log'!$A$5:$A$404,$A15,'Leave log'!$C$5:$C$404,I$4,'Leave log'!$D$5:$D$404,I$4,'Leave log'!$E$5:$E$404,"Half day")&gt;0,"½",""),IF(AND(Setup!$A$13&lt;&gt;"",COUNTIFS('Leave log'!$A$5:$A$404,$A15,'Leave log'!$C$5:$C$404,"&lt;="&amp;I$4,'Leave log'!$D$5:$D$404,"&gt;="&amp;I$4,'Leave log'!$B$5:$B$404,Setup!$A$13)&gt;0),Setup!$B$13&amp;IF(COUNTIFS('Leave log'!$A$5:$A$404,$A15,'Leave log'!$C$5:$C$404,I$4,'Leave log'!$D$5:$D$404,I$4,'Leave log'!$E$5:$E$404,"Half day")&gt;0,"½",""),IF(AND(Setup!$A$14&lt;&gt;"",COUNTIFS('Leave log'!$A$5:$A$404,$A15,'Leave log'!$C$5:$C$404,"&lt;="&amp;I$4,'Leave log'!$D$5:$D$404,"&gt;="&amp;I$4,'Leave log'!$B$5:$B$404,Setup!$A$14)&gt;0),Setup!$B$14&amp;IF(COUNTIFS('Leave log'!$A$5:$A$404,$A15,'Leave log'!$C$5:$C$404,I$4,'Leave log'!$D$5:$D$404,I$4,'Leave log'!$E$5:$E$404,"Half day")&gt;0,"½",""),IF(AND(Setup!$A$15&lt;&gt;"",COUNTIFS('Leave log'!$A$5:$A$404,$A15,'Leave log'!$C$5:$C$404,"&lt;="&amp;I$4,'Leave log'!$D$5:$D$404,"&gt;="&amp;I$4,'Leave log'!$B$5:$B$404,Setup!$A$15)&gt;0),Setup!$B$15&amp;IF(COUNTIFS('Leave log'!$A$5:$A$404,$A15,'Leave log'!$C$5:$C$404,I$4,'Leave log'!$D$5:$D$404,I$4,'Leave log'!$E$5:$E$404,"Half day")&gt;0,"½",""),IF(AND(Setup!$A$16&lt;&gt;"",COUNTIFS('Leave log'!$A$5:$A$404,$A15,'Leave log'!$C$5:$C$404,"&lt;="&amp;I$4,'Leave log'!$D$5:$D$404,"&gt;="&amp;I$4,'Leave log'!$B$5:$B$404,Setup!$A$16)&gt;0),Setup!$B$16&amp;IF(COUNTIFS('Leave log'!$A$5:$A$404,$A15,'Leave log'!$C$5:$C$404,I$4,'Leave log'!$D$5:$D$404,I$4,'Leave log'!$E$5:$E$404,"Half day")&gt;0,"½",""),IF(AND(Setup!$A$17&lt;&gt;"",COUNTIFS('Leave log'!$A$5:$A$404,$A15,'Leave log'!$C$5:$C$404,"&lt;="&amp;I$4,'Leave log'!$D$5:$D$404,"&gt;="&amp;I$4,'Leave log'!$B$5:$B$404,Setup!$A$17)&gt;0),Setup!$B$17&amp;IF(COUNTIFS('Leave log'!$A$5:$A$404,$A15,'Leave log'!$C$5:$C$404,I$4,'Leave log'!$D$5:$D$404,I$4,'Leave log'!$E$5:$E$404,"Half day")&gt;0,"½",""),""))))))))</f>
        <v/>
      </c>
      <c r="J15" s="75">
        <f>IF(OR(J$7=1,$A15=""),"",IF(COUNTIFS('Leave log'!$A$5:$A$404,$A15,'Leave log'!$C$5:$C$404,"&lt;="&amp;J$4,'Leave log'!$D$5:$D$404,"&gt;="&amp;J$4)=0,"",IF(AND(Setup!$A$12&lt;&gt;"",COUNTIFS('Leave log'!$A$5:$A$404,$A15,'Leave log'!$C$5:$C$404,"&lt;="&amp;J$4,'Leave log'!$D$5:$D$404,"&gt;="&amp;J$4,'Leave log'!$B$5:$B$404,Setup!$A$12)&gt;0),Setup!$B$12&amp;IF(COUNTIFS('Leave log'!$A$5:$A$404,$A15,'Leave log'!$C$5:$C$404,J$4,'Leave log'!$D$5:$D$404,J$4,'Leave log'!$E$5:$E$404,"Half day")&gt;0,"½",""),IF(AND(Setup!$A$13&lt;&gt;"",COUNTIFS('Leave log'!$A$5:$A$404,$A15,'Leave log'!$C$5:$C$404,"&lt;="&amp;J$4,'Leave log'!$D$5:$D$404,"&gt;="&amp;J$4,'Leave log'!$B$5:$B$404,Setup!$A$13)&gt;0),Setup!$B$13&amp;IF(COUNTIFS('Leave log'!$A$5:$A$404,$A15,'Leave log'!$C$5:$C$404,J$4,'Leave log'!$D$5:$D$404,J$4,'Leave log'!$E$5:$E$404,"Half day")&gt;0,"½",""),IF(AND(Setup!$A$14&lt;&gt;"",COUNTIFS('Leave log'!$A$5:$A$404,$A15,'Leave log'!$C$5:$C$404,"&lt;="&amp;J$4,'Leave log'!$D$5:$D$404,"&gt;="&amp;J$4,'Leave log'!$B$5:$B$404,Setup!$A$14)&gt;0),Setup!$B$14&amp;IF(COUNTIFS('Leave log'!$A$5:$A$404,$A15,'Leave log'!$C$5:$C$404,J$4,'Leave log'!$D$5:$D$404,J$4,'Leave log'!$E$5:$E$404,"Half day")&gt;0,"½",""),IF(AND(Setup!$A$15&lt;&gt;"",COUNTIFS('Leave log'!$A$5:$A$404,$A15,'Leave log'!$C$5:$C$404,"&lt;="&amp;J$4,'Leave log'!$D$5:$D$404,"&gt;="&amp;J$4,'Leave log'!$B$5:$B$404,Setup!$A$15)&gt;0),Setup!$B$15&amp;IF(COUNTIFS('Leave log'!$A$5:$A$404,$A15,'Leave log'!$C$5:$C$404,J$4,'Leave log'!$D$5:$D$404,J$4,'Leave log'!$E$5:$E$404,"Half day")&gt;0,"½",""),IF(AND(Setup!$A$16&lt;&gt;"",COUNTIFS('Leave log'!$A$5:$A$404,$A15,'Leave log'!$C$5:$C$404,"&lt;="&amp;J$4,'Leave log'!$D$5:$D$404,"&gt;="&amp;J$4,'Leave log'!$B$5:$B$404,Setup!$A$16)&gt;0),Setup!$B$16&amp;IF(COUNTIFS('Leave log'!$A$5:$A$404,$A15,'Leave log'!$C$5:$C$404,J$4,'Leave log'!$D$5:$D$404,J$4,'Leave log'!$E$5:$E$404,"Half day")&gt;0,"½",""),IF(AND(Setup!$A$17&lt;&gt;"",COUNTIFS('Leave log'!$A$5:$A$404,$A15,'Leave log'!$C$5:$C$404,"&lt;="&amp;J$4,'Leave log'!$D$5:$D$404,"&gt;="&amp;J$4,'Leave log'!$B$5:$B$404,Setup!$A$17)&gt;0),Setup!$B$17&amp;IF(COUNTIFS('Leave log'!$A$5:$A$404,$A15,'Leave log'!$C$5:$C$404,J$4,'Leave log'!$D$5:$D$404,J$4,'Leave log'!$E$5:$E$404,"Half day")&gt;0,"½",""),""))))))))</f>
        <v/>
      </c>
      <c r="K15" s="75">
        <f>IF(OR(K$7=1,$A15=""),"",IF(COUNTIFS('Leave log'!$A$5:$A$404,$A15,'Leave log'!$C$5:$C$404,"&lt;="&amp;K$4,'Leave log'!$D$5:$D$404,"&gt;="&amp;K$4)=0,"",IF(AND(Setup!$A$12&lt;&gt;"",COUNTIFS('Leave log'!$A$5:$A$404,$A15,'Leave log'!$C$5:$C$404,"&lt;="&amp;K$4,'Leave log'!$D$5:$D$404,"&gt;="&amp;K$4,'Leave log'!$B$5:$B$404,Setup!$A$12)&gt;0),Setup!$B$12&amp;IF(COUNTIFS('Leave log'!$A$5:$A$404,$A15,'Leave log'!$C$5:$C$404,K$4,'Leave log'!$D$5:$D$404,K$4,'Leave log'!$E$5:$E$404,"Half day")&gt;0,"½",""),IF(AND(Setup!$A$13&lt;&gt;"",COUNTIFS('Leave log'!$A$5:$A$404,$A15,'Leave log'!$C$5:$C$404,"&lt;="&amp;K$4,'Leave log'!$D$5:$D$404,"&gt;="&amp;K$4,'Leave log'!$B$5:$B$404,Setup!$A$13)&gt;0),Setup!$B$13&amp;IF(COUNTIFS('Leave log'!$A$5:$A$404,$A15,'Leave log'!$C$5:$C$404,K$4,'Leave log'!$D$5:$D$404,K$4,'Leave log'!$E$5:$E$404,"Half day")&gt;0,"½",""),IF(AND(Setup!$A$14&lt;&gt;"",COUNTIFS('Leave log'!$A$5:$A$404,$A15,'Leave log'!$C$5:$C$404,"&lt;="&amp;K$4,'Leave log'!$D$5:$D$404,"&gt;="&amp;K$4,'Leave log'!$B$5:$B$404,Setup!$A$14)&gt;0),Setup!$B$14&amp;IF(COUNTIFS('Leave log'!$A$5:$A$404,$A15,'Leave log'!$C$5:$C$404,K$4,'Leave log'!$D$5:$D$404,K$4,'Leave log'!$E$5:$E$404,"Half day")&gt;0,"½",""),IF(AND(Setup!$A$15&lt;&gt;"",COUNTIFS('Leave log'!$A$5:$A$404,$A15,'Leave log'!$C$5:$C$404,"&lt;="&amp;K$4,'Leave log'!$D$5:$D$404,"&gt;="&amp;K$4,'Leave log'!$B$5:$B$404,Setup!$A$15)&gt;0),Setup!$B$15&amp;IF(COUNTIFS('Leave log'!$A$5:$A$404,$A15,'Leave log'!$C$5:$C$404,K$4,'Leave log'!$D$5:$D$404,K$4,'Leave log'!$E$5:$E$404,"Half day")&gt;0,"½",""),IF(AND(Setup!$A$16&lt;&gt;"",COUNTIFS('Leave log'!$A$5:$A$404,$A15,'Leave log'!$C$5:$C$404,"&lt;="&amp;K$4,'Leave log'!$D$5:$D$404,"&gt;="&amp;K$4,'Leave log'!$B$5:$B$404,Setup!$A$16)&gt;0),Setup!$B$16&amp;IF(COUNTIFS('Leave log'!$A$5:$A$404,$A15,'Leave log'!$C$5:$C$404,K$4,'Leave log'!$D$5:$D$404,K$4,'Leave log'!$E$5:$E$404,"Half day")&gt;0,"½",""),IF(AND(Setup!$A$17&lt;&gt;"",COUNTIFS('Leave log'!$A$5:$A$404,$A15,'Leave log'!$C$5:$C$404,"&lt;="&amp;K$4,'Leave log'!$D$5:$D$404,"&gt;="&amp;K$4,'Leave log'!$B$5:$B$404,Setup!$A$17)&gt;0),Setup!$B$17&amp;IF(COUNTIFS('Leave log'!$A$5:$A$404,$A15,'Leave log'!$C$5:$C$404,K$4,'Leave log'!$D$5:$D$404,K$4,'Leave log'!$E$5:$E$404,"Half day")&gt;0,"½",""),""))))))))</f>
        <v/>
      </c>
      <c r="L15" s="75">
        <f>IF(OR(L$7=1,$A15=""),"",IF(COUNTIFS('Leave log'!$A$5:$A$404,$A15,'Leave log'!$C$5:$C$404,"&lt;="&amp;L$4,'Leave log'!$D$5:$D$404,"&gt;="&amp;L$4)=0,"",IF(AND(Setup!$A$12&lt;&gt;"",COUNTIFS('Leave log'!$A$5:$A$404,$A15,'Leave log'!$C$5:$C$404,"&lt;="&amp;L$4,'Leave log'!$D$5:$D$404,"&gt;="&amp;L$4,'Leave log'!$B$5:$B$404,Setup!$A$12)&gt;0),Setup!$B$12&amp;IF(COUNTIFS('Leave log'!$A$5:$A$404,$A15,'Leave log'!$C$5:$C$404,L$4,'Leave log'!$D$5:$D$404,L$4,'Leave log'!$E$5:$E$404,"Half day")&gt;0,"½",""),IF(AND(Setup!$A$13&lt;&gt;"",COUNTIFS('Leave log'!$A$5:$A$404,$A15,'Leave log'!$C$5:$C$404,"&lt;="&amp;L$4,'Leave log'!$D$5:$D$404,"&gt;="&amp;L$4,'Leave log'!$B$5:$B$404,Setup!$A$13)&gt;0),Setup!$B$13&amp;IF(COUNTIFS('Leave log'!$A$5:$A$404,$A15,'Leave log'!$C$5:$C$404,L$4,'Leave log'!$D$5:$D$404,L$4,'Leave log'!$E$5:$E$404,"Half day")&gt;0,"½",""),IF(AND(Setup!$A$14&lt;&gt;"",COUNTIFS('Leave log'!$A$5:$A$404,$A15,'Leave log'!$C$5:$C$404,"&lt;="&amp;L$4,'Leave log'!$D$5:$D$404,"&gt;="&amp;L$4,'Leave log'!$B$5:$B$404,Setup!$A$14)&gt;0),Setup!$B$14&amp;IF(COUNTIFS('Leave log'!$A$5:$A$404,$A15,'Leave log'!$C$5:$C$404,L$4,'Leave log'!$D$5:$D$404,L$4,'Leave log'!$E$5:$E$404,"Half day")&gt;0,"½",""),IF(AND(Setup!$A$15&lt;&gt;"",COUNTIFS('Leave log'!$A$5:$A$404,$A15,'Leave log'!$C$5:$C$404,"&lt;="&amp;L$4,'Leave log'!$D$5:$D$404,"&gt;="&amp;L$4,'Leave log'!$B$5:$B$404,Setup!$A$15)&gt;0),Setup!$B$15&amp;IF(COUNTIFS('Leave log'!$A$5:$A$404,$A15,'Leave log'!$C$5:$C$404,L$4,'Leave log'!$D$5:$D$404,L$4,'Leave log'!$E$5:$E$404,"Half day")&gt;0,"½",""),IF(AND(Setup!$A$16&lt;&gt;"",COUNTIFS('Leave log'!$A$5:$A$404,$A15,'Leave log'!$C$5:$C$404,"&lt;="&amp;L$4,'Leave log'!$D$5:$D$404,"&gt;="&amp;L$4,'Leave log'!$B$5:$B$404,Setup!$A$16)&gt;0),Setup!$B$16&amp;IF(COUNTIFS('Leave log'!$A$5:$A$404,$A15,'Leave log'!$C$5:$C$404,L$4,'Leave log'!$D$5:$D$404,L$4,'Leave log'!$E$5:$E$404,"Half day")&gt;0,"½",""),IF(AND(Setup!$A$17&lt;&gt;"",COUNTIFS('Leave log'!$A$5:$A$404,$A15,'Leave log'!$C$5:$C$404,"&lt;="&amp;L$4,'Leave log'!$D$5:$D$404,"&gt;="&amp;L$4,'Leave log'!$B$5:$B$404,Setup!$A$17)&gt;0),Setup!$B$17&amp;IF(COUNTIFS('Leave log'!$A$5:$A$404,$A15,'Leave log'!$C$5:$C$404,L$4,'Leave log'!$D$5:$D$404,L$4,'Leave log'!$E$5:$E$404,"Half day")&gt;0,"½",""),""))))))))</f>
        <v/>
      </c>
      <c r="M15" s="75">
        <f>IF(OR(M$7=1,$A15=""),"",IF(COUNTIFS('Leave log'!$A$5:$A$404,$A15,'Leave log'!$C$5:$C$404,"&lt;="&amp;M$4,'Leave log'!$D$5:$D$404,"&gt;="&amp;M$4)=0,"",IF(AND(Setup!$A$12&lt;&gt;"",COUNTIFS('Leave log'!$A$5:$A$404,$A15,'Leave log'!$C$5:$C$404,"&lt;="&amp;M$4,'Leave log'!$D$5:$D$404,"&gt;="&amp;M$4,'Leave log'!$B$5:$B$404,Setup!$A$12)&gt;0),Setup!$B$12&amp;IF(COUNTIFS('Leave log'!$A$5:$A$404,$A15,'Leave log'!$C$5:$C$404,M$4,'Leave log'!$D$5:$D$404,M$4,'Leave log'!$E$5:$E$404,"Half day")&gt;0,"½",""),IF(AND(Setup!$A$13&lt;&gt;"",COUNTIFS('Leave log'!$A$5:$A$404,$A15,'Leave log'!$C$5:$C$404,"&lt;="&amp;M$4,'Leave log'!$D$5:$D$404,"&gt;="&amp;M$4,'Leave log'!$B$5:$B$404,Setup!$A$13)&gt;0),Setup!$B$13&amp;IF(COUNTIFS('Leave log'!$A$5:$A$404,$A15,'Leave log'!$C$5:$C$404,M$4,'Leave log'!$D$5:$D$404,M$4,'Leave log'!$E$5:$E$404,"Half day")&gt;0,"½",""),IF(AND(Setup!$A$14&lt;&gt;"",COUNTIFS('Leave log'!$A$5:$A$404,$A15,'Leave log'!$C$5:$C$404,"&lt;="&amp;M$4,'Leave log'!$D$5:$D$404,"&gt;="&amp;M$4,'Leave log'!$B$5:$B$404,Setup!$A$14)&gt;0),Setup!$B$14&amp;IF(COUNTIFS('Leave log'!$A$5:$A$404,$A15,'Leave log'!$C$5:$C$404,M$4,'Leave log'!$D$5:$D$404,M$4,'Leave log'!$E$5:$E$404,"Half day")&gt;0,"½",""),IF(AND(Setup!$A$15&lt;&gt;"",COUNTIFS('Leave log'!$A$5:$A$404,$A15,'Leave log'!$C$5:$C$404,"&lt;="&amp;M$4,'Leave log'!$D$5:$D$404,"&gt;="&amp;M$4,'Leave log'!$B$5:$B$404,Setup!$A$15)&gt;0),Setup!$B$15&amp;IF(COUNTIFS('Leave log'!$A$5:$A$404,$A15,'Leave log'!$C$5:$C$404,M$4,'Leave log'!$D$5:$D$404,M$4,'Leave log'!$E$5:$E$404,"Half day")&gt;0,"½",""),IF(AND(Setup!$A$16&lt;&gt;"",COUNTIFS('Leave log'!$A$5:$A$404,$A15,'Leave log'!$C$5:$C$404,"&lt;="&amp;M$4,'Leave log'!$D$5:$D$404,"&gt;="&amp;M$4,'Leave log'!$B$5:$B$404,Setup!$A$16)&gt;0),Setup!$B$16&amp;IF(COUNTIFS('Leave log'!$A$5:$A$404,$A15,'Leave log'!$C$5:$C$404,M$4,'Leave log'!$D$5:$D$404,M$4,'Leave log'!$E$5:$E$404,"Half day")&gt;0,"½",""),IF(AND(Setup!$A$17&lt;&gt;"",COUNTIFS('Leave log'!$A$5:$A$404,$A15,'Leave log'!$C$5:$C$404,"&lt;="&amp;M$4,'Leave log'!$D$5:$D$404,"&gt;="&amp;M$4,'Leave log'!$B$5:$B$404,Setup!$A$17)&gt;0),Setup!$B$17&amp;IF(COUNTIFS('Leave log'!$A$5:$A$404,$A15,'Leave log'!$C$5:$C$404,M$4,'Leave log'!$D$5:$D$404,M$4,'Leave log'!$E$5:$E$404,"Half day")&gt;0,"½",""),""))))))))</f>
        <v/>
      </c>
      <c r="N15" s="75">
        <f>IF(OR(N$7=1,$A15=""),"",IF(COUNTIFS('Leave log'!$A$5:$A$404,$A15,'Leave log'!$C$5:$C$404,"&lt;="&amp;N$4,'Leave log'!$D$5:$D$404,"&gt;="&amp;N$4)=0,"",IF(AND(Setup!$A$12&lt;&gt;"",COUNTIFS('Leave log'!$A$5:$A$404,$A15,'Leave log'!$C$5:$C$404,"&lt;="&amp;N$4,'Leave log'!$D$5:$D$404,"&gt;="&amp;N$4,'Leave log'!$B$5:$B$404,Setup!$A$12)&gt;0),Setup!$B$12&amp;IF(COUNTIFS('Leave log'!$A$5:$A$404,$A15,'Leave log'!$C$5:$C$404,N$4,'Leave log'!$D$5:$D$404,N$4,'Leave log'!$E$5:$E$404,"Half day")&gt;0,"½",""),IF(AND(Setup!$A$13&lt;&gt;"",COUNTIFS('Leave log'!$A$5:$A$404,$A15,'Leave log'!$C$5:$C$404,"&lt;="&amp;N$4,'Leave log'!$D$5:$D$404,"&gt;="&amp;N$4,'Leave log'!$B$5:$B$404,Setup!$A$13)&gt;0),Setup!$B$13&amp;IF(COUNTIFS('Leave log'!$A$5:$A$404,$A15,'Leave log'!$C$5:$C$404,N$4,'Leave log'!$D$5:$D$404,N$4,'Leave log'!$E$5:$E$404,"Half day")&gt;0,"½",""),IF(AND(Setup!$A$14&lt;&gt;"",COUNTIFS('Leave log'!$A$5:$A$404,$A15,'Leave log'!$C$5:$C$404,"&lt;="&amp;N$4,'Leave log'!$D$5:$D$404,"&gt;="&amp;N$4,'Leave log'!$B$5:$B$404,Setup!$A$14)&gt;0),Setup!$B$14&amp;IF(COUNTIFS('Leave log'!$A$5:$A$404,$A15,'Leave log'!$C$5:$C$404,N$4,'Leave log'!$D$5:$D$404,N$4,'Leave log'!$E$5:$E$404,"Half day")&gt;0,"½",""),IF(AND(Setup!$A$15&lt;&gt;"",COUNTIFS('Leave log'!$A$5:$A$404,$A15,'Leave log'!$C$5:$C$404,"&lt;="&amp;N$4,'Leave log'!$D$5:$D$404,"&gt;="&amp;N$4,'Leave log'!$B$5:$B$404,Setup!$A$15)&gt;0),Setup!$B$15&amp;IF(COUNTIFS('Leave log'!$A$5:$A$404,$A15,'Leave log'!$C$5:$C$404,N$4,'Leave log'!$D$5:$D$404,N$4,'Leave log'!$E$5:$E$404,"Half day")&gt;0,"½",""),IF(AND(Setup!$A$16&lt;&gt;"",COUNTIFS('Leave log'!$A$5:$A$404,$A15,'Leave log'!$C$5:$C$404,"&lt;="&amp;N$4,'Leave log'!$D$5:$D$404,"&gt;="&amp;N$4,'Leave log'!$B$5:$B$404,Setup!$A$16)&gt;0),Setup!$B$16&amp;IF(COUNTIFS('Leave log'!$A$5:$A$404,$A15,'Leave log'!$C$5:$C$404,N$4,'Leave log'!$D$5:$D$404,N$4,'Leave log'!$E$5:$E$404,"Half day")&gt;0,"½",""),IF(AND(Setup!$A$17&lt;&gt;"",COUNTIFS('Leave log'!$A$5:$A$404,$A15,'Leave log'!$C$5:$C$404,"&lt;="&amp;N$4,'Leave log'!$D$5:$D$404,"&gt;="&amp;N$4,'Leave log'!$B$5:$B$404,Setup!$A$17)&gt;0),Setup!$B$17&amp;IF(COUNTIFS('Leave log'!$A$5:$A$404,$A15,'Leave log'!$C$5:$C$404,N$4,'Leave log'!$D$5:$D$404,N$4,'Leave log'!$E$5:$E$404,"Half day")&gt;0,"½",""),""))))))))</f>
        <v/>
      </c>
      <c r="O15" s="75">
        <f>IF(OR(O$7=1,$A15=""),"",IF(COUNTIFS('Leave log'!$A$5:$A$404,$A15,'Leave log'!$C$5:$C$404,"&lt;="&amp;O$4,'Leave log'!$D$5:$D$404,"&gt;="&amp;O$4)=0,"",IF(AND(Setup!$A$12&lt;&gt;"",COUNTIFS('Leave log'!$A$5:$A$404,$A15,'Leave log'!$C$5:$C$404,"&lt;="&amp;O$4,'Leave log'!$D$5:$D$404,"&gt;="&amp;O$4,'Leave log'!$B$5:$B$404,Setup!$A$12)&gt;0),Setup!$B$12&amp;IF(COUNTIFS('Leave log'!$A$5:$A$404,$A15,'Leave log'!$C$5:$C$404,O$4,'Leave log'!$D$5:$D$404,O$4,'Leave log'!$E$5:$E$404,"Half day")&gt;0,"½",""),IF(AND(Setup!$A$13&lt;&gt;"",COUNTIFS('Leave log'!$A$5:$A$404,$A15,'Leave log'!$C$5:$C$404,"&lt;="&amp;O$4,'Leave log'!$D$5:$D$404,"&gt;="&amp;O$4,'Leave log'!$B$5:$B$404,Setup!$A$13)&gt;0),Setup!$B$13&amp;IF(COUNTIFS('Leave log'!$A$5:$A$404,$A15,'Leave log'!$C$5:$C$404,O$4,'Leave log'!$D$5:$D$404,O$4,'Leave log'!$E$5:$E$404,"Half day")&gt;0,"½",""),IF(AND(Setup!$A$14&lt;&gt;"",COUNTIFS('Leave log'!$A$5:$A$404,$A15,'Leave log'!$C$5:$C$404,"&lt;="&amp;O$4,'Leave log'!$D$5:$D$404,"&gt;="&amp;O$4,'Leave log'!$B$5:$B$404,Setup!$A$14)&gt;0),Setup!$B$14&amp;IF(COUNTIFS('Leave log'!$A$5:$A$404,$A15,'Leave log'!$C$5:$C$404,O$4,'Leave log'!$D$5:$D$404,O$4,'Leave log'!$E$5:$E$404,"Half day")&gt;0,"½",""),IF(AND(Setup!$A$15&lt;&gt;"",COUNTIFS('Leave log'!$A$5:$A$404,$A15,'Leave log'!$C$5:$C$404,"&lt;="&amp;O$4,'Leave log'!$D$5:$D$404,"&gt;="&amp;O$4,'Leave log'!$B$5:$B$404,Setup!$A$15)&gt;0),Setup!$B$15&amp;IF(COUNTIFS('Leave log'!$A$5:$A$404,$A15,'Leave log'!$C$5:$C$404,O$4,'Leave log'!$D$5:$D$404,O$4,'Leave log'!$E$5:$E$404,"Half day")&gt;0,"½",""),IF(AND(Setup!$A$16&lt;&gt;"",COUNTIFS('Leave log'!$A$5:$A$404,$A15,'Leave log'!$C$5:$C$404,"&lt;="&amp;O$4,'Leave log'!$D$5:$D$404,"&gt;="&amp;O$4,'Leave log'!$B$5:$B$404,Setup!$A$16)&gt;0),Setup!$B$16&amp;IF(COUNTIFS('Leave log'!$A$5:$A$404,$A15,'Leave log'!$C$5:$C$404,O$4,'Leave log'!$D$5:$D$404,O$4,'Leave log'!$E$5:$E$404,"Half day")&gt;0,"½",""),IF(AND(Setup!$A$17&lt;&gt;"",COUNTIFS('Leave log'!$A$5:$A$404,$A15,'Leave log'!$C$5:$C$404,"&lt;="&amp;O$4,'Leave log'!$D$5:$D$404,"&gt;="&amp;O$4,'Leave log'!$B$5:$B$404,Setup!$A$17)&gt;0),Setup!$B$17&amp;IF(COUNTIFS('Leave log'!$A$5:$A$404,$A15,'Leave log'!$C$5:$C$404,O$4,'Leave log'!$D$5:$D$404,O$4,'Leave log'!$E$5:$E$404,"Half day")&gt;0,"½",""),""))))))))</f>
        <v/>
      </c>
      <c r="P15" s="75">
        <f>IF(OR(P$7=1,$A15=""),"",IF(COUNTIFS('Leave log'!$A$5:$A$404,$A15,'Leave log'!$C$5:$C$404,"&lt;="&amp;P$4,'Leave log'!$D$5:$D$404,"&gt;="&amp;P$4)=0,"",IF(AND(Setup!$A$12&lt;&gt;"",COUNTIFS('Leave log'!$A$5:$A$404,$A15,'Leave log'!$C$5:$C$404,"&lt;="&amp;P$4,'Leave log'!$D$5:$D$404,"&gt;="&amp;P$4,'Leave log'!$B$5:$B$404,Setup!$A$12)&gt;0),Setup!$B$12&amp;IF(COUNTIFS('Leave log'!$A$5:$A$404,$A15,'Leave log'!$C$5:$C$404,P$4,'Leave log'!$D$5:$D$404,P$4,'Leave log'!$E$5:$E$404,"Half day")&gt;0,"½",""),IF(AND(Setup!$A$13&lt;&gt;"",COUNTIFS('Leave log'!$A$5:$A$404,$A15,'Leave log'!$C$5:$C$404,"&lt;="&amp;P$4,'Leave log'!$D$5:$D$404,"&gt;="&amp;P$4,'Leave log'!$B$5:$B$404,Setup!$A$13)&gt;0),Setup!$B$13&amp;IF(COUNTIFS('Leave log'!$A$5:$A$404,$A15,'Leave log'!$C$5:$C$404,P$4,'Leave log'!$D$5:$D$404,P$4,'Leave log'!$E$5:$E$404,"Half day")&gt;0,"½",""),IF(AND(Setup!$A$14&lt;&gt;"",COUNTIFS('Leave log'!$A$5:$A$404,$A15,'Leave log'!$C$5:$C$404,"&lt;="&amp;P$4,'Leave log'!$D$5:$D$404,"&gt;="&amp;P$4,'Leave log'!$B$5:$B$404,Setup!$A$14)&gt;0),Setup!$B$14&amp;IF(COUNTIFS('Leave log'!$A$5:$A$404,$A15,'Leave log'!$C$5:$C$404,P$4,'Leave log'!$D$5:$D$404,P$4,'Leave log'!$E$5:$E$404,"Half day")&gt;0,"½",""),IF(AND(Setup!$A$15&lt;&gt;"",COUNTIFS('Leave log'!$A$5:$A$404,$A15,'Leave log'!$C$5:$C$404,"&lt;="&amp;P$4,'Leave log'!$D$5:$D$404,"&gt;="&amp;P$4,'Leave log'!$B$5:$B$404,Setup!$A$15)&gt;0),Setup!$B$15&amp;IF(COUNTIFS('Leave log'!$A$5:$A$404,$A15,'Leave log'!$C$5:$C$404,P$4,'Leave log'!$D$5:$D$404,P$4,'Leave log'!$E$5:$E$404,"Half day")&gt;0,"½",""),IF(AND(Setup!$A$16&lt;&gt;"",COUNTIFS('Leave log'!$A$5:$A$404,$A15,'Leave log'!$C$5:$C$404,"&lt;="&amp;P$4,'Leave log'!$D$5:$D$404,"&gt;="&amp;P$4,'Leave log'!$B$5:$B$404,Setup!$A$16)&gt;0),Setup!$B$16&amp;IF(COUNTIFS('Leave log'!$A$5:$A$404,$A15,'Leave log'!$C$5:$C$404,P$4,'Leave log'!$D$5:$D$404,P$4,'Leave log'!$E$5:$E$404,"Half day")&gt;0,"½",""),IF(AND(Setup!$A$17&lt;&gt;"",COUNTIFS('Leave log'!$A$5:$A$404,$A15,'Leave log'!$C$5:$C$404,"&lt;="&amp;P$4,'Leave log'!$D$5:$D$404,"&gt;="&amp;P$4,'Leave log'!$B$5:$B$404,Setup!$A$17)&gt;0),Setup!$B$17&amp;IF(COUNTIFS('Leave log'!$A$5:$A$404,$A15,'Leave log'!$C$5:$C$404,P$4,'Leave log'!$D$5:$D$404,P$4,'Leave log'!$E$5:$E$404,"Half day")&gt;0,"½",""),""))))))))</f>
        <v/>
      </c>
      <c r="Q15" s="75">
        <f>IF(OR(Q$7=1,$A15=""),"",IF(COUNTIFS('Leave log'!$A$5:$A$404,$A15,'Leave log'!$C$5:$C$404,"&lt;="&amp;Q$4,'Leave log'!$D$5:$D$404,"&gt;="&amp;Q$4)=0,"",IF(AND(Setup!$A$12&lt;&gt;"",COUNTIFS('Leave log'!$A$5:$A$404,$A15,'Leave log'!$C$5:$C$404,"&lt;="&amp;Q$4,'Leave log'!$D$5:$D$404,"&gt;="&amp;Q$4,'Leave log'!$B$5:$B$404,Setup!$A$12)&gt;0),Setup!$B$12&amp;IF(COUNTIFS('Leave log'!$A$5:$A$404,$A15,'Leave log'!$C$5:$C$404,Q$4,'Leave log'!$D$5:$D$404,Q$4,'Leave log'!$E$5:$E$404,"Half day")&gt;0,"½",""),IF(AND(Setup!$A$13&lt;&gt;"",COUNTIFS('Leave log'!$A$5:$A$404,$A15,'Leave log'!$C$5:$C$404,"&lt;="&amp;Q$4,'Leave log'!$D$5:$D$404,"&gt;="&amp;Q$4,'Leave log'!$B$5:$B$404,Setup!$A$13)&gt;0),Setup!$B$13&amp;IF(COUNTIFS('Leave log'!$A$5:$A$404,$A15,'Leave log'!$C$5:$C$404,Q$4,'Leave log'!$D$5:$D$404,Q$4,'Leave log'!$E$5:$E$404,"Half day")&gt;0,"½",""),IF(AND(Setup!$A$14&lt;&gt;"",COUNTIFS('Leave log'!$A$5:$A$404,$A15,'Leave log'!$C$5:$C$404,"&lt;="&amp;Q$4,'Leave log'!$D$5:$D$404,"&gt;="&amp;Q$4,'Leave log'!$B$5:$B$404,Setup!$A$14)&gt;0),Setup!$B$14&amp;IF(COUNTIFS('Leave log'!$A$5:$A$404,$A15,'Leave log'!$C$5:$C$404,Q$4,'Leave log'!$D$5:$D$404,Q$4,'Leave log'!$E$5:$E$404,"Half day")&gt;0,"½",""),IF(AND(Setup!$A$15&lt;&gt;"",COUNTIFS('Leave log'!$A$5:$A$404,$A15,'Leave log'!$C$5:$C$404,"&lt;="&amp;Q$4,'Leave log'!$D$5:$D$404,"&gt;="&amp;Q$4,'Leave log'!$B$5:$B$404,Setup!$A$15)&gt;0),Setup!$B$15&amp;IF(COUNTIFS('Leave log'!$A$5:$A$404,$A15,'Leave log'!$C$5:$C$404,Q$4,'Leave log'!$D$5:$D$404,Q$4,'Leave log'!$E$5:$E$404,"Half day")&gt;0,"½",""),IF(AND(Setup!$A$16&lt;&gt;"",COUNTIFS('Leave log'!$A$5:$A$404,$A15,'Leave log'!$C$5:$C$404,"&lt;="&amp;Q$4,'Leave log'!$D$5:$D$404,"&gt;="&amp;Q$4,'Leave log'!$B$5:$B$404,Setup!$A$16)&gt;0),Setup!$B$16&amp;IF(COUNTIFS('Leave log'!$A$5:$A$404,$A15,'Leave log'!$C$5:$C$404,Q$4,'Leave log'!$D$5:$D$404,Q$4,'Leave log'!$E$5:$E$404,"Half day")&gt;0,"½",""),IF(AND(Setup!$A$17&lt;&gt;"",COUNTIFS('Leave log'!$A$5:$A$404,$A15,'Leave log'!$C$5:$C$404,"&lt;="&amp;Q$4,'Leave log'!$D$5:$D$404,"&gt;="&amp;Q$4,'Leave log'!$B$5:$B$404,Setup!$A$17)&gt;0),Setup!$B$17&amp;IF(COUNTIFS('Leave log'!$A$5:$A$404,$A15,'Leave log'!$C$5:$C$404,Q$4,'Leave log'!$D$5:$D$404,Q$4,'Leave log'!$E$5:$E$404,"Half day")&gt;0,"½",""),""))))))))</f>
        <v/>
      </c>
      <c r="R15" s="75">
        <f>IF(OR(R$7=1,$A15=""),"",IF(COUNTIFS('Leave log'!$A$5:$A$404,$A15,'Leave log'!$C$5:$C$404,"&lt;="&amp;R$4,'Leave log'!$D$5:$D$404,"&gt;="&amp;R$4)=0,"",IF(AND(Setup!$A$12&lt;&gt;"",COUNTIFS('Leave log'!$A$5:$A$404,$A15,'Leave log'!$C$5:$C$404,"&lt;="&amp;R$4,'Leave log'!$D$5:$D$404,"&gt;="&amp;R$4,'Leave log'!$B$5:$B$404,Setup!$A$12)&gt;0),Setup!$B$12&amp;IF(COUNTIFS('Leave log'!$A$5:$A$404,$A15,'Leave log'!$C$5:$C$404,R$4,'Leave log'!$D$5:$D$404,R$4,'Leave log'!$E$5:$E$404,"Half day")&gt;0,"½",""),IF(AND(Setup!$A$13&lt;&gt;"",COUNTIFS('Leave log'!$A$5:$A$404,$A15,'Leave log'!$C$5:$C$404,"&lt;="&amp;R$4,'Leave log'!$D$5:$D$404,"&gt;="&amp;R$4,'Leave log'!$B$5:$B$404,Setup!$A$13)&gt;0),Setup!$B$13&amp;IF(COUNTIFS('Leave log'!$A$5:$A$404,$A15,'Leave log'!$C$5:$C$404,R$4,'Leave log'!$D$5:$D$404,R$4,'Leave log'!$E$5:$E$404,"Half day")&gt;0,"½",""),IF(AND(Setup!$A$14&lt;&gt;"",COUNTIFS('Leave log'!$A$5:$A$404,$A15,'Leave log'!$C$5:$C$404,"&lt;="&amp;R$4,'Leave log'!$D$5:$D$404,"&gt;="&amp;R$4,'Leave log'!$B$5:$B$404,Setup!$A$14)&gt;0),Setup!$B$14&amp;IF(COUNTIFS('Leave log'!$A$5:$A$404,$A15,'Leave log'!$C$5:$C$404,R$4,'Leave log'!$D$5:$D$404,R$4,'Leave log'!$E$5:$E$404,"Half day")&gt;0,"½",""),IF(AND(Setup!$A$15&lt;&gt;"",COUNTIFS('Leave log'!$A$5:$A$404,$A15,'Leave log'!$C$5:$C$404,"&lt;="&amp;R$4,'Leave log'!$D$5:$D$404,"&gt;="&amp;R$4,'Leave log'!$B$5:$B$404,Setup!$A$15)&gt;0),Setup!$B$15&amp;IF(COUNTIFS('Leave log'!$A$5:$A$404,$A15,'Leave log'!$C$5:$C$404,R$4,'Leave log'!$D$5:$D$404,R$4,'Leave log'!$E$5:$E$404,"Half day")&gt;0,"½",""),IF(AND(Setup!$A$16&lt;&gt;"",COUNTIFS('Leave log'!$A$5:$A$404,$A15,'Leave log'!$C$5:$C$404,"&lt;="&amp;R$4,'Leave log'!$D$5:$D$404,"&gt;="&amp;R$4,'Leave log'!$B$5:$B$404,Setup!$A$16)&gt;0),Setup!$B$16&amp;IF(COUNTIFS('Leave log'!$A$5:$A$404,$A15,'Leave log'!$C$5:$C$404,R$4,'Leave log'!$D$5:$D$404,R$4,'Leave log'!$E$5:$E$404,"Half day")&gt;0,"½",""),IF(AND(Setup!$A$17&lt;&gt;"",COUNTIFS('Leave log'!$A$5:$A$404,$A15,'Leave log'!$C$5:$C$404,"&lt;="&amp;R$4,'Leave log'!$D$5:$D$404,"&gt;="&amp;R$4,'Leave log'!$B$5:$B$404,Setup!$A$17)&gt;0),Setup!$B$17&amp;IF(COUNTIFS('Leave log'!$A$5:$A$404,$A15,'Leave log'!$C$5:$C$404,R$4,'Leave log'!$D$5:$D$404,R$4,'Leave log'!$E$5:$E$404,"Half day")&gt;0,"½",""),""))))))))</f>
        <v/>
      </c>
      <c r="S15" s="75">
        <f>IF(OR(S$7=1,$A15=""),"",IF(COUNTIFS('Leave log'!$A$5:$A$404,$A15,'Leave log'!$C$5:$C$404,"&lt;="&amp;S$4,'Leave log'!$D$5:$D$404,"&gt;="&amp;S$4)=0,"",IF(AND(Setup!$A$12&lt;&gt;"",COUNTIFS('Leave log'!$A$5:$A$404,$A15,'Leave log'!$C$5:$C$404,"&lt;="&amp;S$4,'Leave log'!$D$5:$D$404,"&gt;="&amp;S$4,'Leave log'!$B$5:$B$404,Setup!$A$12)&gt;0),Setup!$B$12&amp;IF(COUNTIFS('Leave log'!$A$5:$A$404,$A15,'Leave log'!$C$5:$C$404,S$4,'Leave log'!$D$5:$D$404,S$4,'Leave log'!$E$5:$E$404,"Half day")&gt;0,"½",""),IF(AND(Setup!$A$13&lt;&gt;"",COUNTIFS('Leave log'!$A$5:$A$404,$A15,'Leave log'!$C$5:$C$404,"&lt;="&amp;S$4,'Leave log'!$D$5:$D$404,"&gt;="&amp;S$4,'Leave log'!$B$5:$B$404,Setup!$A$13)&gt;0),Setup!$B$13&amp;IF(COUNTIFS('Leave log'!$A$5:$A$404,$A15,'Leave log'!$C$5:$C$404,S$4,'Leave log'!$D$5:$D$404,S$4,'Leave log'!$E$5:$E$404,"Half day")&gt;0,"½",""),IF(AND(Setup!$A$14&lt;&gt;"",COUNTIFS('Leave log'!$A$5:$A$404,$A15,'Leave log'!$C$5:$C$404,"&lt;="&amp;S$4,'Leave log'!$D$5:$D$404,"&gt;="&amp;S$4,'Leave log'!$B$5:$B$404,Setup!$A$14)&gt;0),Setup!$B$14&amp;IF(COUNTIFS('Leave log'!$A$5:$A$404,$A15,'Leave log'!$C$5:$C$404,S$4,'Leave log'!$D$5:$D$404,S$4,'Leave log'!$E$5:$E$404,"Half day")&gt;0,"½",""),IF(AND(Setup!$A$15&lt;&gt;"",COUNTIFS('Leave log'!$A$5:$A$404,$A15,'Leave log'!$C$5:$C$404,"&lt;="&amp;S$4,'Leave log'!$D$5:$D$404,"&gt;="&amp;S$4,'Leave log'!$B$5:$B$404,Setup!$A$15)&gt;0),Setup!$B$15&amp;IF(COUNTIFS('Leave log'!$A$5:$A$404,$A15,'Leave log'!$C$5:$C$404,S$4,'Leave log'!$D$5:$D$404,S$4,'Leave log'!$E$5:$E$404,"Half day")&gt;0,"½",""),IF(AND(Setup!$A$16&lt;&gt;"",COUNTIFS('Leave log'!$A$5:$A$404,$A15,'Leave log'!$C$5:$C$404,"&lt;="&amp;S$4,'Leave log'!$D$5:$D$404,"&gt;="&amp;S$4,'Leave log'!$B$5:$B$404,Setup!$A$16)&gt;0),Setup!$B$16&amp;IF(COUNTIFS('Leave log'!$A$5:$A$404,$A15,'Leave log'!$C$5:$C$404,S$4,'Leave log'!$D$5:$D$404,S$4,'Leave log'!$E$5:$E$404,"Half day")&gt;0,"½",""),IF(AND(Setup!$A$17&lt;&gt;"",COUNTIFS('Leave log'!$A$5:$A$404,$A15,'Leave log'!$C$5:$C$404,"&lt;="&amp;S$4,'Leave log'!$D$5:$D$404,"&gt;="&amp;S$4,'Leave log'!$B$5:$B$404,Setup!$A$17)&gt;0),Setup!$B$17&amp;IF(COUNTIFS('Leave log'!$A$5:$A$404,$A15,'Leave log'!$C$5:$C$404,S$4,'Leave log'!$D$5:$D$404,S$4,'Leave log'!$E$5:$E$404,"Half day")&gt;0,"½",""),""))))))))</f>
        <v/>
      </c>
      <c r="T15" s="75">
        <f>IF(OR(T$7=1,$A15=""),"",IF(COUNTIFS('Leave log'!$A$5:$A$404,$A15,'Leave log'!$C$5:$C$404,"&lt;="&amp;T$4,'Leave log'!$D$5:$D$404,"&gt;="&amp;T$4)=0,"",IF(AND(Setup!$A$12&lt;&gt;"",COUNTIFS('Leave log'!$A$5:$A$404,$A15,'Leave log'!$C$5:$C$404,"&lt;="&amp;T$4,'Leave log'!$D$5:$D$404,"&gt;="&amp;T$4,'Leave log'!$B$5:$B$404,Setup!$A$12)&gt;0),Setup!$B$12&amp;IF(COUNTIFS('Leave log'!$A$5:$A$404,$A15,'Leave log'!$C$5:$C$404,T$4,'Leave log'!$D$5:$D$404,T$4,'Leave log'!$E$5:$E$404,"Half day")&gt;0,"½",""),IF(AND(Setup!$A$13&lt;&gt;"",COUNTIFS('Leave log'!$A$5:$A$404,$A15,'Leave log'!$C$5:$C$404,"&lt;="&amp;T$4,'Leave log'!$D$5:$D$404,"&gt;="&amp;T$4,'Leave log'!$B$5:$B$404,Setup!$A$13)&gt;0),Setup!$B$13&amp;IF(COUNTIFS('Leave log'!$A$5:$A$404,$A15,'Leave log'!$C$5:$C$404,T$4,'Leave log'!$D$5:$D$404,T$4,'Leave log'!$E$5:$E$404,"Half day")&gt;0,"½",""),IF(AND(Setup!$A$14&lt;&gt;"",COUNTIFS('Leave log'!$A$5:$A$404,$A15,'Leave log'!$C$5:$C$404,"&lt;="&amp;T$4,'Leave log'!$D$5:$D$404,"&gt;="&amp;T$4,'Leave log'!$B$5:$B$404,Setup!$A$14)&gt;0),Setup!$B$14&amp;IF(COUNTIFS('Leave log'!$A$5:$A$404,$A15,'Leave log'!$C$5:$C$404,T$4,'Leave log'!$D$5:$D$404,T$4,'Leave log'!$E$5:$E$404,"Half day")&gt;0,"½",""),IF(AND(Setup!$A$15&lt;&gt;"",COUNTIFS('Leave log'!$A$5:$A$404,$A15,'Leave log'!$C$5:$C$404,"&lt;="&amp;T$4,'Leave log'!$D$5:$D$404,"&gt;="&amp;T$4,'Leave log'!$B$5:$B$404,Setup!$A$15)&gt;0),Setup!$B$15&amp;IF(COUNTIFS('Leave log'!$A$5:$A$404,$A15,'Leave log'!$C$5:$C$404,T$4,'Leave log'!$D$5:$D$404,T$4,'Leave log'!$E$5:$E$404,"Half day")&gt;0,"½",""),IF(AND(Setup!$A$16&lt;&gt;"",COUNTIFS('Leave log'!$A$5:$A$404,$A15,'Leave log'!$C$5:$C$404,"&lt;="&amp;T$4,'Leave log'!$D$5:$D$404,"&gt;="&amp;T$4,'Leave log'!$B$5:$B$404,Setup!$A$16)&gt;0),Setup!$B$16&amp;IF(COUNTIFS('Leave log'!$A$5:$A$404,$A15,'Leave log'!$C$5:$C$404,T$4,'Leave log'!$D$5:$D$404,T$4,'Leave log'!$E$5:$E$404,"Half day")&gt;0,"½",""),IF(AND(Setup!$A$17&lt;&gt;"",COUNTIFS('Leave log'!$A$5:$A$404,$A15,'Leave log'!$C$5:$C$404,"&lt;="&amp;T$4,'Leave log'!$D$5:$D$404,"&gt;="&amp;T$4,'Leave log'!$B$5:$B$404,Setup!$A$17)&gt;0),Setup!$B$17&amp;IF(COUNTIFS('Leave log'!$A$5:$A$404,$A15,'Leave log'!$C$5:$C$404,T$4,'Leave log'!$D$5:$D$404,T$4,'Leave log'!$E$5:$E$404,"Half day")&gt;0,"½",""),""))))))))</f>
        <v/>
      </c>
      <c r="U15" s="75">
        <f>IF(OR(U$7=1,$A15=""),"",IF(COUNTIFS('Leave log'!$A$5:$A$404,$A15,'Leave log'!$C$5:$C$404,"&lt;="&amp;U$4,'Leave log'!$D$5:$D$404,"&gt;="&amp;U$4)=0,"",IF(AND(Setup!$A$12&lt;&gt;"",COUNTIFS('Leave log'!$A$5:$A$404,$A15,'Leave log'!$C$5:$C$404,"&lt;="&amp;U$4,'Leave log'!$D$5:$D$404,"&gt;="&amp;U$4,'Leave log'!$B$5:$B$404,Setup!$A$12)&gt;0),Setup!$B$12&amp;IF(COUNTIFS('Leave log'!$A$5:$A$404,$A15,'Leave log'!$C$5:$C$404,U$4,'Leave log'!$D$5:$D$404,U$4,'Leave log'!$E$5:$E$404,"Half day")&gt;0,"½",""),IF(AND(Setup!$A$13&lt;&gt;"",COUNTIFS('Leave log'!$A$5:$A$404,$A15,'Leave log'!$C$5:$C$404,"&lt;="&amp;U$4,'Leave log'!$D$5:$D$404,"&gt;="&amp;U$4,'Leave log'!$B$5:$B$404,Setup!$A$13)&gt;0),Setup!$B$13&amp;IF(COUNTIFS('Leave log'!$A$5:$A$404,$A15,'Leave log'!$C$5:$C$404,U$4,'Leave log'!$D$5:$D$404,U$4,'Leave log'!$E$5:$E$404,"Half day")&gt;0,"½",""),IF(AND(Setup!$A$14&lt;&gt;"",COUNTIFS('Leave log'!$A$5:$A$404,$A15,'Leave log'!$C$5:$C$404,"&lt;="&amp;U$4,'Leave log'!$D$5:$D$404,"&gt;="&amp;U$4,'Leave log'!$B$5:$B$404,Setup!$A$14)&gt;0),Setup!$B$14&amp;IF(COUNTIFS('Leave log'!$A$5:$A$404,$A15,'Leave log'!$C$5:$C$404,U$4,'Leave log'!$D$5:$D$404,U$4,'Leave log'!$E$5:$E$404,"Half day")&gt;0,"½",""),IF(AND(Setup!$A$15&lt;&gt;"",COUNTIFS('Leave log'!$A$5:$A$404,$A15,'Leave log'!$C$5:$C$404,"&lt;="&amp;U$4,'Leave log'!$D$5:$D$404,"&gt;="&amp;U$4,'Leave log'!$B$5:$B$404,Setup!$A$15)&gt;0),Setup!$B$15&amp;IF(COUNTIFS('Leave log'!$A$5:$A$404,$A15,'Leave log'!$C$5:$C$404,U$4,'Leave log'!$D$5:$D$404,U$4,'Leave log'!$E$5:$E$404,"Half day")&gt;0,"½",""),IF(AND(Setup!$A$16&lt;&gt;"",COUNTIFS('Leave log'!$A$5:$A$404,$A15,'Leave log'!$C$5:$C$404,"&lt;="&amp;U$4,'Leave log'!$D$5:$D$404,"&gt;="&amp;U$4,'Leave log'!$B$5:$B$404,Setup!$A$16)&gt;0),Setup!$B$16&amp;IF(COUNTIFS('Leave log'!$A$5:$A$404,$A15,'Leave log'!$C$5:$C$404,U$4,'Leave log'!$D$5:$D$404,U$4,'Leave log'!$E$5:$E$404,"Half day")&gt;0,"½",""),IF(AND(Setup!$A$17&lt;&gt;"",COUNTIFS('Leave log'!$A$5:$A$404,$A15,'Leave log'!$C$5:$C$404,"&lt;="&amp;U$4,'Leave log'!$D$5:$D$404,"&gt;="&amp;U$4,'Leave log'!$B$5:$B$404,Setup!$A$17)&gt;0),Setup!$B$17&amp;IF(COUNTIFS('Leave log'!$A$5:$A$404,$A15,'Leave log'!$C$5:$C$404,U$4,'Leave log'!$D$5:$D$404,U$4,'Leave log'!$E$5:$E$404,"Half day")&gt;0,"½",""),""))))))))</f>
        <v/>
      </c>
      <c r="V15" s="75">
        <f>IF(OR(V$7=1,$A15=""),"",IF(COUNTIFS('Leave log'!$A$5:$A$404,$A15,'Leave log'!$C$5:$C$404,"&lt;="&amp;V$4,'Leave log'!$D$5:$D$404,"&gt;="&amp;V$4)=0,"",IF(AND(Setup!$A$12&lt;&gt;"",COUNTIFS('Leave log'!$A$5:$A$404,$A15,'Leave log'!$C$5:$C$404,"&lt;="&amp;V$4,'Leave log'!$D$5:$D$404,"&gt;="&amp;V$4,'Leave log'!$B$5:$B$404,Setup!$A$12)&gt;0),Setup!$B$12&amp;IF(COUNTIFS('Leave log'!$A$5:$A$404,$A15,'Leave log'!$C$5:$C$404,V$4,'Leave log'!$D$5:$D$404,V$4,'Leave log'!$E$5:$E$404,"Half day")&gt;0,"½",""),IF(AND(Setup!$A$13&lt;&gt;"",COUNTIFS('Leave log'!$A$5:$A$404,$A15,'Leave log'!$C$5:$C$404,"&lt;="&amp;V$4,'Leave log'!$D$5:$D$404,"&gt;="&amp;V$4,'Leave log'!$B$5:$B$404,Setup!$A$13)&gt;0),Setup!$B$13&amp;IF(COUNTIFS('Leave log'!$A$5:$A$404,$A15,'Leave log'!$C$5:$C$404,V$4,'Leave log'!$D$5:$D$404,V$4,'Leave log'!$E$5:$E$404,"Half day")&gt;0,"½",""),IF(AND(Setup!$A$14&lt;&gt;"",COUNTIFS('Leave log'!$A$5:$A$404,$A15,'Leave log'!$C$5:$C$404,"&lt;="&amp;V$4,'Leave log'!$D$5:$D$404,"&gt;="&amp;V$4,'Leave log'!$B$5:$B$404,Setup!$A$14)&gt;0),Setup!$B$14&amp;IF(COUNTIFS('Leave log'!$A$5:$A$404,$A15,'Leave log'!$C$5:$C$404,V$4,'Leave log'!$D$5:$D$404,V$4,'Leave log'!$E$5:$E$404,"Half day")&gt;0,"½",""),IF(AND(Setup!$A$15&lt;&gt;"",COUNTIFS('Leave log'!$A$5:$A$404,$A15,'Leave log'!$C$5:$C$404,"&lt;="&amp;V$4,'Leave log'!$D$5:$D$404,"&gt;="&amp;V$4,'Leave log'!$B$5:$B$404,Setup!$A$15)&gt;0),Setup!$B$15&amp;IF(COUNTIFS('Leave log'!$A$5:$A$404,$A15,'Leave log'!$C$5:$C$404,V$4,'Leave log'!$D$5:$D$404,V$4,'Leave log'!$E$5:$E$404,"Half day")&gt;0,"½",""),IF(AND(Setup!$A$16&lt;&gt;"",COUNTIFS('Leave log'!$A$5:$A$404,$A15,'Leave log'!$C$5:$C$404,"&lt;="&amp;V$4,'Leave log'!$D$5:$D$404,"&gt;="&amp;V$4,'Leave log'!$B$5:$B$404,Setup!$A$16)&gt;0),Setup!$B$16&amp;IF(COUNTIFS('Leave log'!$A$5:$A$404,$A15,'Leave log'!$C$5:$C$404,V$4,'Leave log'!$D$5:$D$404,V$4,'Leave log'!$E$5:$E$404,"Half day")&gt;0,"½",""),IF(AND(Setup!$A$17&lt;&gt;"",COUNTIFS('Leave log'!$A$5:$A$404,$A15,'Leave log'!$C$5:$C$404,"&lt;="&amp;V$4,'Leave log'!$D$5:$D$404,"&gt;="&amp;V$4,'Leave log'!$B$5:$B$404,Setup!$A$17)&gt;0),Setup!$B$17&amp;IF(COUNTIFS('Leave log'!$A$5:$A$404,$A15,'Leave log'!$C$5:$C$404,V$4,'Leave log'!$D$5:$D$404,V$4,'Leave log'!$E$5:$E$404,"Half day")&gt;0,"½",""),""))))))))</f>
        <v/>
      </c>
      <c r="W15" s="75">
        <f>IF(OR(W$7=1,$A15=""),"",IF(COUNTIFS('Leave log'!$A$5:$A$404,$A15,'Leave log'!$C$5:$C$404,"&lt;="&amp;W$4,'Leave log'!$D$5:$D$404,"&gt;="&amp;W$4)=0,"",IF(AND(Setup!$A$12&lt;&gt;"",COUNTIFS('Leave log'!$A$5:$A$404,$A15,'Leave log'!$C$5:$C$404,"&lt;="&amp;W$4,'Leave log'!$D$5:$D$404,"&gt;="&amp;W$4,'Leave log'!$B$5:$B$404,Setup!$A$12)&gt;0),Setup!$B$12&amp;IF(COUNTIFS('Leave log'!$A$5:$A$404,$A15,'Leave log'!$C$5:$C$404,W$4,'Leave log'!$D$5:$D$404,W$4,'Leave log'!$E$5:$E$404,"Half day")&gt;0,"½",""),IF(AND(Setup!$A$13&lt;&gt;"",COUNTIFS('Leave log'!$A$5:$A$404,$A15,'Leave log'!$C$5:$C$404,"&lt;="&amp;W$4,'Leave log'!$D$5:$D$404,"&gt;="&amp;W$4,'Leave log'!$B$5:$B$404,Setup!$A$13)&gt;0),Setup!$B$13&amp;IF(COUNTIFS('Leave log'!$A$5:$A$404,$A15,'Leave log'!$C$5:$C$404,W$4,'Leave log'!$D$5:$D$404,W$4,'Leave log'!$E$5:$E$404,"Half day")&gt;0,"½",""),IF(AND(Setup!$A$14&lt;&gt;"",COUNTIFS('Leave log'!$A$5:$A$404,$A15,'Leave log'!$C$5:$C$404,"&lt;="&amp;W$4,'Leave log'!$D$5:$D$404,"&gt;="&amp;W$4,'Leave log'!$B$5:$B$404,Setup!$A$14)&gt;0),Setup!$B$14&amp;IF(COUNTIFS('Leave log'!$A$5:$A$404,$A15,'Leave log'!$C$5:$C$404,W$4,'Leave log'!$D$5:$D$404,W$4,'Leave log'!$E$5:$E$404,"Half day")&gt;0,"½",""),IF(AND(Setup!$A$15&lt;&gt;"",COUNTIFS('Leave log'!$A$5:$A$404,$A15,'Leave log'!$C$5:$C$404,"&lt;="&amp;W$4,'Leave log'!$D$5:$D$404,"&gt;="&amp;W$4,'Leave log'!$B$5:$B$404,Setup!$A$15)&gt;0),Setup!$B$15&amp;IF(COUNTIFS('Leave log'!$A$5:$A$404,$A15,'Leave log'!$C$5:$C$404,W$4,'Leave log'!$D$5:$D$404,W$4,'Leave log'!$E$5:$E$404,"Half day")&gt;0,"½",""),IF(AND(Setup!$A$16&lt;&gt;"",COUNTIFS('Leave log'!$A$5:$A$404,$A15,'Leave log'!$C$5:$C$404,"&lt;="&amp;W$4,'Leave log'!$D$5:$D$404,"&gt;="&amp;W$4,'Leave log'!$B$5:$B$404,Setup!$A$16)&gt;0),Setup!$B$16&amp;IF(COUNTIFS('Leave log'!$A$5:$A$404,$A15,'Leave log'!$C$5:$C$404,W$4,'Leave log'!$D$5:$D$404,W$4,'Leave log'!$E$5:$E$404,"Half day")&gt;0,"½",""),IF(AND(Setup!$A$17&lt;&gt;"",COUNTIFS('Leave log'!$A$5:$A$404,$A15,'Leave log'!$C$5:$C$404,"&lt;="&amp;W$4,'Leave log'!$D$5:$D$404,"&gt;="&amp;W$4,'Leave log'!$B$5:$B$404,Setup!$A$17)&gt;0),Setup!$B$17&amp;IF(COUNTIFS('Leave log'!$A$5:$A$404,$A15,'Leave log'!$C$5:$C$404,W$4,'Leave log'!$D$5:$D$404,W$4,'Leave log'!$E$5:$E$404,"Half day")&gt;0,"½",""),""))))))))</f>
        <v/>
      </c>
      <c r="X15" s="75">
        <f>IF(OR(X$7=1,$A15=""),"",IF(COUNTIFS('Leave log'!$A$5:$A$404,$A15,'Leave log'!$C$5:$C$404,"&lt;="&amp;X$4,'Leave log'!$D$5:$D$404,"&gt;="&amp;X$4)=0,"",IF(AND(Setup!$A$12&lt;&gt;"",COUNTIFS('Leave log'!$A$5:$A$404,$A15,'Leave log'!$C$5:$C$404,"&lt;="&amp;X$4,'Leave log'!$D$5:$D$404,"&gt;="&amp;X$4,'Leave log'!$B$5:$B$404,Setup!$A$12)&gt;0),Setup!$B$12&amp;IF(COUNTIFS('Leave log'!$A$5:$A$404,$A15,'Leave log'!$C$5:$C$404,X$4,'Leave log'!$D$5:$D$404,X$4,'Leave log'!$E$5:$E$404,"Half day")&gt;0,"½",""),IF(AND(Setup!$A$13&lt;&gt;"",COUNTIFS('Leave log'!$A$5:$A$404,$A15,'Leave log'!$C$5:$C$404,"&lt;="&amp;X$4,'Leave log'!$D$5:$D$404,"&gt;="&amp;X$4,'Leave log'!$B$5:$B$404,Setup!$A$13)&gt;0),Setup!$B$13&amp;IF(COUNTIFS('Leave log'!$A$5:$A$404,$A15,'Leave log'!$C$5:$C$404,X$4,'Leave log'!$D$5:$D$404,X$4,'Leave log'!$E$5:$E$404,"Half day")&gt;0,"½",""),IF(AND(Setup!$A$14&lt;&gt;"",COUNTIFS('Leave log'!$A$5:$A$404,$A15,'Leave log'!$C$5:$C$404,"&lt;="&amp;X$4,'Leave log'!$D$5:$D$404,"&gt;="&amp;X$4,'Leave log'!$B$5:$B$404,Setup!$A$14)&gt;0),Setup!$B$14&amp;IF(COUNTIFS('Leave log'!$A$5:$A$404,$A15,'Leave log'!$C$5:$C$404,X$4,'Leave log'!$D$5:$D$404,X$4,'Leave log'!$E$5:$E$404,"Half day")&gt;0,"½",""),IF(AND(Setup!$A$15&lt;&gt;"",COUNTIFS('Leave log'!$A$5:$A$404,$A15,'Leave log'!$C$5:$C$404,"&lt;="&amp;X$4,'Leave log'!$D$5:$D$404,"&gt;="&amp;X$4,'Leave log'!$B$5:$B$404,Setup!$A$15)&gt;0),Setup!$B$15&amp;IF(COUNTIFS('Leave log'!$A$5:$A$404,$A15,'Leave log'!$C$5:$C$404,X$4,'Leave log'!$D$5:$D$404,X$4,'Leave log'!$E$5:$E$404,"Half day")&gt;0,"½",""),IF(AND(Setup!$A$16&lt;&gt;"",COUNTIFS('Leave log'!$A$5:$A$404,$A15,'Leave log'!$C$5:$C$404,"&lt;="&amp;X$4,'Leave log'!$D$5:$D$404,"&gt;="&amp;X$4,'Leave log'!$B$5:$B$404,Setup!$A$16)&gt;0),Setup!$B$16&amp;IF(COUNTIFS('Leave log'!$A$5:$A$404,$A15,'Leave log'!$C$5:$C$404,X$4,'Leave log'!$D$5:$D$404,X$4,'Leave log'!$E$5:$E$404,"Half day")&gt;0,"½",""),IF(AND(Setup!$A$17&lt;&gt;"",COUNTIFS('Leave log'!$A$5:$A$404,$A15,'Leave log'!$C$5:$C$404,"&lt;="&amp;X$4,'Leave log'!$D$5:$D$404,"&gt;="&amp;X$4,'Leave log'!$B$5:$B$404,Setup!$A$17)&gt;0),Setup!$B$17&amp;IF(COUNTIFS('Leave log'!$A$5:$A$404,$A15,'Leave log'!$C$5:$C$404,X$4,'Leave log'!$D$5:$D$404,X$4,'Leave log'!$E$5:$E$404,"Half day")&gt;0,"½",""),""))))))))</f>
        <v/>
      </c>
      <c r="Y15" s="75">
        <f>IF(OR(Y$7=1,$A15=""),"",IF(COUNTIFS('Leave log'!$A$5:$A$404,$A15,'Leave log'!$C$5:$C$404,"&lt;="&amp;Y$4,'Leave log'!$D$5:$D$404,"&gt;="&amp;Y$4)=0,"",IF(AND(Setup!$A$12&lt;&gt;"",COUNTIFS('Leave log'!$A$5:$A$404,$A15,'Leave log'!$C$5:$C$404,"&lt;="&amp;Y$4,'Leave log'!$D$5:$D$404,"&gt;="&amp;Y$4,'Leave log'!$B$5:$B$404,Setup!$A$12)&gt;0),Setup!$B$12&amp;IF(COUNTIFS('Leave log'!$A$5:$A$404,$A15,'Leave log'!$C$5:$C$404,Y$4,'Leave log'!$D$5:$D$404,Y$4,'Leave log'!$E$5:$E$404,"Half day")&gt;0,"½",""),IF(AND(Setup!$A$13&lt;&gt;"",COUNTIFS('Leave log'!$A$5:$A$404,$A15,'Leave log'!$C$5:$C$404,"&lt;="&amp;Y$4,'Leave log'!$D$5:$D$404,"&gt;="&amp;Y$4,'Leave log'!$B$5:$B$404,Setup!$A$13)&gt;0),Setup!$B$13&amp;IF(COUNTIFS('Leave log'!$A$5:$A$404,$A15,'Leave log'!$C$5:$C$404,Y$4,'Leave log'!$D$5:$D$404,Y$4,'Leave log'!$E$5:$E$404,"Half day")&gt;0,"½",""),IF(AND(Setup!$A$14&lt;&gt;"",COUNTIFS('Leave log'!$A$5:$A$404,$A15,'Leave log'!$C$5:$C$404,"&lt;="&amp;Y$4,'Leave log'!$D$5:$D$404,"&gt;="&amp;Y$4,'Leave log'!$B$5:$B$404,Setup!$A$14)&gt;0),Setup!$B$14&amp;IF(COUNTIFS('Leave log'!$A$5:$A$404,$A15,'Leave log'!$C$5:$C$404,Y$4,'Leave log'!$D$5:$D$404,Y$4,'Leave log'!$E$5:$E$404,"Half day")&gt;0,"½",""),IF(AND(Setup!$A$15&lt;&gt;"",COUNTIFS('Leave log'!$A$5:$A$404,$A15,'Leave log'!$C$5:$C$404,"&lt;="&amp;Y$4,'Leave log'!$D$5:$D$404,"&gt;="&amp;Y$4,'Leave log'!$B$5:$B$404,Setup!$A$15)&gt;0),Setup!$B$15&amp;IF(COUNTIFS('Leave log'!$A$5:$A$404,$A15,'Leave log'!$C$5:$C$404,Y$4,'Leave log'!$D$5:$D$404,Y$4,'Leave log'!$E$5:$E$404,"Half day")&gt;0,"½",""),IF(AND(Setup!$A$16&lt;&gt;"",COUNTIFS('Leave log'!$A$5:$A$404,$A15,'Leave log'!$C$5:$C$404,"&lt;="&amp;Y$4,'Leave log'!$D$5:$D$404,"&gt;="&amp;Y$4,'Leave log'!$B$5:$B$404,Setup!$A$16)&gt;0),Setup!$B$16&amp;IF(COUNTIFS('Leave log'!$A$5:$A$404,$A15,'Leave log'!$C$5:$C$404,Y$4,'Leave log'!$D$5:$D$404,Y$4,'Leave log'!$E$5:$E$404,"Half day")&gt;0,"½",""),IF(AND(Setup!$A$17&lt;&gt;"",COUNTIFS('Leave log'!$A$5:$A$404,$A15,'Leave log'!$C$5:$C$404,"&lt;="&amp;Y$4,'Leave log'!$D$5:$D$404,"&gt;="&amp;Y$4,'Leave log'!$B$5:$B$404,Setup!$A$17)&gt;0),Setup!$B$17&amp;IF(COUNTIFS('Leave log'!$A$5:$A$404,$A15,'Leave log'!$C$5:$C$404,Y$4,'Leave log'!$D$5:$D$404,Y$4,'Leave log'!$E$5:$E$404,"Half day")&gt;0,"½",""),""))))))))</f>
        <v/>
      </c>
      <c r="Z15" s="75">
        <f>IF(OR(Z$7=1,$A15=""),"",IF(COUNTIFS('Leave log'!$A$5:$A$404,$A15,'Leave log'!$C$5:$C$404,"&lt;="&amp;Z$4,'Leave log'!$D$5:$D$404,"&gt;="&amp;Z$4)=0,"",IF(AND(Setup!$A$12&lt;&gt;"",COUNTIFS('Leave log'!$A$5:$A$404,$A15,'Leave log'!$C$5:$C$404,"&lt;="&amp;Z$4,'Leave log'!$D$5:$D$404,"&gt;="&amp;Z$4,'Leave log'!$B$5:$B$404,Setup!$A$12)&gt;0),Setup!$B$12&amp;IF(COUNTIFS('Leave log'!$A$5:$A$404,$A15,'Leave log'!$C$5:$C$404,Z$4,'Leave log'!$D$5:$D$404,Z$4,'Leave log'!$E$5:$E$404,"Half day")&gt;0,"½",""),IF(AND(Setup!$A$13&lt;&gt;"",COUNTIFS('Leave log'!$A$5:$A$404,$A15,'Leave log'!$C$5:$C$404,"&lt;="&amp;Z$4,'Leave log'!$D$5:$D$404,"&gt;="&amp;Z$4,'Leave log'!$B$5:$B$404,Setup!$A$13)&gt;0),Setup!$B$13&amp;IF(COUNTIFS('Leave log'!$A$5:$A$404,$A15,'Leave log'!$C$5:$C$404,Z$4,'Leave log'!$D$5:$D$404,Z$4,'Leave log'!$E$5:$E$404,"Half day")&gt;0,"½",""),IF(AND(Setup!$A$14&lt;&gt;"",COUNTIFS('Leave log'!$A$5:$A$404,$A15,'Leave log'!$C$5:$C$404,"&lt;="&amp;Z$4,'Leave log'!$D$5:$D$404,"&gt;="&amp;Z$4,'Leave log'!$B$5:$B$404,Setup!$A$14)&gt;0),Setup!$B$14&amp;IF(COUNTIFS('Leave log'!$A$5:$A$404,$A15,'Leave log'!$C$5:$C$404,Z$4,'Leave log'!$D$5:$D$404,Z$4,'Leave log'!$E$5:$E$404,"Half day")&gt;0,"½",""),IF(AND(Setup!$A$15&lt;&gt;"",COUNTIFS('Leave log'!$A$5:$A$404,$A15,'Leave log'!$C$5:$C$404,"&lt;="&amp;Z$4,'Leave log'!$D$5:$D$404,"&gt;="&amp;Z$4,'Leave log'!$B$5:$B$404,Setup!$A$15)&gt;0),Setup!$B$15&amp;IF(COUNTIFS('Leave log'!$A$5:$A$404,$A15,'Leave log'!$C$5:$C$404,Z$4,'Leave log'!$D$5:$D$404,Z$4,'Leave log'!$E$5:$E$404,"Half day")&gt;0,"½",""),IF(AND(Setup!$A$16&lt;&gt;"",COUNTIFS('Leave log'!$A$5:$A$404,$A15,'Leave log'!$C$5:$C$404,"&lt;="&amp;Z$4,'Leave log'!$D$5:$D$404,"&gt;="&amp;Z$4,'Leave log'!$B$5:$B$404,Setup!$A$16)&gt;0),Setup!$B$16&amp;IF(COUNTIFS('Leave log'!$A$5:$A$404,$A15,'Leave log'!$C$5:$C$404,Z$4,'Leave log'!$D$5:$D$404,Z$4,'Leave log'!$E$5:$E$404,"Half day")&gt;0,"½",""),IF(AND(Setup!$A$17&lt;&gt;"",COUNTIFS('Leave log'!$A$5:$A$404,$A15,'Leave log'!$C$5:$C$404,"&lt;="&amp;Z$4,'Leave log'!$D$5:$D$404,"&gt;="&amp;Z$4,'Leave log'!$B$5:$B$404,Setup!$A$17)&gt;0),Setup!$B$17&amp;IF(COUNTIFS('Leave log'!$A$5:$A$404,$A15,'Leave log'!$C$5:$C$404,Z$4,'Leave log'!$D$5:$D$404,Z$4,'Leave log'!$E$5:$E$404,"Half day")&gt;0,"½",""),""))))))))</f>
        <v/>
      </c>
      <c r="AA15" s="75">
        <f>IF(OR(AA$7=1,$A15=""),"",IF(COUNTIFS('Leave log'!$A$5:$A$404,$A15,'Leave log'!$C$5:$C$404,"&lt;="&amp;AA$4,'Leave log'!$D$5:$D$404,"&gt;="&amp;AA$4)=0,"",IF(AND(Setup!$A$12&lt;&gt;"",COUNTIFS('Leave log'!$A$5:$A$404,$A15,'Leave log'!$C$5:$C$404,"&lt;="&amp;AA$4,'Leave log'!$D$5:$D$404,"&gt;="&amp;AA$4,'Leave log'!$B$5:$B$404,Setup!$A$12)&gt;0),Setup!$B$12&amp;IF(COUNTIFS('Leave log'!$A$5:$A$404,$A15,'Leave log'!$C$5:$C$404,AA$4,'Leave log'!$D$5:$D$404,AA$4,'Leave log'!$E$5:$E$404,"Half day")&gt;0,"½",""),IF(AND(Setup!$A$13&lt;&gt;"",COUNTIFS('Leave log'!$A$5:$A$404,$A15,'Leave log'!$C$5:$C$404,"&lt;="&amp;AA$4,'Leave log'!$D$5:$D$404,"&gt;="&amp;AA$4,'Leave log'!$B$5:$B$404,Setup!$A$13)&gt;0),Setup!$B$13&amp;IF(COUNTIFS('Leave log'!$A$5:$A$404,$A15,'Leave log'!$C$5:$C$404,AA$4,'Leave log'!$D$5:$D$404,AA$4,'Leave log'!$E$5:$E$404,"Half day")&gt;0,"½",""),IF(AND(Setup!$A$14&lt;&gt;"",COUNTIFS('Leave log'!$A$5:$A$404,$A15,'Leave log'!$C$5:$C$404,"&lt;="&amp;AA$4,'Leave log'!$D$5:$D$404,"&gt;="&amp;AA$4,'Leave log'!$B$5:$B$404,Setup!$A$14)&gt;0),Setup!$B$14&amp;IF(COUNTIFS('Leave log'!$A$5:$A$404,$A15,'Leave log'!$C$5:$C$404,AA$4,'Leave log'!$D$5:$D$404,AA$4,'Leave log'!$E$5:$E$404,"Half day")&gt;0,"½",""),IF(AND(Setup!$A$15&lt;&gt;"",COUNTIFS('Leave log'!$A$5:$A$404,$A15,'Leave log'!$C$5:$C$404,"&lt;="&amp;AA$4,'Leave log'!$D$5:$D$404,"&gt;="&amp;AA$4,'Leave log'!$B$5:$B$404,Setup!$A$15)&gt;0),Setup!$B$15&amp;IF(COUNTIFS('Leave log'!$A$5:$A$404,$A15,'Leave log'!$C$5:$C$404,AA$4,'Leave log'!$D$5:$D$404,AA$4,'Leave log'!$E$5:$E$404,"Half day")&gt;0,"½",""),IF(AND(Setup!$A$16&lt;&gt;"",COUNTIFS('Leave log'!$A$5:$A$404,$A15,'Leave log'!$C$5:$C$404,"&lt;="&amp;AA$4,'Leave log'!$D$5:$D$404,"&gt;="&amp;AA$4,'Leave log'!$B$5:$B$404,Setup!$A$16)&gt;0),Setup!$B$16&amp;IF(COUNTIFS('Leave log'!$A$5:$A$404,$A15,'Leave log'!$C$5:$C$404,AA$4,'Leave log'!$D$5:$D$404,AA$4,'Leave log'!$E$5:$E$404,"Half day")&gt;0,"½",""),IF(AND(Setup!$A$17&lt;&gt;"",COUNTIFS('Leave log'!$A$5:$A$404,$A15,'Leave log'!$C$5:$C$404,"&lt;="&amp;AA$4,'Leave log'!$D$5:$D$404,"&gt;="&amp;AA$4,'Leave log'!$B$5:$B$404,Setup!$A$17)&gt;0),Setup!$B$17&amp;IF(COUNTIFS('Leave log'!$A$5:$A$404,$A15,'Leave log'!$C$5:$C$404,AA$4,'Leave log'!$D$5:$D$404,AA$4,'Leave log'!$E$5:$E$404,"Half day")&gt;0,"½",""),""))))))))</f>
        <v/>
      </c>
      <c r="AB15" s="75">
        <f>IF(OR(AB$7=1,$A15=""),"",IF(COUNTIFS('Leave log'!$A$5:$A$404,$A15,'Leave log'!$C$5:$C$404,"&lt;="&amp;AB$4,'Leave log'!$D$5:$D$404,"&gt;="&amp;AB$4)=0,"",IF(AND(Setup!$A$12&lt;&gt;"",COUNTIFS('Leave log'!$A$5:$A$404,$A15,'Leave log'!$C$5:$C$404,"&lt;="&amp;AB$4,'Leave log'!$D$5:$D$404,"&gt;="&amp;AB$4,'Leave log'!$B$5:$B$404,Setup!$A$12)&gt;0),Setup!$B$12&amp;IF(COUNTIFS('Leave log'!$A$5:$A$404,$A15,'Leave log'!$C$5:$C$404,AB$4,'Leave log'!$D$5:$D$404,AB$4,'Leave log'!$E$5:$E$404,"Half day")&gt;0,"½",""),IF(AND(Setup!$A$13&lt;&gt;"",COUNTIFS('Leave log'!$A$5:$A$404,$A15,'Leave log'!$C$5:$C$404,"&lt;="&amp;AB$4,'Leave log'!$D$5:$D$404,"&gt;="&amp;AB$4,'Leave log'!$B$5:$B$404,Setup!$A$13)&gt;0),Setup!$B$13&amp;IF(COUNTIFS('Leave log'!$A$5:$A$404,$A15,'Leave log'!$C$5:$C$404,AB$4,'Leave log'!$D$5:$D$404,AB$4,'Leave log'!$E$5:$E$404,"Half day")&gt;0,"½",""),IF(AND(Setup!$A$14&lt;&gt;"",COUNTIFS('Leave log'!$A$5:$A$404,$A15,'Leave log'!$C$5:$C$404,"&lt;="&amp;AB$4,'Leave log'!$D$5:$D$404,"&gt;="&amp;AB$4,'Leave log'!$B$5:$B$404,Setup!$A$14)&gt;0),Setup!$B$14&amp;IF(COUNTIFS('Leave log'!$A$5:$A$404,$A15,'Leave log'!$C$5:$C$404,AB$4,'Leave log'!$D$5:$D$404,AB$4,'Leave log'!$E$5:$E$404,"Half day")&gt;0,"½",""),IF(AND(Setup!$A$15&lt;&gt;"",COUNTIFS('Leave log'!$A$5:$A$404,$A15,'Leave log'!$C$5:$C$404,"&lt;="&amp;AB$4,'Leave log'!$D$5:$D$404,"&gt;="&amp;AB$4,'Leave log'!$B$5:$B$404,Setup!$A$15)&gt;0),Setup!$B$15&amp;IF(COUNTIFS('Leave log'!$A$5:$A$404,$A15,'Leave log'!$C$5:$C$404,AB$4,'Leave log'!$D$5:$D$404,AB$4,'Leave log'!$E$5:$E$404,"Half day")&gt;0,"½",""),IF(AND(Setup!$A$16&lt;&gt;"",COUNTIFS('Leave log'!$A$5:$A$404,$A15,'Leave log'!$C$5:$C$404,"&lt;="&amp;AB$4,'Leave log'!$D$5:$D$404,"&gt;="&amp;AB$4,'Leave log'!$B$5:$B$404,Setup!$A$16)&gt;0),Setup!$B$16&amp;IF(COUNTIFS('Leave log'!$A$5:$A$404,$A15,'Leave log'!$C$5:$C$404,AB$4,'Leave log'!$D$5:$D$404,AB$4,'Leave log'!$E$5:$E$404,"Half day")&gt;0,"½",""),IF(AND(Setup!$A$17&lt;&gt;"",COUNTIFS('Leave log'!$A$5:$A$404,$A15,'Leave log'!$C$5:$C$404,"&lt;="&amp;AB$4,'Leave log'!$D$5:$D$404,"&gt;="&amp;AB$4,'Leave log'!$B$5:$B$404,Setup!$A$17)&gt;0),Setup!$B$17&amp;IF(COUNTIFS('Leave log'!$A$5:$A$404,$A15,'Leave log'!$C$5:$C$404,AB$4,'Leave log'!$D$5:$D$404,AB$4,'Leave log'!$E$5:$E$404,"Half day")&gt;0,"½",""),""))))))))</f>
        <v/>
      </c>
      <c r="AC15" s="75">
        <f>IF(OR(AC$7=1,$A15=""),"",IF(COUNTIFS('Leave log'!$A$5:$A$404,$A15,'Leave log'!$C$5:$C$404,"&lt;="&amp;AC$4,'Leave log'!$D$5:$D$404,"&gt;="&amp;AC$4)=0,"",IF(AND(Setup!$A$12&lt;&gt;"",COUNTIFS('Leave log'!$A$5:$A$404,$A15,'Leave log'!$C$5:$C$404,"&lt;="&amp;AC$4,'Leave log'!$D$5:$D$404,"&gt;="&amp;AC$4,'Leave log'!$B$5:$B$404,Setup!$A$12)&gt;0),Setup!$B$12&amp;IF(COUNTIFS('Leave log'!$A$5:$A$404,$A15,'Leave log'!$C$5:$C$404,AC$4,'Leave log'!$D$5:$D$404,AC$4,'Leave log'!$E$5:$E$404,"Half day")&gt;0,"½",""),IF(AND(Setup!$A$13&lt;&gt;"",COUNTIFS('Leave log'!$A$5:$A$404,$A15,'Leave log'!$C$5:$C$404,"&lt;="&amp;AC$4,'Leave log'!$D$5:$D$404,"&gt;="&amp;AC$4,'Leave log'!$B$5:$B$404,Setup!$A$13)&gt;0),Setup!$B$13&amp;IF(COUNTIFS('Leave log'!$A$5:$A$404,$A15,'Leave log'!$C$5:$C$404,AC$4,'Leave log'!$D$5:$D$404,AC$4,'Leave log'!$E$5:$E$404,"Half day")&gt;0,"½",""),IF(AND(Setup!$A$14&lt;&gt;"",COUNTIFS('Leave log'!$A$5:$A$404,$A15,'Leave log'!$C$5:$C$404,"&lt;="&amp;AC$4,'Leave log'!$D$5:$D$404,"&gt;="&amp;AC$4,'Leave log'!$B$5:$B$404,Setup!$A$14)&gt;0),Setup!$B$14&amp;IF(COUNTIFS('Leave log'!$A$5:$A$404,$A15,'Leave log'!$C$5:$C$404,AC$4,'Leave log'!$D$5:$D$404,AC$4,'Leave log'!$E$5:$E$404,"Half day")&gt;0,"½",""),IF(AND(Setup!$A$15&lt;&gt;"",COUNTIFS('Leave log'!$A$5:$A$404,$A15,'Leave log'!$C$5:$C$404,"&lt;="&amp;AC$4,'Leave log'!$D$5:$D$404,"&gt;="&amp;AC$4,'Leave log'!$B$5:$B$404,Setup!$A$15)&gt;0),Setup!$B$15&amp;IF(COUNTIFS('Leave log'!$A$5:$A$404,$A15,'Leave log'!$C$5:$C$404,AC$4,'Leave log'!$D$5:$D$404,AC$4,'Leave log'!$E$5:$E$404,"Half day")&gt;0,"½",""),IF(AND(Setup!$A$16&lt;&gt;"",COUNTIFS('Leave log'!$A$5:$A$404,$A15,'Leave log'!$C$5:$C$404,"&lt;="&amp;AC$4,'Leave log'!$D$5:$D$404,"&gt;="&amp;AC$4,'Leave log'!$B$5:$B$404,Setup!$A$16)&gt;0),Setup!$B$16&amp;IF(COUNTIFS('Leave log'!$A$5:$A$404,$A15,'Leave log'!$C$5:$C$404,AC$4,'Leave log'!$D$5:$D$404,AC$4,'Leave log'!$E$5:$E$404,"Half day")&gt;0,"½",""),IF(AND(Setup!$A$17&lt;&gt;"",COUNTIFS('Leave log'!$A$5:$A$404,$A15,'Leave log'!$C$5:$C$404,"&lt;="&amp;AC$4,'Leave log'!$D$5:$D$404,"&gt;="&amp;AC$4,'Leave log'!$B$5:$B$404,Setup!$A$17)&gt;0),Setup!$B$17&amp;IF(COUNTIFS('Leave log'!$A$5:$A$404,$A15,'Leave log'!$C$5:$C$404,AC$4,'Leave log'!$D$5:$D$404,AC$4,'Leave log'!$E$5:$E$404,"Half day")&gt;0,"½",""),""))))))))</f>
        <v/>
      </c>
      <c r="AD15" s="75">
        <f>IF(OR(AD$7=1,$A15=""),"",IF(COUNTIFS('Leave log'!$A$5:$A$404,$A15,'Leave log'!$C$5:$C$404,"&lt;="&amp;AD$4,'Leave log'!$D$5:$D$404,"&gt;="&amp;AD$4)=0,"",IF(AND(Setup!$A$12&lt;&gt;"",COUNTIFS('Leave log'!$A$5:$A$404,$A15,'Leave log'!$C$5:$C$404,"&lt;="&amp;AD$4,'Leave log'!$D$5:$D$404,"&gt;="&amp;AD$4,'Leave log'!$B$5:$B$404,Setup!$A$12)&gt;0),Setup!$B$12&amp;IF(COUNTIFS('Leave log'!$A$5:$A$404,$A15,'Leave log'!$C$5:$C$404,AD$4,'Leave log'!$D$5:$D$404,AD$4,'Leave log'!$E$5:$E$404,"Half day")&gt;0,"½",""),IF(AND(Setup!$A$13&lt;&gt;"",COUNTIFS('Leave log'!$A$5:$A$404,$A15,'Leave log'!$C$5:$C$404,"&lt;="&amp;AD$4,'Leave log'!$D$5:$D$404,"&gt;="&amp;AD$4,'Leave log'!$B$5:$B$404,Setup!$A$13)&gt;0),Setup!$B$13&amp;IF(COUNTIFS('Leave log'!$A$5:$A$404,$A15,'Leave log'!$C$5:$C$404,AD$4,'Leave log'!$D$5:$D$404,AD$4,'Leave log'!$E$5:$E$404,"Half day")&gt;0,"½",""),IF(AND(Setup!$A$14&lt;&gt;"",COUNTIFS('Leave log'!$A$5:$A$404,$A15,'Leave log'!$C$5:$C$404,"&lt;="&amp;AD$4,'Leave log'!$D$5:$D$404,"&gt;="&amp;AD$4,'Leave log'!$B$5:$B$404,Setup!$A$14)&gt;0),Setup!$B$14&amp;IF(COUNTIFS('Leave log'!$A$5:$A$404,$A15,'Leave log'!$C$5:$C$404,AD$4,'Leave log'!$D$5:$D$404,AD$4,'Leave log'!$E$5:$E$404,"Half day")&gt;0,"½",""),IF(AND(Setup!$A$15&lt;&gt;"",COUNTIFS('Leave log'!$A$5:$A$404,$A15,'Leave log'!$C$5:$C$404,"&lt;="&amp;AD$4,'Leave log'!$D$5:$D$404,"&gt;="&amp;AD$4,'Leave log'!$B$5:$B$404,Setup!$A$15)&gt;0),Setup!$B$15&amp;IF(COUNTIFS('Leave log'!$A$5:$A$404,$A15,'Leave log'!$C$5:$C$404,AD$4,'Leave log'!$D$5:$D$404,AD$4,'Leave log'!$E$5:$E$404,"Half day")&gt;0,"½",""),IF(AND(Setup!$A$16&lt;&gt;"",COUNTIFS('Leave log'!$A$5:$A$404,$A15,'Leave log'!$C$5:$C$404,"&lt;="&amp;AD$4,'Leave log'!$D$5:$D$404,"&gt;="&amp;AD$4,'Leave log'!$B$5:$B$404,Setup!$A$16)&gt;0),Setup!$B$16&amp;IF(COUNTIFS('Leave log'!$A$5:$A$404,$A15,'Leave log'!$C$5:$C$404,AD$4,'Leave log'!$D$5:$D$404,AD$4,'Leave log'!$E$5:$E$404,"Half day")&gt;0,"½",""),IF(AND(Setup!$A$17&lt;&gt;"",COUNTIFS('Leave log'!$A$5:$A$404,$A15,'Leave log'!$C$5:$C$404,"&lt;="&amp;AD$4,'Leave log'!$D$5:$D$404,"&gt;="&amp;AD$4,'Leave log'!$B$5:$B$404,Setup!$A$17)&gt;0),Setup!$B$17&amp;IF(COUNTIFS('Leave log'!$A$5:$A$404,$A15,'Leave log'!$C$5:$C$404,AD$4,'Leave log'!$D$5:$D$404,AD$4,'Leave log'!$E$5:$E$404,"Half day")&gt;0,"½",""),""))))))))</f>
        <v/>
      </c>
      <c r="AE15" s="75">
        <f>IF(OR(AE$7=1,$A15=""),"",IF(COUNTIFS('Leave log'!$A$5:$A$404,$A15,'Leave log'!$C$5:$C$404,"&lt;="&amp;AE$4,'Leave log'!$D$5:$D$404,"&gt;="&amp;AE$4)=0,"",IF(AND(Setup!$A$12&lt;&gt;"",COUNTIFS('Leave log'!$A$5:$A$404,$A15,'Leave log'!$C$5:$C$404,"&lt;="&amp;AE$4,'Leave log'!$D$5:$D$404,"&gt;="&amp;AE$4,'Leave log'!$B$5:$B$404,Setup!$A$12)&gt;0),Setup!$B$12&amp;IF(COUNTIFS('Leave log'!$A$5:$A$404,$A15,'Leave log'!$C$5:$C$404,AE$4,'Leave log'!$D$5:$D$404,AE$4,'Leave log'!$E$5:$E$404,"Half day")&gt;0,"½",""),IF(AND(Setup!$A$13&lt;&gt;"",COUNTIFS('Leave log'!$A$5:$A$404,$A15,'Leave log'!$C$5:$C$404,"&lt;="&amp;AE$4,'Leave log'!$D$5:$D$404,"&gt;="&amp;AE$4,'Leave log'!$B$5:$B$404,Setup!$A$13)&gt;0),Setup!$B$13&amp;IF(COUNTIFS('Leave log'!$A$5:$A$404,$A15,'Leave log'!$C$5:$C$404,AE$4,'Leave log'!$D$5:$D$404,AE$4,'Leave log'!$E$5:$E$404,"Half day")&gt;0,"½",""),IF(AND(Setup!$A$14&lt;&gt;"",COUNTIFS('Leave log'!$A$5:$A$404,$A15,'Leave log'!$C$5:$C$404,"&lt;="&amp;AE$4,'Leave log'!$D$5:$D$404,"&gt;="&amp;AE$4,'Leave log'!$B$5:$B$404,Setup!$A$14)&gt;0),Setup!$B$14&amp;IF(COUNTIFS('Leave log'!$A$5:$A$404,$A15,'Leave log'!$C$5:$C$404,AE$4,'Leave log'!$D$5:$D$404,AE$4,'Leave log'!$E$5:$E$404,"Half day")&gt;0,"½",""),IF(AND(Setup!$A$15&lt;&gt;"",COUNTIFS('Leave log'!$A$5:$A$404,$A15,'Leave log'!$C$5:$C$404,"&lt;="&amp;AE$4,'Leave log'!$D$5:$D$404,"&gt;="&amp;AE$4,'Leave log'!$B$5:$B$404,Setup!$A$15)&gt;0),Setup!$B$15&amp;IF(COUNTIFS('Leave log'!$A$5:$A$404,$A15,'Leave log'!$C$5:$C$404,AE$4,'Leave log'!$D$5:$D$404,AE$4,'Leave log'!$E$5:$E$404,"Half day")&gt;0,"½",""),IF(AND(Setup!$A$16&lt;&gt;"",COUNTIFS('Leave log'!$A$5:$A$404,$A15,'Leave log'!$C$5:$C$404,"&lt;="&amp;AE$4,'Leave log'!$D$5:$D$404,"&gt;="&amp;AE$4,'Leave log'!$B$5:$B$404,Setup!$A$16)&gt;0),Setup!$B$16&amp;IF(COUNTIFS('Leave log'!$A$5:$A$404,$A15,'Leave log'!$C$5:$C$404,AE$4,'Leave log'!$D$5:$D$404,AE$4,'Leave log'!$E$5:$E$404,"Half day")&gt;0,"½",""),IF(AND(Setup!$A$17&lt;&gt;"",COUNTIFS('Leave log'!$A$5:$A$404,$A15,'Leave log'!$C$5:$C$404,"&lt;="&amp;AE$4,'Leave log'!$D$5:$D$404,"&gt;="&amp;AE$4,'Leave log'!$B$5:$B$404,Setup!$A$17)&gt;0),Setup!$B$17&amp;IF(COUNTIFS('Leave log'!$A$5:$A$404,$A15,'Leave log'!$C$5:$C$404,AE$4,'Leave log'!$D$5:$D$404,AE$4,'Leave log'!$E$5:$E$404,"Half day")&gt;0,"½",""),""))))))))</f>
        <v/>
      </c>
      <c r="AF15" s="75">
        <f>IF(OR(AF$7=1,$A15=""),"",IF(COUNTIFS('Leave log'!$A$5:$A$404,$A15,'Leave log'!$C$5:$C$404,"&lt;="&amp;AF$4,'Leave log'!$D$5:$D$404,"&gt;="&amp;AF$4)=0,"",IF(AND(Setup!$A$12&lt;&gt;"",COUNTIFS('Leave log'!$A$5:$A$404,$A15,'Leave log'!$C$5:$C$404,"&lt;="&amp;AF$4,'Leave log'!$D$5:$D$404,"&gt;="&amp;AF$4,'Leave log'!$B$5:$B$404,Setup!$A$12)&gt;0),Setup!$B$12&amp;IF(COUNTIFS('Leave log'!$A$5:$A$404,$A15,'Leave log'!$C$5:$C$404,AF$4,'Leave log'!$D$5:$D$404,AF$4,'Leave log'!$E$5:$E$404,"Half day")&gt;0,"½",""),IF(AND(Setup!$A$13&lt;&gt;"",COUNTIFS('Leave log'!$A$5:$A$404,$A15,'Leave log'!$C$5:$C$404,"&lt;="&amp;AF$4,'Leave log'!$D$5:$D$404,"&gt;="&amp;AF$4,'Leave log'!$B$5:$B$404,Setup!$A$13)&gt;0),Setup!$B$13&amp;IF(COUNTIFS('Leave log'!$A$5:$A$404,$A15,'Leave log'!$C$5:$C$404,AF$4,'Leave log'!$D$5:$D$404,AF$4,'Leave log'!$E$5:$E$404,"Half day")&gt;0,"½",""),IF(AND(Setup!$A$14&lt;&gt;"",COUNTIFS('Leave log'!$A$5:$A$404,$A15,'Leave log'!$C$5:$C$404,"&lt;="&amp;AF$4,'Leave log'!$D$5:$D$404,"&gt;="&amp;AF$4,'Leave log'!$B$5:$B$404,Setup!$A$14)&gt;0),Setup!$B$14&amp;IF(COUNTIFS('Leave log'!$A$5:$A$404,$A15,'Leave log'!$C$5:$C$404,AF$4,'Leave log'!$D$5:$D$404,AF$4,'Leave log'!$E$5:$E$404,"Half day")&gt;0,"½",""),IF(AND(Setup!$A$15&lt;&gt;"",COUNTIFS('Leave log'!$A$5:$A$404,$A15,'Leave log'!$C$5:$C$404,"&lt;="&amp;AF$4,'Leave log'!$D$5:$D$404,"&gt;="&amp;AF$4,'Leave log'!$B$5:$B$404,Setup!$A$15)&gt;0),Setup!$B$15&amp;IF(COUNTIFS('Leave log'!$A$5:$A$404,$A15,'Leave log'!$C$5:$C$404,AF$4,'Leave log'!$D$5:$D$404,AF$4,'Leave log'!$E$5:$E$404,"Half day")&gt;0,"½",""),IF(AND(Setup!$A$16&lt;&gt;"",COUNTIFS('Leave log'!$A$5:$A$404,$A15,'Leave log'!$C$5:$C$404,"&lt;="&amp;AF$4,'Leave log'!$D$5:$D$404,"&gt;="&amp;AF$4,'Leave log'!$B$5:$B$404,Setup!$A$16)&gt;0),Setup!$B$16&amp;IF(COUNTIFS('Leave log'!$A$5:$A$404,$A15,'Leave log'!$C$5:$C$404,AF$4,'Leave log'!$D$5:$D$404,AF$4,'Leave log'!$E$5:$E$404,"Half day")&gt;0,"½",""),IF(AND(Setup!$A$17&lt;&gt;"",COUNTIFS('Leave log'!$A$5:$A$404,$A15,'Leave log'!$C$5:$C$404,"&lt;="&amp;AF$4,'Leave log'!$D$5:$D$404,"&gt;="&amp;AF$4,'Leave log'!$B$5:$B$404,Setup!$A$17)&gt;0),Setup!$B$17&amp;IF(COUNTIFS('Leave log'!$A$5:$A$404,$A15,'Leave log'!$C$5:$C$404,AF$4,'Leave log'!$D$5:$D$404,AF$4,'Leave log'!$E$5:$E$404,"Half day")&gt;0,"½",""),""))))))))</f>
        <v/>
      </c>
    </row>
    <row r="16">
      <c r="A16" s="74">
        <f>IFERROR(IF(INDEX(Employees!$A$5:$A$34,9)="","",INDEX(Employees!$A$5:$A$34,9)),"")</f>
        <v/>
      </c>
      <c r="B16" s="75">
        <f>IF(OR(B$7=1,$A16=""),"",IF(COUNTIFS('Leave log'!$A$5:$A$404,$A16,'Leave log'!$C$5:$C$404,"&lt;="&amp;B$4,'Leave log'!$D$5:$D$404,"&gt;="&amp;B$4)=0,"",IF(AND(Setup!$A$12&lt;&gt;"",COUNTIFS('Leave log'!$A$5:$A$404,$A16,'Leave log'!$C$5:$C$404,"&lt;="&amp;B$4,'Leave log'!$D$5:$D$404,"&gt;="&amp;B$4,'Leave log'!$B$5:$B$404,Setup!$A$12)&gt;0),Setup!$B$12&amp;IF(COUNTIFS('Leave log'!$A$5:$A$404,$A16,'Leave log'!$C$5:$C$404,B$4,'Leave log'!$D$5:$D$404,B$4,'Leave log'!$E$5:$E$404,"Half day")&gt;0,"½",""),IF(AND(Setup!$A$13&lt;&gt;"",COUNTIFS('Leave log'!$A$5:$A$404,$A16,'Leave log'!$C$5:$C$404,"&lt;="&amp;B$4,'Leave log'!$D$5:$D$404,"&gt;="&amp;B$4,'Leave log'!$B$5:$B$404,Setup!$A$13)&gt;0),Setup!$B$13&amp;IF(COUNTIFS('Leave log'!$A$5:$A$404,$A16,'Leave log'!$C$5:$C$404,B$4,'Leave log'!$D$5:$D$404,B$4,'Leave log'!$E$5:$E$404,"Half day")&gt;0,"½",""),IF(AND(Setup!$A$14&lt;&gt;"",COUNTIFS('Leave log'!$A$5:$A$404,$A16,'Leave log'!$C$5:$C$404,"&lt;="&amp;B$4,'Leave log'!$D$5:$D$404,"&gt;="&amp;B$4,'Leave log'!$B$5:$B$404,Setup!$A$14)&gt;0),Setup!$B$14&amp;IF(COUNTIFS('Leave log'!$A$5:$A$404,$A16,'Leave log'!$C$5:$C$404,B$4,'Leave log'!$D$5:$D$404,B$4,'Leave log'!$E$5:$E$404,"Half day")&gt;0,"½",""),IF(AND(Setup!$A$15&lt;&gt;"",COUNTIFS('Leave log'!$A$5:$A$404,$A16,'Leave log'!$C$5:$C$404,"&lt;="&amp;B$4,'Leave log'!$D$5:$D$404,"&gt;="&amp;B$4,'Leave log'!$B$5:$B$404,Setup!$A$15)&gt;0),Setup!$B$15&amp;IF(COUNTIFS('Leave log'!$A$5:$A$404,$A16,'Leave log'!$C$5:$C$404,B$4,'Leave log'!$D$5:$D$404,B$4,'Leave log'!$E$5:$E$404,"Half day")&gt;0,"½",""),IF(AND(Setup!$A$16&lt;&gt;"",COUNTIFS('Leave log'!$A$5:$A$404,$A16,'Leave log'!$C$5:$C$404,"&lt;="&amp;B$4,'Leave log'!$D$5:$D$404,"&gt;="&amp;B$4,'Leave log'!$B$5:$B$404,Setup!$A$16)&gt;0),Setup!$B$16&amp;IF(COUNTIFS('Leave log'!$A$5:$A$404,$A16,'Leave log'!$C$5:$C$404,B$4,'Leave log'!$D$5:$D$404,B$4,'Leave log'!$E$5:$E$404,"Half day")&gt;0,"½",""),IF(AND(Setup!$A$17&lt;&gt;"",COUNTIFS('Leave log'!$A$5:$A$404,$A16,'Leave log'!$C$5:$C$404,"&lt;="&amp;B$4,'Leave log'!$D$5:$D$404,"&gt;="&amp;B$4,'Leave log'!$B$5:$B$404,Setup!$A$17)&gt;0),Setup!$B$17&amp;IF(COUNTIFS('Leave log'!$A$5:$A$404,$A16,'Leave log'!$C$5:$C$404,B$4,'Leave log'!$D$5:$D$404,B$4,'Leave log'!$E$5:$E$404,"Half day")&gt;0,"½",""),""))))))))</f>
        <v/>
      </c>
      <c r="C16" s="75">
        <f>IF(OR(C$7=1,$A16=""),"",IF(COUNTIFS('Leave log'!$A$5:$A$404,$A16,'Leave log'!$C$5:$C$404,"&lt;="&amp;C$4,'Leave log'!$D$5:$D$404,"&gt;="&amp;C$4)=0,"",IF(AND(Setup!$A$12&lt;&gt;"",COUNTIFS('Leave log'!$A$5:$A$404,$A16,'Leave log'!$C$5:$C$404,"&lt;="&amp;C$4,'Leave log'!$D$5:$D$404,"&gt;="&amp;C$4,'Leave log'!$B$5:$B$404,Setup!$A$12)&gt;0),Setup!$B$12&amp;IF(COUNTIFS('Leave log'!$A$5:$A$404,$A16,'Leave log'!$C$5:$C$404,C$4,'Leave log'!$D$5:$D$404,C$4,'Leave log'!$E$5:$E$404,"Half day")&gt;0,"½",""),IF(AND(Setup!$A$13&lt;&gt;"",COUNTIFS('Leave log'!$A$5:$A$404,$A16,'Leave log'!$C$5:$C$404,"&lt;="&amp;C$4,'Leave log'!$D$5:$D$404,"&gt;="&amp;C$4,'Leave log'!$B$5:$B$404,Setup!$A$13)&gt;0),Setup!$B$13&amp;IF(COUNTIFS('Leave log'!$A$5:$A$404,$A16,'Leave log'!$C$5:$C$404,C$4,'Leave log'!$D$5:$D$404,C$4,'Leave log'!$E$5:$E$404,"Half day")&gt;0,"½",""),IF(AND(Setup!$A$14&lt;&gt;"",COUNTIFS('Leave log'!$A$5:$A$404,$A16,'Leave log'!$C$5:$C$404,"&lt;="&amp;C$4,'Leave log'!$D$5:$D$404,"&gt;="&amp;C$4,'Leave log'!$B$5:$B$404,Setup!$A$14)&gt;0),Setup!$B$14&amp;IF(COUNTIFS('Leave log'!$A$5:$A$404,$A16,'Leave log'!$C$5:$C$404,C$4,'Leave log'!$D$5:$D$404,C$4,'Leave log'!$E$5:$E$404,"Half day")&gt;0,"½",""),IF(AND(Setup!$A$15&lt;&gt;"",COUNTIFS('Leave log'!$A$5:$A$404,$A16,'Leave log'!$C$5:$C$404,"&lt;="&amp;C$4,'Leave log'!$D$5:$D$404,"&gt;="&amp;C$4,'Leave log'!$B$5:$B$404,Setup!$A$15)&gt;0),Setup!$B$15&amp;IF(COUNTIFS('Leave log'!$A$5:$A$404,$A16,'Leave log'!$C$5:$C$404,C$4,'Leave log'!$D$5:$D$404,C$4,'Leave log'!$E$5:$E$404,"Half day")&gt;0,"½",""),IF(AND(Setup!$A$16&lt;&gt;"",COUNTIFS('Leave log'!$A$5:$A$404,$A16,'Leave log'!$C$5:$C$404,"&lt;="&amp;C$4,'Leave log'!$D$5:$D$404,"&gt;="&amp;C$4,'Leave log'!$B$5:$B$404,Setup!$A$16)&gt;0),Setup!$B$16&amp;IF(COUNTIFS('Leave log'!$A$5:$A$404,$A16,'Leave log'!$C$5:$C$404,C$4,'Leave log'!$D$5:$D$404,C$4,'Leave log'!$E$5:$E$404,"Half day")&gt;0,"½",""),IF(AND(Setup!$A$17&lt;&gt;"",COUNTIFS('Leave log'!$A$5:$A$404,$A16,'Leave log'!$C$5:$C$404,"&lt;="&amp;C$4,'Leave log'!$D$5:$D$404,"&gt;="&amp;C$4,'Leave log'!$B$5:$B$404,Setup!$A$17)&gt;0),Setup!$B$17&amp;IF(COUNTIFS('Leave log'!$A$5:$A$404,$A16,'Leave log'!$C$5:$C$404,C$4,'Leave log'!$D$5:$D$404,C$4,'Leave log'!$E$5:$E$404,"Half day")&gt;0,"½",""),""))))))))</f>
        <v/>
      </c>
      <c r="D16" s="75">
        <f>IF(OR(D$7=1,$A16=""),"",IF(COUNTIFS('Leave log'!$A$5:$A$404,$A16,'Leave log'!$C$5:$C$404,"&lt;="&amp;D$4,'Leave log'!$D$5:$D$404,"&gt;="&amp;D$4)=0,"",IF(AND(Setup!$A$12&lt;&gt;"",COUNTIFS('Leave log'!$A$5:$A$404,$A16,'Leave log'!$C$5:$C$404,"&lt;="&amp;D$4,'Leave log'!$D$5:$D$404,"&gt;="&amp;D$4,'Leave log'!$B$5:$B$404,Setup!$A$12)&gt;0),Setup!$B$12&amp;IF(COUNTIFS('Leave log'!$A$5:$A$404,$A16,'Leave log'!$C$5:$C$404,D$4,'Leave log'!$D$5:$D$404,D$4,'Leave log'!$E$5:$E$404,"Half day")&gt;0,"½",""),IF(AND(Setup!$A$13&lt;&gt;"",COUNTIFS('Leave log'!$A$5:$A$404,$A16,'Leave log'!$C$5:$C$404,"&lt;="&amp;D$4,'Leave log'!$D$5:$D$404,"&gt;="&amp;D$4,'Leave log'!$B$5:$B$404,Setup!$A$13)&gt;0),Setup!$B$13&amp;IF(COUNTIFS('Leave log'!$A$5:$A$404,$A16,'Leave log'!$C$5:$C$404,D$4,'Leave log'!$D$5:$D$404,D$4,'Leave log'!$E$5:$E$404,"Half day")&gt;0,"½",""),IF(AND(Setup!$A$14&lt;&gt;"",COUNTIFS('Leave log'!$A$5:$A$404,$A16,'Leave log'!$C$5:$C$404,"&lt;="&amp;D$4,'Leave log'!$D$5:$D$404,"&gt;="&amp;D$4,'Leave log'!$B$5:$B$404,Setup!$A$14)&gt;0),Setup!$B$14&amp;IF(COUNTIFS('Leave log'!$A$5:$A$404,$A16,'Leave log'!$C$5:$C$404,D$4,'Leave log'!$D$5:$D$404,D$4,'Leave log'!$E$5:$E$404,"Half day")&gt;0,"½",""),IF(AND(Setup!$A$15&lt;&gt;"",COUNTIFS('Leave log'!$A$5:$A$404,$A16,'Leave log'!$C$5:$C$404,"&lt;="&amp;D$4,'Leave log'!$D$5:$D$404,"&gt;="&amp;D$4,'Leave log'!$B$5:$B$404,Setup!$A$15)&gt;0),Setup!$B$15&amp;IF(COUNTIFS('Leave log'!$A$5:$A$404,$A16,'Leave log'!$C$5:$C$404,D$4,'Leave log'!$D$5:$D$404,D$4,'Leave log'!$E$5:$E$404,"Half day")&gt;0,"½",""),IF(AND(Setup!$A$16&lt;&gt;"",COUNTIFS('Leave log'!$A$5:$A$404,$A16,'Leave log'!$C$5:$C$404,"&lt;="&amp;D$4,'Leave log'!$D$5:$D$404,"&gt;="&amp;D$4,'Leave log'!$B$5:$B$404,Setup!$A$16)&gt;0),Setup!$B$16&amp;IF(COUNTIFS('Leave log'!$A$5:$A$404,$A16,'Leave log'!$C$5:$C$404,D$4,'Leave log'!$D$5:$D$404,D$4,'Leave log'!$E$5:$E$404,"Half day")&gt;0,"½",""),IF(AND(Setup!$A$17&lt;&gt;"",COUNTIFS('Leave log'!$A$5:$A$404,$A16,'Leave log'!$C$5:$C$404,"&lt;="&amp;D$4,'Leave log'!$D$5:$D$404,"&gt;="&amp;D$4,'Leave log'!$B$5:$B$404,Setup!$A$17)&gt;0),Setup!$B$17&amp;IF(COUNTIFS('Leave log'!$A$5:$A$404,$A16,'Leave log'!$C$5:$C$404,D$4,'Leave log'!$D$5:$D$404,D$4,'Leave log'!$E$5:$E$404,"Half day")&gt;0,"½",""),""))))))))</f>
        <v/>
      </c>
      <c r="E16" s="75">
        <f>IF(OR(E$7=1,$A16=""),"",IF(COUNTIFS('Leave log'!$A$5:$A$404,$A16,'Leave log'!$C$5:$C$404,"&lt;="&amp;E$4,'Leave log'!$D$5:$D$404,"&gt;="&amp;E$4)=0,"",IF(AND(Setup!$A$12&lt;&gt;"",COUNTIFS('Leave log'!$A$5:$A$404,$A16,'Leave log'!$C$5:$C$404,"&lt;="&amp;E$4,'Leave log'!$D$5:$D$404,"&gt;="&amp;E$4,'Leave log'!$B$5:$B$404,Setup!$A$12)&gt;0),Setup!$B$12&amp;IF(COUNTIFS('Leave log'!$A$5:$A$404,$A16,'Leave log'!$C$5:$C$404,E$4,'Leave log'!$D$5:$D$404,E$4,'Leave log'!$E$5:$E$404,"Half day")&gt;0,"½",""),IF(AND(Setup!$A$13&lt;&gt;"",COUNTIFS('Leave log'!$A$5:$A$404,$A16,'Leave log'!$C$5:$C$404,"&lt;="&amp;E$4,'Leave log'!$D$5:$D$404,"&gt;="&amp;E$4,'Leave log'!$B$5:$B$404,Setup!$A$13)&gt;0),Setup!$B$13&amp;IF(COUNTIFS('Leave log'!$A$5:$A$404,$A16,'Leave log'!$C$5:$C$404,E$4,'Leave log'!$D$5:$D$404,E$4,'Leave log'!$E$5:$E$404,"Half day")&gt;0,"½",""),IF(AND(Setup!$A$14&lt;&gt;"",COUNTIFS('Leave log'!$A$5:$A$404,$A16,'Leave log'!$C$5:$C$404,"&lt;="&amp;E$4,'Leave log'!$D$5:$D$404,"&gt;="&amp;E$4,'Leave log'!$B$5:$B$404,Setup!$A$14)&gt;0),Setup!$B$14&amp;IF(COUNTIFS('Leave log'!$A$5:$A$404,$A16,'Leave log'!$C$5:$C$404,E$4,'Leave log'!$D$5:$D$404,E$4,'Leave log'!$E$5:$E$404,"Half day")&gt;0,"½",""),IF(AND(Setup!$A$15&lt;&gt;"",COUNTIFS('Leave log'!$A$5:$A$404,$A16,'Leave log'!$C$5:$C$404,"&lt;="&amp;E$4,'Leave log'!$D$5:$D$404,"&gt;="&amp;E$4,'Leave log'!$B$5:$B$404,Setup!$A$15)&gt;0),Setup!$B$15&amp;IF(COUNTIFS('Leave log'!$A$5:$A$404,$A16,'Leave log'!$C$5:$C$404,E$4,'Leave log'!$D$5:$D$404,E$4,'Leave log'!$E$5:$E$404,"Half day")&gt;0,"½",""),IF(AND(Setup!$A$16&lt;&gt;"",COUNTIFS('Leave log'!$A$5:$A$404,$A16,'Leave log'!$C$5:$C$404,"&lt;="&amp;E$4,'Leave log'!$D$5:$D$404,"&gt;="&amp;E$4,'Leave log'!$B$5:$B$404,Setup!$A$16)&gt;0),Setup!$B$16&amp;IF(COUNTIFS('Leave log'!$A$5:$A$404,$A16,'Leave log'!$C$5:$C$404,E$4,'Leave log'!$D$5:$D$404,E$4,'Leave log'!$E$5:$E$404,"Half day")&gt;0,"½",""),IF(AND(Setup!$A$17&lt;&gt;"",COUNTIFS('Leave log'!$A$5:$A$404,$A16,'Leave log'!$C$5:$C$404,"&lt;="&amp;E$4,'Leave log'!$D$5:$D$404,"&gt;="&amp;E$4,'Leave log'!$B$5:$B$404,Setup!$A$17)&gt;0),Setup!$B$17&amp;IF(COUNTIFS('Leave log'!$A$5:$A$404,$A16,'Leave log'!$C$5:$C$404,E$4,'Leave log'!$D$5:$D$404,E$4,'Leave log'!$E$5:$E$404,"Half day")&gt;0,"½",""),""))))))))</f>
        <v/>
      </c>
      <c r="F16" s="75">
        <f>IF(OR(F$7=1,$A16=""),"",IF(COUNTIFS('Leave log'!$A$5:$A$404,$A16,'Leave log'!$C$5:$C$404,"&lt;="&amp;F$4,'Leave log'!$D$5:$D$404,"&gt;="&amp;F$4)=0,"",IF(AND(Setup!$A$12&lt;&gt;"",COUNTIFS('Leave log'!$A$5:$A$404,$A16,'Leave log'!$C$5:$C$404,"&lt;="&amp;F$4,'Leave log'!$D$5:$D$404,"&gt;="&amp;F$4,'Leave log'!$B$5:$B$404,Setup!$A$12)&gt;0),Setup!$B$12&amp;IF(COUNTIFS('Leave log'!$A$5:$A$404,$A16,'Leave log'!$C$5:$C$404,F$4,'Leave log'!$D$5:$D$404,F$4,'Leave log'!$E$5:$E$404,"Half day")&gt;0,"½",""),IF(AND(Setup!$A$13&lt;&gt;"",COUNTIFS('Leave log'!$A$5:$A$404,$A16,'Leave log'!$C$5:$C$404,"&lt;="&amp;F$4,'Leave log'!$D$5:$D$404,"&gt;="&amp;F$4,'Leave log'!$B$5:$B$404,Setup!$A$13)&gt;0),Setup!$B$13&amp;IF(COUNTIFS('Leave log'!$A$5:$A$404,$A16,'Leave log'!$C$5:$C$404,F$4,'Leave log'!$D$5:$D$404,F$4,'Leave log'!$E$5:$E$404,"Half day")&gt;0,"½",""),IF(AND(Setup!$A$14&lt;&gt;"",COUNTIFS('Leave log'!$A$5:$A$404,$A16,'Leave log'!$C$5:$C$404,"&lt;="&amp;F$4,'Leave log'!$D$5:$D$404,"&gt;="&amp;F$4,'Leave log'!$B$5:$B$404,Setup!$A$14)&gt;0),Setup!$B$14&amp;IF(COUNTIFS('Leave log'!$A$5:$A$404,$A16,'Leave log'!$C$5:$C$404,F$4,'Leave log'!$D$5:$D$404,F$4,'Leave log'!$E$5:$E$404,"Half day")&gt;0,"½",""),IF(AND(Setup!$A$15&lt;&gt;"",COUNTIFS('Leave log'!$A$5:$A$404,$A16,'Leave log'!$C$5:$C$404,"&lt;="&amp;F$4,'Leave log'!$D$5:$D$404,"&gt;="&amp;F$4,'Leave log'!$B$5:$B$404,Setup!$A$15)&gt;0),Setup!$B$15&amp;IF(COUNTIFS('Leave log'!$A$5:$A$404,$A16,'Leave log'!$C$5:$C$404,F$4,'Leave log'!$D$5:$D$404,F$4,'Leave log'!$E$5:$E$404,"Half day")&gt;0,"½",""),IF(AND(Setup!$A$16&lt;&gt;"",COUNTIFS('Leave log'!$A$5:$A$404,$A16,'Leave log'!$C$5:$C$404,"&lt;="&amp;F$4,'Leave log'!$D$5:$D$404,"&gt;="&amp;F$4,'Leave log'!$B$5:$B$404,Setup!$A$16)&gt;0),Setup!$B$16&amp;IF(COUNTIFS('Leave log'!$A$5:$A$404,$A16,'Leave log'!$C$5:$C$404,F$4,'Leave log'!$D$5:$D$404,F$4,'Leave log'!$E$5:$E$404,"Half day")&gt;0,"½",""),IF(AND(Setup!$A$17&lt;&gt;"",COUNTIFS('Leave log'!$A$5:$A$404,$A16,'Leave log'!$C$5:$C$404,"&lt;="&amp;F$4,'Leave log'!$D$5:$D$404,"&gt;="&amp;F$4,'Leave log'!$B$5:$B$404,Setup!$A$17)&gt;0),Setup!$B$17&amp;IF(COUNTIFS('Leave log'!$A$5:$A$404,$A16,'Leave log'!$C$5:$C$404,F$4,'Leave log'!$D$5:$D$404,F$4,'Leave log'!$E$5:$E$404,"Half day")&gt;0,"½",""),""))))))))</f>
        <v/>
      </c>
      <c r="G16" s="75">
        <f>IF(OR(G$7=1,$A16=""),"",IF(COUNTIFS('Leave log'!$A$5:$A$404,$A16,'Leave log'!$C$5:$C$404,"&lt;="&amp;G$4,'Leave log'!$D$5:$D$404,"&gt;="&amp;G$4)=0,"",IF(AND(Setup!$A$12&lt;&gt;"",COUNTIFS('Leave log'!$A$5:$A$404,$A16,'Leave log'!$C$5:$C$404,"&lt;="&amp;G$4,'Leave log'!$D$5:$D$404,"&gt;="&amp;G$4,'Leave log'!$B$5:$B$404,Setup!$A$12)&gt;0),Setup!$B$12&amp;IF(COUNTIFS('Leave log'!$A$5:$A$404,$A16,'Leave log'!$C$5:$C$404,G$4,'Leave log'!$D$5:$D$404,G$4,'Leave log'!$E$5:$E$404,"Half day")&gt;0,"½",""),IF(AND(Setup!$A$13&lt;&gt;"",COUNTIFS('Leave log'!$A$5:$A$404,$A16,'Leave log'!$C$5:$C$404,"&lt;="&amp;G$4,'Leave log'!$D$5:$D$404,"&gt;="&amp;G$4,'Leave log'!$B$5:$B$404,Setup!$A$13)&gt;0),Setup!$B$13&amp;IF(COUNTIFS('Leave log'!$A$5:$A$404,$A16,'Leave log'!$C$5:$C$404,G$4,'Leave log'!$D$5:$D$404,G$4,'Leave log'!$E$5:$E$404,"Half day")&gt;0,"½",""),IF(AND(Setup!$A$14&lt;&gt;"",COUNTIFS('Leave log'!$A$5:$A$404,$A16,'Leave log'!$C$5:$C$404,"&lt;="&amp;G$4,'Leave log'!$D$5:$D$404,"&gt;="&amp;G$4,'Leave log'!$B$5:$B$404,Setup!$A$14)&gt;0),Setup!$B$14&amp;IF(COUNTIFS('Leave log'!$A$5:$A$404,$A16,'Leave log'!$C$5:$C$404,G$4,'Leave log'!$D$5:$D$404,G$4,'Leave log'!$E$5:$E$404,"Half day")&gt;0,"½",""),IF(AND(Setup!$A$15&lt;&gt;"",COUNTIFS('Leave log'!$A$5:$A$404,$A16,'Leave log'!$C$5:$C$404,"&lt;="&amp;G$4,'Leave log'!$D$5:$D$404,"&gt;="&amp;G$4,'Leave log'!$B$5:$B$404,Setup!$A$15)&gt;0),Setup!$B$15&amp;IF(COUNTIFS('Leave log'!$A$5:$A$404,$A16,'Leave log'!$C$5:$C$404,G$4,'Leave log'!$D$5:$D$404,G$4,'Leave log'!$E$5:$E$404,"Half day")&gt;0,"½",""),IF(AND(Setup!$A$16&lt;&gt;"",COUNTIFS('Leave log'!$A$5:$A$404,$A16,'Leave log'!$C$5:$C$404,"&lt;="&amp;G$4,'Leave log'!$D$5:$D$404,"&gt;="&amp;G$4,'Leave log'!$B$5:$B$404,Setup!$A$16)&gt;0),Setup!$B$16&amp;IF(COUNTIFS('Leave log'!$A$5:$A$404,$A16,'Leave log'!$C$5:$C$404,G$4,'Leave log'!$D$5:$D$404,G$4,'Leave log'!$E$5:$E$404,"Half day")&gt;0,"½",""),IF(AND(Setup!$A$17&lt;&gt;"",COUNTIFS('Leave log'!$A$5:$A$404,$A16,'Leave log'!$C$5:$C$404,"&lt;="&amp;G$4,'Leave log'!$D$5:$D$404,"&gt;="&amp;G$4,'Leave log'!$B$5:$B$404,Setup!$A$17)&gt;0),Setup!$B$17&amp;IF(COUNTIFS('Leave log'!$A$5:$A$404,$A16,'Leave log'!$C$5:$C$404,G$4,'Leave log'!$D$5:$D$404,G$4,'Leave log'!$E$5:$E$404,"Half day")&gt;0,"½",""),""))))))))</f>
        <v/>
      </c>
      <c r="H16" s="75">
        <f>IF(OR(H$7=1,$A16=""),"",IF(COUNTIFS('Leave log'!$A$5:$A$404,$A16,'Leave log'!$C$5:$C$404,"&lt;="&amp;H$4,'Leave log'!$D$5:$D$404,"&gt;="&amp;H$4)=0,"",IF(AND(Setup!$A$12&lt;&gt;"",COUNTIFS('Leave log'!$A$5:$A$404,$A16,'Leave log'!$C$5:$C$404,"&lt;="&amp;H$4,'Leave log'!$D$5:$D$404,"&gt;="&amp;H$4,'Leave log'!$B$5:$B$404,Setup!$A$12)&gt;0),Setup!$B$12&amp;IF(COUNTIFS('Leave log'!$A$5:$A$404,$A16,'Leave log'!$C$5:$C$404,H$4,'Leave log'!$D$5:$D$404,H$4,'Leave log'!$E$5:$E$404,"Half day")&gt;0,"½",""),IF(AND(Setup!$A$13&lt;&gt;"",COUNTIFS('Leave log'!$A$5:$A$404,$A16,'Leave log'!$C$5:$C$404,"&lt;="&amp;H$4,'Leave log'!$D$5:$D$404,"&gt;="&amp;H$4,'Leave log'!$B$5:$B$404,Setup!$A$13)&gt;0),Setup!$B$13&amp;IF(COUNTIFS('Leave log'!$A$5:$A$404,$A16,'Leave log'!$C$5:$C$404,H$4,'Leave log'!$D$5:$D$404,H$4,'Leave log'!$E$5:$E$404,"Half day")&gt;0,"½",""),IF(AND(Setup!$A$14&lt;&gt;"",COUNTIFS('Leave log'!$A$5:$A$404,$A16,'Leave log'!$C$5:$C$404,"&lt;="&amp;H$4,'Leave log'!$D$5:$D$404,"&gt;="&amp;H$4,'Leave log'!$B$5:$B$404,Setup!$A$14)&gt;0),Setup!$B$14&amp;IF(COUNTIFS('Leave log'!$A$5:$A$404,$A16,'Leave log'!$C$5:$C$404,H$4,'Leave log'!$D$5:$D$404,H$4,'Leave log'!$E$5:$E$404,"Half day")&gt;0,"½",""),IF(AND(Setup!$A$15&lt;&gt;"",COUNTIFS('Leave log'!$A$5:$A$404,$A16,'Leave log'!$C$5:$C$404,"&lt;="&amp;H$4,'Leave log'!$D$5:$D$404,"&gt;="&amp;H$4,'Leave log'!$B$5:$B$404,Setup!$A$15)&gt;0),Setup!$B$15&amp;IF(COUNTIFS('Leave log'!$A$5:$A$404,$A16,'Leave log'!$C$5:$C$404,H$4,'Leave log'!$D$5:$D$404,H$4,'Leave log'!$E$5:$E$404,"Half day")&gt;0,"½",""),IF(AND(Setup!$A$16&lt;&gt;"",COUNTIFS('Leave log'!$A$5:$A$404,$A16,'Leave log'!$C$5:$C$404,"&lt;="&amp;H$4,'Leave log'!$D$5:$D$404,"&gt;="&amp;H$4,'Leave log'!$B$5:$B$404,Setup!$A$16)&gt;0),Setup!$B$16&amp;IF(COUNTIFS('Leave log'!$A$5:$A$404,$A16,'Leave log'!$C$5:$C$404,H$4,'Leave log'!$D$5:$D$404,H$4,'Leave log'!$E$5:$E$404,"Half day")&gt;0,"½",""),IF(AND(Setup!$A$17&lt;&gt;"",COUNTIFS('Leave log'!$A$5:$A$404,$A16,'Leave log'!$C$5:$C$404,"&lt;="&amp;H$4,'Leave log'!$D$5:$D$404,"&gt;="&amp;H$4,'Leave log'!$B$5:$B$404,Setup!$A$17)&gt;0),Setup!$B$17&amp;IF(COUNTIFS('Leave log'!$A$5:$A$404,$A16,'Leave log'!$C$5:$C$404,H$4,'Leave log'!$D$5:$D$404,H$4,'Leave log'!$E$5:$E$404,"Half day")&gt;0,"½",""),""))))))))</f>
        <v/>
      </c>
      <c r="I16" s="75">
        <f>IF(OR(I$7=1,$A16=""),"",IF(COUNTIFS('Leave log'!$A$5:$A$404,$A16,'Leave log'!$C$5:$C$404,"&lt;="&amp;I$4,'Leave log'!$D$5:$D$404,"&gt;="&amp;I$4)=0,"",IF(AND(Setup!$A$12&lt;&gt;"",COUNTIFS('Leave log'!$A$5:$A$404,$A16,'Leave log'!$C$5:$C$404,"&lt;="&amp;I$4,'Leave log'!$D$5:$D$404,"&gt;="&amp;I$4,'Leave log'!$B$5:$B$404,Setup!$A$12)&gt;0),Setup!$B$12&amp;IF(COUNTIFS('Leave log'!$A$5:$A$404,$A16,'Leave log'!$C$5:$C$404,I$4,'Leave log'!$D$5:$D$404,I$4,'Leave log'!$E$5:$E$404,"Half day")&gt;0,"½",""),IF(AND(Setup!$A$13&lt;&gt;"",COUNTIFS('Leave log'!$A$5:$A$404,$A16,'Leave log'!$C$5:$C$404,"&lt;="&amp;I$4,'Leave log'!$D$5:$D$404,"&gt;="&amp;I$4,'Leave log'!$B$5:$B$404,Setup!$A$13)&gt;0),Setup!$B$13&amp;IF(COUNTIFS('Leave log'!$A$5:$A$404,$A16,'Leave log'!$C$5:$C$404,I$4,'Leave log'!$D$5:$D$404,I$4,'Leave log'!$E$5:$E$404,"Half day")&gt;0,"½",""),IF(AND(Setup!$A$14&lt;&gt;"",COUNTIFS('Leave log'!$A$5:$A$404,$A16,'Leave log'!$C$5:$C$404,"&lt;="&amp;I$4,'Leave log'!$D$5:$D$404,"&gt;="&amp;I$4,'Leave log'!$B$5:$B$404,Setup!$A$14)&gt;0),Setup!$B$14&amp;IF(COUNTIFS('Leave log'!$A$5:$A$404,$A16,'Leave log'!$C$5:$C$404,I$4,'Leave log'!$D$5:$D$404,I$4,'Leave log'!$E$5:$E$404,"Half day")&gt;0,"½",""),IF(AND(Setup!$A$15&lt;&gt;"",COUNTIFS('Leave log'!$A$5:$A$404,$A16,'Leave log'!$C$5:$C$404,"&lt;="&amp;I$4,'Leave log'!$D$5:$D$404,"&gt;="&amp;I$4,'Leave log'!$B$5:$B$404,Setup!$A$15)&gt;0),Setup!$B$15&amp;IF(COUNTIFS('Leave log'!$A$5:$A$404,$A16,'Leave log'!$C$5:$C$404,I$4,'Leave log'!$D$5:$D$404,I$4,'Leave log'!$E$5:$E$404,"Half day")&gt;0,"½",""),IF(AND(Setup!$A$16&lt;&gt;"",COUNTIFS('Leave log'!$A$5:$A$404,$A16,'Leave log'!$C$5:$C$404,"&lt;="&amp;I$4,'Leave log'!$D$5:$D$404,"&gt;="&amp;I$4,'Leave log'!$B$5:$B$404,Setup!$A$16)&gt;0),Setup!$B$16&amp;IF(COUNTIFS('Leave log'!$A$5:$A$404,$A16,'Leave log'!$C$5:$C$404,I$4,'Leave log'!$D$5:$D$404,I$4,'Leave log'!$E$5:$E$404,"Half day")&gt;0,"½",""),IF(AND(Setup!$A$17&lt;&gt;"",COUNTIFS('Leave log'!$A$5:$A$404,$A16,'Leave log'!$C$5:$C$404,"&lt;="&amp;I$4,'Leave log'!$D$5:$D$404,"&gt;="&amp;I$4,'Leave log'!$B$5:$B$404,Setup!$A$17)&gt;0),Setup!$B$17&amp;IF(COUNTIFS('Leave log'!$A$5:$A$404,$A16,'Leave log'!$C$5:$C$404,I$4,'Leave log'!$D$5:$D$404,I$4,'Leave log'!$E$5:$E$404,"Half day")&gt;0,"½",""),""))))))))</f>
        <v/>
      </c>
      <c r="J16" s="75">
        <f>IF(OR(J$7=1,$A16=""),"",IF(COUNTIFS('Leave log'!$A$5:$A$404,$A16,'Leave log'!$C$5:$C$404,"&lt;="&amp;J$4,'Leave log'!$D$5:$D$404,"&gt;="&amp;J$4)=0,"",IF(AND(Setup!$A$12&lt;&gt;"",COUNTIFS('Leave log'!$A$5:$A$404,$A16,'Leave log'!$C$5:$C$404,"&lt;="&amp;J$4,'Leave log'!$D$5:$D$404,"&gt;="&amp;J$4,'Leave log'!$B$5:$B$404,Setup!$A$12)&gt;0),Setup!$B$12&amp;IF(COUNTIFS('Leave log'!$A$5:$A$404,$A16,'Leave log'!$C$5:$C$404,J$4,'Leave log'!$D$5:$D$404,J$4,'Leave log'!$E$5:$E$404,"Half day")&gt;0,"½",""),IF(AND(Setup!$A$13&lt;&gt;"",COUNTIFS('Leave log'!$A$5:$A$404,$A16,'Leave log'!$C$5:$C$404,"&lt;="&amp;J$4,'Leave log'!$D$5:$D$404,"&gt;="&amp;J$4,'Leave log'!$B$5:$B$404,Setup!$A$13)&gt;0),Setup!$B$13&amp;IF(COUNTIFS('Leave log'!$A$5:$A$404,$A16,'Leave log'!$C$5:$C$404,J$4,'Leave log'!$D$5:$D$404,J$4,'Leave log'!$E$5:$E$404,"Half day")&gt;0,"½",""),IF(AND(Setup!$A$14&lt;&gt;"",COUNTIFS('Leave log'!$A$5:$A$404,$A16,'Leave log'!$C$5:$C$404,"&lt;="&amp;J$4,'Leave log'!$D$5:$D$404,"&gt;="&amp;J$4,'Leave log'!$B$5:$B$404,Setup!$A$14)&gt;0),Setup!$B$14&amp;IF(COUNTIFS('Leave log'!$A$5:$A$404,$A16,'Leave log'!$C$5:$C$404,J$4,'Leave log'!$D$5:$D$404,J$4,'Leave log'!$E$5:$E$404,"Half day")&gt;0,"½",""),IF(AND(Setup!$A$15&lt;&gt;"",COUNTIFS('Leave log'!$A$5:$A$404,$A16,'Leave log'!$C$5:$C$404,"&lt;="&amp;J$4,'Leave log'!$D$5:$D$404,"&gt;="&amp;J$4,'Leave log'!$B$5:$B$404,Setup!$A$15)&gt;0),Setup!$B$15&amp;IF(COUNTIFS('Leave log'!$A$5:$A$404,$A16,'Leave log'!$C$5:$C$404,J$4,'Leave log'!$D$5:$D$404,J$4,'Leave log'!$E$5:$E$404,"Half day")&gt;0,"½",""),IF(AND(Setup!$A$16&lt;&gt;"",COUNTIFS('Leave log'!$A$5:$A$404,$A16,'Leave log'!$C$5:$C$404,"&lt;="&amp;J$4,'Leave log'!$D$5:$D$404,"&gt;="&amp;J$4,'Leave log'!$B$5:$B$404,Setup!$A$16)&gt;0),Setup!$B$16&amp;IF(COUNTIFS('Leave log'!$A$5:$A$404,$A16,'Leave log'!$C$5:$C$404,J$4,'Leave log'!$D$5:$D$404,J$4,'Leave log'!$E$5:$E$404,"Half day")&gt;0,"½",""),IF(AND(Setup!$A$17&lt;&gt;"",COUNTIFS('Leave log'!$A$5:$A$404,$A16,'Leave log'!$C$5:$C$404,"&lt;="&amp;J$4,'Leave log'!$D$5:$D$404,"&gt;="&amp;J$4,'Leave log'!$B$5:$B$404,Setup!$A$17)&gt;0),Setup!$B$17&amp;IF(COUNTIFS('Leave log'!$A$5:$A$404,$A16,'Leave log'!$C$5:$C$404,J$4,'Leave log'!$D$5:$D$404,J$4,'Leave log'!$E$5:$E$404,"Half day")&gt;0,"½",""),""))))))))</f>
        <v/>
      </c>
      <c r="K16" s="75">
        <f>IF(OR(K$7=1,$A16=""),"",IF(COUNTIFS('Leave log'!$A$5:$A$404,$A16,'Leave log'!$C$5:$C$404,"&lt;="&amp;K$4,'Leave log'!$D$5:$D$404,"&gt;="&amp;K$4)=0,"",IF(AND(Setup!$A$12&lt;&gt;"",COUNTIFS('Leave log'!$A$5:$A$404,$A16,'Leave log'!$C$5:$C$404,"&lt;="&amp;K$4,'Leave log'!$D$5:$D$404,"&gt;="&amp;K$4,'Leave log'!$B$5:$B$404,Setup!$A$12)&gt;0),Setup!$B$12&amp;IF(COUNTIFS('Leave log'!$A$5:$A$404,$A16,'Leave log'!$C$5:$C$404,K$4,'Leave log'!$D$5:$D$404,K$4,'Leave log'!$E$5:$E$404,"Half day")&gt;0,"½",""),IF(AND(Setup!$A$13&lt;&gt;"",COUNTIFS('Leave log'!$A$5:$A$404,$A16,'Leave log'!$C$5:$C$404,"&lt;="&amp;K$4,'Leave log'!$D$5:$D$404,"&gt;="&amp;K$4,'Leave log'!$B$5:$B$404,Setup!$A$13)&gt;0),Setup!$B$13&amp;IF(COUNTIFS('Leave log'!$A$5:$A$404,$A16,'Leave log'!$C$5:$C$404,K$4,'Leave log'!$D$5:$D$404,K$4,'Leave log'!$E$5:$E$404,"Half day")&gt;0,"½",""),IF(AND(Setup!$A$14&lt;&gt;"",COUNTIFS('Leave log'!$A$5:$A$404,$A16,'Leave log'!$C$5:$C$404,"&lt;="&amp;K$4,'Leave log'!$D$5:$D$404,"&gt;="&amp;K$4,'Leave log'!$B$5:$B$404,Setup!$A$14)&gt;0),Setup!$B$14&amp;IF(COUNTIFS('Leave log'!$A$5:$A$404,$A16,'Leave log'!$C$5:$C$404,K$4,'Leave log'!$D$5:$D$404,K$4,'Leave log'!$E$5:$E$404,"Half day")&gt;0,"½",""),IF(AND(Setup!$A$15&lt;&gt;"",COUNTIFS('Leave log'!$A$5:$A$404,$A16,'Leave log'!$C$5:$C$404,"&lt;="&amp;K$4,'Leave log'!$D$5:$D$404,"&gt;="&amp;K$4,'Leave log'!$B$5:$B$404,Setup!$A$15)&gt;0),Setup!$B$15&amp;IF(COUNTIFS('Leave log'!$A$5:$A$404,$A16,'Leave log'!$C$5:$C$404,K$4,'Leave log'!$D$5:$D$404,K$4,'Leave log'!$E$5:$E$404,"Half day")&gt;0,"½",""),IF(AND(Setup!$A$16&lt;&gt;"",COUNTIFS('Leave log'!$A$5:$A$404,$A16,'Leave log'!$C$5:$C$404,"&lt;="&amp;K$4,'Leave log'!$D$5:$D$404,"&gt;="&amp;K$4,'Leave log'!$B$5:$B$404,Setup!$A$16)&gt;0),Setup!$B$16&amp;IF(COUNTIFS('Leave log'!$A$5:$A$404,$A16,'Leave log'!$C$5:$C$404,K$4,'Leave log'!$D$5:$D$404,K$4,'Leave log'!$E$5:$E$404,"Half day")&gt;0,"½",""),IF(AND(Setup!$A$17&lt;&gt;"",COUNTIFS('Leave log'!$A$5:$A$404,$A16,'Leave log'!$C$5:$C$404,"&lt;="&amp;K$4,'Leave log'!$D$5:$D$404,"&gt;="&amp;K$4,'Leave log'!$B$5:$B$404,Setup!$A$17)&gt;0),Setup!$B$17&amp;IF(COUNTIFS('Leave log'!$A$5:$A$404,$A16,'Leave log'!$C$5:$C$404,K$4,'Leave log'!$D$5:$D$404,K$4,'Leave log'!$E$5:$E$404,"Half day")&gt;0,"½",""),""))))))))</f>
        <v/>
      </c>
      <c r="L16" s="75">
        <f>IF(OR(L$7=1,$A16=""),"",IF(COUNTIFS('Leave log'!$A$5:$A$404,$A16,'Leave log'!$C$5:$C$404,"&lt;="&amp;L$4,'Leave log'!$D$5:$D$404,"&gt;="&amp;L$4)=0,"",IF(AND(Setup!$A$12&lt;&gt;"",COUNTIFS('Leave log'!$A$5:$A$404,$A16,'Leave log'!$C$5:$C$404,"&lt;="&amp;L$4,'Leave log'!$D$5:$D$404,"&gt;="&amp;L$4,'Leave log'!$B$5:$B$404,Setup!$A$12)&gt;0),Setup!$B$12&amp;IF(COUNTIFS('Leave log'!$A$5:$A$404,$A16,'Leave log'!$C$5:$C$404,L$4,'Leave log'!$D$5:$D$404,L$4,'Leave log'!$E$5:$E$404,"Half day")&gt;0,"½",""),IF(AND(Setup!$A$13&lt;&gt;"",COUNTIFS('Leave log'!$A$5:$A$404,$A16,'Leave log'!$C$5:$C$404,"&lt;="&amp;L$4,'Leave log'!$D$5:$D$404,"&gt;="&amp;L$4,'Leave log'!$B$5:$B$404,Setup!$A$13)&gt;0),Setup!$B$13&amp;IF(COUNTIFS('Leave log'!$A$5:$A$404,$A16,'Leave log'!$C$5:$C$404,L$4,'Leave log'!$D$5:$D$404,L$4,'Leave log'!$E$5:$E$404,"Half day")&gt;0,"½",""),IF(AND(Setup!$A$14&lt;&gt;"",COUNTIFS('Leave log'!$A$5:$A$404,$A16,'Leave log'!$C$5:$C$404,"&lt;="&amp;L$4,'Leave log'!$D$5:$D$404,"&gt;="&amp;L$4,'Leave log'!$B$5:$B$404,Setup!$A$14)&gt;0),Setup!$B$14&amp;IF(COUNTIFS('Leave log'!$A$5:$A$404,$A16,'Leave log'!$C$5:$C$404,L$4,'Leave log'!$D$5:$D$404,L$4,'Leave log'!$E$5:$E$404,"Half day")&gt;0,"½",""),IF(AND(Setup!$A$15&lt;&gt;"",COUNTIFS('Leave log'!$A$5:$A$404,$A16,'Leave log'!$C$5:$C$404,"&lt;="&amp;L$4,'Leave log'!$D$5:$D$404,"&gt;="&amp;L$4,'Leave log'!$B$5:$B$404,Setup!$A$15)&gt;0),Setup!$B$15&amp;IF(COUNTIFS('Leave log'!$A$5:$A$404,$A16,'Leave log'!$C$5:$C$404,L$4,'Leave log'!$D$5:$D$404,L$4,'Leave log'!$E$5:$E$404,"Half day")&gt;0,"½",""),IF(AND(Setup!$A$16&lt;&gt;"",COUNTIFS('Leave log'!$A$5:$A$404,$A16,'Leave log'!$C$5:$C$404,"&lt;="&amp;L$4,'Leave log'!$D$5:$D$404,"&gt;="&amp;L$4,'Leave log'!$B$5:$B$404,Setup!$A$16)&gt;0),Setup!$B$16&amp;IF(COUNTIFS('Leave log'!$A$5:$A$404,$A16,'Leave log'!$C$5:$C$404,L$4,'Leave log'!$D$5:$D$404,L$4,'Leave log'!$E$5:$E$404,"Half day")&gt;0,"½",""),IF(AND(Setup!$A$17&lt;&gt;"",COUNTIFS('Leave log'!$A$5:$A$404,$A16,'Leave log'!$C$5:$C$404,"&lt;="&amp;L$4,'Leave log'!$D$5:$D$404,"&gt;="&amp;L$4,'Leave log'!$B$5:$B$404,Setup!$A$17)&gt;0),Setup!$B$17&amp;IF(COUNTIFS('Leave log'!$A$5:$A$404,$A16,'Leave log'!$C$5:$C$404,L$4,'Leave log'!$D$5:$D$404,L$4,'Leave log'!$E$5:$E$404,"Half day")&gt;0,"½",""),""))))))))</f>
        <v/>
      </c>
      <c r="M16" s="75">
        <f>IF(OR(M$7=1,$A16=""),"",IF(COUNTIFS('Leave log'!$A$5:$A$404,$A16,'Leave log'!$C$5:$C$404,"&lt;="&amp;M$4,'Leave log'!$D$5:$D$404,"&gt;="&amp;M$4)=0,"",IF(AND(Setup!$A$12&lt;&gt;"",COUNTIFS('Leave log'!$A$5:$A$404,$A16,'Leave log'!$C$5:$C$404,"&lt;="&amp;M$4,'Leave log'!$D$5:$D$404,"&gt;="&amp;M$4,'Leave log'!$B$5:$B$404,Setup!$A$12)&gt;0),Setup!$B$12&amp;IF(COUNTIFS('Leave log'!$A$5:$A$404,$A16,'Leave log'!$C$5:$C$404,M$4,'Leave log'!$D$5:$D$404,M$4,'Leave log'!$E$5:$E$404,"Half day")&gt;0,"½",""),IF(AND(Setup!$A$13&lt;&gt;"",COUNTIFS('Leave log'!$A$5:$A$404,$A16,'Leave log'!$C$5:$C$404,"&lt;="&amp;M$4,'Leave log'!$D$5:$D$404,"&gt;="&amp;M$4,'Leave log'!$B$5:$B$404,Setup!$A$13)&gt;0),Setup!$B$13&amp;IF(COUNTIFS('Leave log'!$A$5:$A$404,$A16,'Leave log'!$C$5:$C$404,M$4,'Leave log'!$D$5:$D$404,M$4,'Leave log'!$E$5:$E$404,"Half day")&gt;0,"½",""),IF(AND(Setup!$A$14&lt;&gt;"",COUNTIFS('Leave log'!$A$5:$A$404,$A16,'Leave log'!$C$5:$C$404,"&lt;="&amp;M$4,'Leave log'!$D$5:$D$404,"&gt;="&amp;M$4,'Leave log'!$B$5:$B$404,Setup!$A$14)&gt;0),Setup!$B$14&amp;IF(COUNTIFS('Leave log'!$A$5:$A$404,$A16,'Leave log'!$C$5:$C$404,M$4,'Leave log'!$D$5:$D$404,M$4,'Leave log'!$E$5:$E$404,"Half day")&gt;0,"½",""),IF(AND(Setup!$A$15&lt;&gt;"",COUNTIFS('Leave log'!$A$5:$A$404,$A16,'Leave log'!$C$5:$C$404,"&lt;="&amp;M$4,'Leave log'!$D$5:$D$404,"&gt;="&amp;M$4,'Leave log'!$B$5:$B$404,Setup!$A$15)&gt;0),Setup!$B$15&amp;IF(COUNTIFS('Leave log'!$A$5:$A$404,$A16,'Leave log'!$C$5:$C$404,M$4,'Leave log'!$D$5:$D$404,M$4,'Leave log'!$E$5:$E$404,"Half day")&gt;0,"½",""),IF(AND(Setup!$A$16&lt;&gt;"",COUNTIFS('Leave log'!$A$5:$A$404,$A16,'Leave log'!$C$5:$C$404,"&lt;="&amp;M$4,'Leave log'!$D$5:$D$404,"&gt;="&amp;M$4,'Leave log'!$B$5:$B$404,Setup!$A$16)&gt;0),Setup!$B$16&amp;IF(COUNTIFS('Leave log'!$A$5:$A$404,$A16,'Leave log'!$C$5:$C$404,M$4,'Leave log'!$D$5:$D$404,M$4,'Leave log'!$E$5:$E$404,"Half day")&gt;0,"½",""),IF(AND(Setup!$A$17&lt;&gt;"",COUNTIFS('Leave log'!$A$5:$A$404,$A16,'Leave log'!$C$5:$C$404,"&lt;="&amp;M$4,'Leave log'!$D$5:$D$404,"&gt;="&amp;M$4,'Leave log'!$B$5:$B$404,Setup!$A$17)&gt;0),Setup!$B$17&amp;IF(COUNTIFS('Leave log'!$A$5:$A$404,$A16,'Leave log'!$C$5:$C$404,M$4,'Leave log'!$D$5:$D$404,M$4,'Leave log'!$E$5:$E$404,"Half day")&gt;0,"½",""),""))))))))</f>
        <v/>
      </c>
      <c r="N16" s="75">
        <f>IF(OR(N$7=1,$A16=""),"",IF(COUNTIFS('Leave log'!$A$5:$A$404,$A16,'Leave log'!$C$5:$C$404,"&lt;="&amp;N$4,'Leave log'!$D$5:$D$404,"&gt;="&amp;N$4)=0,"",IF(AND(Setup!$A$12&lt;&gt;"",COUNTIFS('Leave log'!$A$5:$A$404,$A16,'Leave log'!$C$5:$C$404,"&lt;="&amp;N$4,'Leave log'!$D$5:$D$404,"&gt;="&amp;N$4,'Leave log'!$B$5:$B$404,Setup!$A$12)&gt;0),Setup!$B$12&amp;IF(COUNTIFS('Leave log'!$A$5:$A$404,$A16,'Leave log'!$C$5:$C$404,N$4,'Leave log'!$D$5:$D$404,N$4,'Leave log'!$E$5:$E$404,"Half day")&gt;0,"½",""),IF(AND(Setup!$A$13&lt;&gt;"",COUNTIFS('Leave log'!$A$5:$A$404,$A16,'Leave log'!$C$5:$C$404,"&lt;="&amp;N$4,'Leave log'!$D$5:$D$404,"&gt;="&amp;N$4,'Leave log'!$B$5:$B$404,Setup!$A$13)&gt;0),Setup!$B$13&amp;IF(COUNTIFS('Leave log'!$A$5:$A$404,$A16,'Leave log'!$C$5:$C$404,N$4,'Leave log'!$D$5:$D$404,N$4,'Leave log'!$E$5:$E$404,"Half day")&gt;0,"½",""),IF(AND(Setup!$A$14&lt;&gt;"",COUNTIFS('Leave log'!$A$5:$A$404,$A16,'Leave log'!$C$5:$C$404,"&lt;="&amp;N$4,'Leave log'!$D$5:$D$404,"&gt;="&amp;N$4,'Leave log'!$B$5:$B$404,Setup!$A$14)&gt;0),Setup!$B$14&amp;IF(COUNTIFS('Leave log'!$A$5:$A$404,$A16,'Leave log'!$C$5:$C$404,N$4,'Leave log'!$D$5:$D$404,N$4,'Leave log'!$E$5:$E$404,"Half day")&gt;0,"½",""),IF(AND(Setup!$A$15&lt;&gt;"",COUNTIFS('Leave log'!$A$5:$A$404,$A16,'Leave log'!$C$5:$C$404,"&lt;="&amp;N$4,'Leave log'!$D$5:$D$404,"&gt;="&amp;N$4,'Leave log'!$B$5:$B$404,Setup!$A$15)&gt;0),Setup!$B$15&amp;IF(COUNTIFS('Leave log'!$A$5:$A$404,$A16,'Leave log'!$C$5:$C$404,N$4,'Leave log'!$D$5:$D$404,N$4,'Leave log'!$E$5:$E$404,"Half day")&gt;0,"½",""),IF(AND(Setup!$A$16&lt;&gt;"",COUNTIFS('Leave log'!$A$5:$A$404,$A16,'Leave log'!$C$5:$C$404,"&lt;="&amp;N$4,'Leave log'!$D$5:$D$404,"&gt;="&amp;N$4,'Leave log'!$B$5:$B$404,Setup!$A$16)&gt;0),Setup!$B$16&amp;IF(COUNTIFS('Leave log'!$A$5:$A$404,$A16,'Leave log'!$C$5:$C$404,N$4,'Leave log'!$D$5:$D$404,N$4,'Leave log'!$E$5:$E$404,"Half day")&gt;0,"½",""),IF(AND(Setup!$A$17&lt;&gt;"",COUNTIFS('Leave log'!$A$5:$A$404,$A16,'Leave log'!$C$5:$C$404,"&lt;="&amp;N$4,'Leave log'!$D$5:$D$404,"&gt;="&amp;N$4,'Leave log'!$B$5:$B$404,Setup!$A$17)&gt;0),Setup!$B$17&amp;IF(COUNTIFS('Leave log'!$A$5:$A$404,$A16,'Leave log'!$C$5:$C$404,N$4,'Leave log'!$D$5:$D$404,N$4,'Leave log'!$E$5:$E$404,"Half day")&gt;0,"½",""),""))))))))</f>
        <v/>
      </c>
      <c r="O16" s="75">
        <f>IF(OR(O$7=1,$A16=""),"",IF(COUNTIFS('Leave log'!$A$5:$A$404,$A16,'Leave log'!$C$5:$C$404,"&lt;="&amp;O$4,'Leave log'!$D$5:$D$404,"&gt;="&amp;O$4)=0,"",IF(AND(Setup!$A$12&lt;&gt;"",COUNTIFS('Leave log'!$A$5:$A$404,$A16,'Leave log'!$C$5:$C$404,"&lt;="&amp;O$4,'Leave log'!$D$5:$D$404,"&gt;="&amp;O$4,'Leave log'!$B$5:$B$404,Setup!$A$12)&gt;0),Setup!$B$12&amp;IF(COUNTIFS('Leave log'!$A$5:$A$404,$A16,'Leave log'!$C$5:$C$404,O$4,'Leave log'!$D$5:$D$404,O$4,'Leave log'!$E$5:$E$404,"Half day")&gt;0,"½",""),IF(AND(Setup!$A$13&lt;&gt;"",COUNTIFS('Leave log'!$A$5:$A$404,$A16,'Leave log'!$C$5:$C$404,"&lt;="&amp;O$4,'Leave log'!$D$5:$D$404,"&gt;="&amp;O$4,'Leave log'!$B$5:$B$404,Setup!$A$13)&gt;0),Setup!$B$13&amp;IF(COUNTIFS('Leave log'!$A$5:$A$404,$A16,'Leave log'!$C$5:$C$404,O$4,'Leave log'!$D$5:$D$404,O$4,'Leave log'!$E$5:$E$404,"Half day")&gt;0,"½",""),IF(AND(Setup!$A$14&lt;&gt;"",COUNTIFS('Leave log'!$A$5:$A$404,$A16,'Leave log'!$C$5:$C$404,"&lt;="&amp;O$4,'Leave log'!$D$5:$D$404,"&gt;="&amp;O$4,'Leave log'!$B$5:$B$404,Setup!$A$14)&gt;0),Setup!$B$14&amp;IF(COUNTIFS('Leave log'!$A$5:$A$404,$A16,'Leave log'!$C$5:$C$404,O$4,'Leave log'!$D$5:$D$404,O$4,'Leave log'!$E$5:$E$404,"Half day")&gt;0,"½",""),IF(AND(Setup!$A$15&lt;&gt;"",COUNTIFS('Leave log'!$A$5:$A$404,$A16,'Leave log'!$C$5:$C$404,"&lt;="&amp;O$4,'Leave log'!$D$5:$D$404,"&gt;="&amp;O$4,'Leave log'!$B$5:$B$404,Setup!$A$15)&gt;0),Setup!$B$15&amp;IF(COUNTIFS('Leave log'!$A$5:$A$404,$A16,'Leave log'!$C$5:$C$404,O$4,'Leave log'!$D$5:$D$404,O$4,'Leave log'!$E$5:$E$404,"Half day")&gt;0,"½",""),IF(AND(Setup!$A$16&lt;&gt;"",COUNTIFS('Leave log'!$A$5:$A$404,$A16,'Leave log'!$C$5:$C$404,"&lt;="&amp;O$4,'Leave log'!$D$5:$D$404,"&gt;="&amp;O$4,'Leave log'!$B$5:$B$404,Setup!$A$16)&gt;0),Setup!$B$16&amp;IF(COUNTIFS('Leave log'!$A$5:$A$404,$A16,'Leave log'!$C$5:$C$404,O$4,'Leave log'!$D$5:$D$404,O$4,'Leave log'!$E$5:$E$404,"Half day")&gt;0,"½",""),IF(AND(Setup!$A$17&lt;&gt;"",COUNTIFS('Leave log'!$A$5:$A$404,$A16,'Leave log'!$C$5:$C$404,"&lt;="&amp;O$4,'Leave log'!$D$5:$D$404,"&gt;="&amp;O$4,'Leave log'!$B$5:$B$404,Setup!$A$17)&gt;0),Setup!$B$17&amp;IF(COUNTIFS('Leave log'!$A$5:$A$404,$A16,'Leave log'!$C$5:$C$404,O$4,'Leave log'!$D$5:$D$404,O$4,'Leave log'!$E$5:$E$404,"Half day")&gt;0,"½",""),""))))))))</f>
        <v/>
      </c>
      <c r="P16" s="75">
        <f>IF(OR(P$7=1,$A16=""),"",IF(COUNTIFS('Leave log'!$A$5:$A$404,$A16,'Leave log'!$C$5:$C$404,"&lt;="&amp;P$4,'Leave log'!$D$5:$D$404,"&gt;="&amp;P$4)=0,"",IF(AND(Setup!$A$12&lt;&gt;"",COUNTIFS('Leave log'!$A$5:$A$404,$A16,'Leave log'!$C$5:$C$404,"&lt;="&amp;P$4,'Leave log'!$D$5:$D$404,"&gt;="&amp;P$4,'Leave log'!$B$5:$B$404,Setup!$A$12)&gt;0),Setup!$B$12&amp;IF(COUNTIFS('Leave log'!$A$5:$A$404,$A16,'Leave log'!$C$5:$C$404,P$4,'Leave log'!$D$5:$D$404,P$4,'Leave log'!$E$5:$E$404,"Half day")&gt;0,"½",""),IF(AND(Setup!$A$13&lt;&gt;"",COUNTIFS('Leave log'!$A$5:$A$404,$A16,'Leave log'!$C$5:$C$404,"&lt;="&amp;P$4,'Leave log'!$D$5:$D$404,"&gt;="&amp;P$4,'Leave log'!$B$5:$B$404,Setup!$A$13)&gt;0),Setup!$B$13&amp;IF(COUNTIFS('Leave log'!$A$5:$A$404,$A16,'Leave log'!$C$5:$C$404,P$4,'Leave log'!$D$5:$D$404,P$4,'Leave log'!$E$5:$E$404,"Half day")&gt;0,"½",""),IF(AND(Setup!$A$14&lt;&gt;"",COUNTIFS('Leave log'!$A$5:$A$404,$A16,'Leave log'!$C$5:$C$404,"&lt;="&amp;P$4,'Leave log'!$D$5:$D$404,"&gt;="&amp;P$4,'Leave log'!$B$5:$B$404,Setup!$A$14)&gt;0),Setup!$B$14&amp;IF(COUNTIFS('Leave log'!$A$5:$A$404,$A16,'Leave log'!$C$5:$C$404,P$4,'Leave log'!$D$5:$D$404,P$4,'Leave log'!$E$5:$E$404,"Half day")&gt;0,"½",""),IF(AND(Setup!$A$15&lt;&gt;"",COUNTIFS('Leave log'!$A$5:$A$404,$A16,'Leave log'!$C$5:$C$404,"&lt;="&amp;P$4,'Leave log'!$D$5:$D$404,"&gt;="&amp;P$4,'Leave log'!$B$5:$B$404,Setup!$A$15)&gt;0),Setup!$B$15&amp;IF(COUNTIFS('Leave log'!$A$5:$A$404,$A16,'Leave log'!$C$5:$C$404,P$4,'Leave log'!$D$5:$D$404,P$4,'Leave log'!$E$5:$E$404,"Half day")&gt;0,"½",""),IF(AND(Setup!$A$16&lt;&gt;"",COUNTIFS('Leave log'!$A$5:$A$404,$A16,'Leave log'!$C$5:$C$404,"&lt;="&amp;P$4,'Leave log'!$D$5:$D$404,"&gt;="&amp;P$4,'Leave log'!$B$5:$B$404,Setup!$A$16)&gt;0),Setup!$B$16&amp;IF(COUNTIFS('Leave log'!$A$5:$A$404,$A16,'Leave log'!$C$5:$C$404,P$4,'Leave log'!$D$5:$D$404,P$4,'Leave log'!$E$5:$E$404,"Half day")&gt;0,"½",""),IF(AND(Setup!$A$17&lt;&gt;"",COUNTIFS('Leave log'!$A$5:$A$404,$A16,'Leave log'!$C$5:$C$404,"&lt;="&amp;P$4,'Leave log'!$D$5:$D$404,"&gt;="&amp;P$4,'Leave log'!$B$5:$B$404,Setup!$A$17)&gt;0),Setup!$B$17&amp;IF(COUNTIFS('Leave log'!$A$5:$A$404,$A16,'Leave log'!$C$5:$C$404,P$4,'Leave log'!$D$5:$D$404,P$4,'Leave log'!$E$5:$E$404,"Half day")&gt;0,"½",""),""))))))))</f>
        <v/>
      </c>
      <c r="Q16" s="75">
        <f>IF(OR(Q$7=1,$A16=""),"",IF(COUNTIFS('Leave log'!$A$5:$A$404,$A16,'Leave log'!$C$5:$C$404,"&lt;="&amp;Q$4,'Leave log'!$D$5:$D$404,"&gt;="&amp;Q$4)=0,"",IF(AND(Setup!$A$12&lt;&gt;"",COUNTIFS('Leave log'!$A$5:$A$404,$A16,'Leave log'!$C$5:$C$404,"&lt;="&amp;Q$4,'Leave log'!$D$5:$D$404,"&gt;="&amp;Q$4,'Leave log'!$B$5:$B$404,Setup!$A$12)&gt;0),Setup!$B$12&amp;IF(COUNTIFS('Leave log'!$A$5:$A$404,$A16,'Leave log'!$C$5:$C$404,Q$4,'Leave log'!$D$5:$D$404,Q$4,'Leave log'!$E$5:$E$404,"Half day")&gt;0,"½",""),IF(AND(Setup!$A$13&lt;&gt;"",COUNTIFS('Leave log'!$A$5:$A$404,$A16,'Leave log'!$C$5:$C$404,"&lt;="&amp;Q$4,'Leave log'!$D$5:$D$404,"&gt;="&amp;Q$4,'Leave log'!$B$5:$B$404,Setup!$A$13)&gt;0),Setup!$B$13&amp;IF(COUNTIFS('Leave log'!$A$5:$A$404,$A16,'Leave log'!$C$5:$C$404,Q$4,'Leave log'!$D$5:$D$404,Q$4,'Leave log'!$E$5:$E$404,"Half day")&gt;0,"½",""),IF(AND(Setup!$A$14&lt;&gt;"",COUNTIFS('Leave log'!$A$5:$A$404,$A16,'Leave log'!$C$5:$C$404,"&lt;="&amp;Q$4,'Leave log'!$D$5:$D$404,"&gt;="&amp;Q$4,'Leave log'!$B$5:$B$404,Setup!$A$14)&gt;0),Setup!$B$14&amp;IF(COUNTIFS('Leave log'!$A$5:$A$404,$A16,'Leave log'!$C$5:$C$404,Q$4,'Leave log'!$D$5:$D$404,Q$4,'Leave log'!$E$5:$E$404,"Half day")&gt;0,"½",""),IF(AND(Setup!$A$15&lt;&gt;"",COUNTIFS('Leave log'!$A$5:$A$404,$A16,'Leave log'!$C$5:$C$404,"&lt;="&amp;Q$4,'Leave log'!$D$5:$D$404,"&gt;="&amp;Q$4,'Leave log'!$B$5:$B$404,Setup!$A$15)&gt;0),Setup!$B$15&amp;IF(COUNTIFS('Leave log'!$A$5:$A$404,$A16,'Leave log'!$C$5:$C$404,Q$4,'Leave log'!$D$5:$D$404,Q$4,'Leave log'!$E$5:$E$404,"Half day")&gt;0,"½",""),IF(AND(Setup!$A$16&lt;&gt;"",COUNTIFS('Leave log'!$A$5:$A$404,$A16,'Leave log'!$C$5:$C$404,"&lt;="&amp;Q$4,'Leave log'!$D$5:$D$404,"&gt;="&amp;Q$4,'Leave log'!$B$5:$B$404,Setup!$A$16)&gt;0),Setup!$B$16&amp;IF(COUNTIFS('Leave log'!$A$5:$A$404,$A16,'Leave log'!$C$5:$C$404,Q$4,'Leave log'!$D$5:$D$404,Q$4,'Leave log'!$E$5:$E$404,"Half day")&gt;0,"½",""),IF(AND(Setup!$A$17&lt;&gt;"",COUNTIFS('Leave log'!$A$5:$A$404,$A16,'Leave log'!$C$5:$C$404,"&lt;="&amp;Q$4,'Leave log'!$D$5:$D$404,"&gt;="&amp;Q$4,'Leave log'!$B$5:$B$404,Setup!$A$17)&gt;0),Setup!$B$17&amp;IF(COUNTIFS('Leave log'!$A$5:$A$404,$A16,'Leave log'!$C$5:$C$404,Q$4,'Leave log'!$D$5:$D$404,Q$4,'Leave log'!$E$5:$E$404,"Half day")&gt;0,"½",""),""))))))))</f>
        <v/>
      </c>
      <c r="R16" s="75">
        <f>IF(OR(R$7=1,$A16=""),"",IF(COUNTIFS('Leave log'!$A$5:$A$404,$A16,'Leave log'!$C$5:$C$404,"&lt;="&amp;R$4,'Leave log'!$D$5:$D$404,"&gt;="&amp;R$4)=0,"",IF(AND(Setup!$A$12&lt;&gt;"",COUNTIFS('Leave log'!$A$5:$A$404,$A16,'Leave log'!$C$5:$C$404,"&lt;="&amp;R$4,'Leave log'!$D$5:$D$404,"&gt;="&amp;R$4,'Leave log'!$B$5:$B$404,Setup!$A$12)&gt;0),Setup!$B$12&amp;IF(COUNTIFS('Leave log'!$A$5:$A$404,$A16,'Leave log'!$C$5:$C$404,R$4,'Leave log'!$D$5:$D$404,R$4,'Leave log'!$E$5:$E$404,"Half day")&gt;0,"½",""),IF(AND(Setup!$A$13&lt;&gt;"",COUNTIFS('Leave log'!$A$5:$A$404,$A16,'Leave log'!$C$5:$C$404,"&lt;="&amp;R$4,'Leave log'!$D$5:$D$404,"&gt;="&amp;R$4,'Leave log'!$B$5:$B$404,Setup!$A$13)&gt;0),Setup!$B$13&amp;IF(COUNTIFS('Leave log'!$A$5:$A$404,$A16,'Leave log'!$C$5:$C$404,R$4,'Leave log'!$D$5:$D$404,R$4,'Leave log'!$E$5:$E$404,"Half day")&gt;0,"½",""),IF(AND(Setup!$A$14&lt;&gt;"",COUNTIFS('Leave log'!$A$5:$A$404,$A16,'Leave log'!$C$5:$C$404,"&lt;="&amp;R$4,'Leave log'!$D$5:$D$404,"&gt;="&amp;R$4,'Leave log'!$B$5:$B$404,Setup!$A$14)&gt;0),Setup!$B$14&amp;IF(COUNTIFS('Leave log'!$A$5:$A$404,$A16,'Leave log'!$C$5:$C$404,R$4,'Leave log'!$D$5:$D$404,R$4,'Leave log'!$E$5:$E$404,"Half day")&gt;0,"½",""),IF(AND(Setup!$A$15&lt;&gt;"",COUNTIFS('Leave log'!$A$5:$A$404,$A16,'Leave log'!$C$5:$C$404,"&lt;="&amp;R$4,'Leave log'!$D$5:$D$404,"&gt;="&amp;R$4,'Leave log'!$B$5:$B$404,Setup!$A$15)&gt;0),Setup!$B$15&amp;IF(COUNTIFS('Leave log'!$A$5:$A$404,$A16,'Leave log'!$C$5:$C$404,R$4,'Leave log'!$D$5:$D$404,R$4,'Leave log'!$E$5:$E$404,"Half day")&gt;0,"½",""),IF(AND(Setup!$A$16&lt;&gt;"",COUNTIFS('Leave log'!$A$5:$A$404,$A16,'Leave log'!$C$5:$C$404,"&lt;="&amp;R$4,'Leave log'!$D$5:$D$404,"&gt;="&amp;R$4,'Leave log'!$B$5:$B$404,Setup!$A$16)&gt;0),Setup!$B$16&amp;IF(COUNTIFS('Leave log'!$A$5:$A$404,$A16,'Leave log'!$C$5:$C$404,R$4,'Leave log'!$D$5:$D$404,R$4,'Leave log'!$E$5:$E$404,"Half day")&gt;0,"½",""),IF(AND(Setup!$A$17&lt;&gt;"",COUNTIFS('Leave log'!$A$5:$A$404,$A16,'Leave log'!$C$5:$C$404,"&lt;="&amp;R$4,'Leave log'!$D$5:$D$404,"&gt;="&amp;R$4,'Leave log'!$B$5:$B$404,Setup!$A$17)&gt;0),Setup!$B$17&amp;IF(COUNTIFS('Leave log'!$A$5:$A$404,$A16,'Leave log'!$C$5:$C$404,R$4,'Leave log'!$D$5:$D$404,R$4,'Leave log'!$E$5:$E$404,"Half day")&gt;0,"½",""),""))))))))</f>
        <v/>
      </c>
      <c r="S16" s="75">
        <f>IF(OR(S$7=1,$A16=""),"",IF(COUNTIFS('Leave log'!$A$5:$A$404,$A16,'Leave log'!$C$5:$C$404,"&lt;="&amp;S$4,'Leave log'!$D$5:$D$404,"&gt;="&amp;S$4)=0,"",IF(AND(Setup!$A$12&lt;&gt;"",COUNTIFS('Leave log'!$A$5:$A$404,$A16,'Leave log'!$C$5:$C$404,"&lt;="&amp;S$4,'Leave log'!$D$5:$D$404,"&gt;="&amp;S$4,'Leave log'!$B$5:$B$404,Setup!$A$12)&gt;0),Setup!$B$12&amp;IF(COUNTIFS('Leave log'!$A$5:$A$404,$A16,'Leave log'!$C$5:$C$404,S$4,'Leave log'!$D$5:$D$404,S$4,'Leave log'!$E$5:$E$404,"Half day")&gt;0,"½",""),IF(AND(Setup!$A$13&lt;&gt;"",COUNTIFS('Leave log'!$A$5:$A$404,$A16,'Leave log'!$C$5:$C$404,"&lt;="&amp;S$4,'Leave log'!$D$5:$D$404,"&gt;="&amp;S$4,'Leave log'!$B$5:$B$404,Setup!$A$13)&gt;0),Setup!$B$13&amp;IF(COUNTIFS('Leave log'!$A$5:$A$404,$A16,'Leave log'!$C$5:$C$404,S$4,'Leave log'!$D$5:$D$404,S$4,'Leave log'!$E$5:$E$404,"Half day")&gt;0,"½",""),IF(AND(Setup!$A$14&lt;&gt;"",COUNTIFS('Leave log'!$A$5:$A$404,$A16,'Leave log'!$C$5:$C$404,"&lt;="&amp;S$4,'Leave log'!$D$5:$D$404,"&gt;="&amp;S$4,'Leave log'!$B$5:$B$404,Setup!$A$14)&gt;0),Setup!$B$14&amp;IF(COUNTIFS('Leave log'!$A$5:$A$404,$A16,'Leave log'!$C$5:$C$404,S$4,'Leave log'!$D$5:$D$404,S$4,'Leave log'!$E$5:$E$404,"Half day")&gt;0,"½",""),IF(AND(Setup!$A$15&lt;&gt;"",COUNTIFS('Leave log'!$A$5:$A$404,$A16,'Leave log'!$C$5:$C$404,"&lt;="&amp;S$4,'Leave log'!$D$5:$D$404,"&gt;="&amp;S$4,'Leave log'!$B$5:$B$404,Setup!$A$15)&gt;0),Setup!$B$15&amp;IF(COUNTIFS('Leave log'!$A$5:$A$404,$A16,'Leave log'!$C$5:$C$404,S$4,'Leave log'!$D$5:$D$404,S$4,'Leave log'!$E$5:$E$404,"Half day")&gt;0,"½",""),IF(AND(Setup!$A$16&lt;&gt;"",COUNTIFS('Leave log'!$A$5:$A$404,$A16,'Leave log'!$C$5:$C$404,"&lt;="&amp;S$4,'Leave log'!$D$5:$D$404,"&gt;="&amp;S$4,'Leave log'!$B$5:$B$404,Setup!$A$16)&gt;0),Setup!$B$16&amp;IF(COUNTIFS('Leave log'!$A$5:$A$404,$A16,'Leave log'!$C$5:$C$404,S$4,'Leave log'!$D$5:$D$404,S$4,'Leave log'!$E$5:$E$404,"Half day")&gt;0,"½",""),IF(AND(Setup!$A$17&lt;&gt;"",COUNTIFS('Leave log'!$A$5:$A$404,$A16,'Leave log'!$C$5:$C$404,"&lt;="&amp;S$4,'Leave log'!$D$5:$D$404,"&gt;="&amp;S$4,'Leave log'!$B$5:$B$404,Setup!$A$17)&gt;0),Setup!$B$17&amp;IF(COUNTIFS('Leave log'!$A$5:$A$404,$A16,'Leave log'!$C$5:$C$404,S$4,'Leave log'!$D$5:$D$404,S$4,'Leave log'!$E$5:$E$404,"Half day")&gt;0,"½",""),""))))))))</f>
        <v/>
      </c>
      <c r="T16" s="75">
        <f>IF(OR(T$7=1,$A16=""),"",IF(COUNTIFS('Leave log'!$A$5:$A$404,$A16,'Leave log'!$C$5:$C$404,"&lt;="&amp;T$4,'Leave log'!$D$5:$D$404,"&gt;="&amp;T$4)=0,"",IF(AND(Setup!$A$12&lt;&gt;"",COUNTIFS('Leave log'!$A$5:$A$404,$A16,'Leave log'!$C$5:$C$404,"&lt;="&amp;T$4,'Leave log'!$D$5:$D$404,"&gt;="&amp;T$4,'Leave log'!$B$5:$B$404,Setup!$A$12)&gt;0),Setup!$B$12&amp;IF(COUNTIFS('Leave log'!$A$5:$A$404,$A16,'Leave log'!$C$5:$C$404,T$4,'Leave log'!$D$5:$D$404,T$4,'Leave log'!$E$5:$E$404,"Half day")&gt;0,"½",""),IF(AND(Setup!$A$13&lt;&gt;"",COUNTIFS('Leave log'!$A$5:$A$404,$A16,'Leave log'!$C$5:$C$404,"&lt;="&amp;T$4,'Leave log'!$D$5:$D$404,"&gt;="&amp;T$4,'Leave log'!$B$5:$B$404,Setup!$A$13)&gt;0),Setup!$B$13&amp;IF(COUNTIFS('Leave log'!$A$5:$A$404,$A16,'Leave log'!$C$5:$C$404,T$4,'Leave log'!$D$5:$D$404,T$4,'Leave log'!$E$5:$E$404,"Half day")&gt;0,"½",""),IF(AND(Setup!$A$14&lt;&gt;"",COUNTIFS('Leave log'!$A$5:$A$404,$A16,'Leave log'!$C$5:$C$404,"&lt;="&amp;T$4,'Leave log'!$D$5:$D$404,"&gt;="&amp;T$4,'Leave log'!$B$5:$B$404,Setup!$A$14)&gt;0),Setup!$B$14&amp;IF(COUNTIFS('Leave log'!$A$5:$A$404,$A16,'Leave log'!$C$5:$C$404,T$4,'Leave log'!$D$5:$D$404,T$4,'Leave log'!$E$5:$E$404,"Half day")&gt;0,"½",""),IF(AND(Setup!$A$15&lt;&gt;"",COUNTIFS('Leave log'!$A$5:$A$404,$A16,'Leave log'!$C$5:$C$404,"&lt;="&amp;T$4,'Leave log'!$D$5:$D$404,"&gt;="&amp;T$4,'Leave log'!$B$5:$B$404,Setup!$A$15)&gt;0),Setup!$B$15&amp;IF(COUNTIFS('Leave log'!$A$5:$A$404,$A16,'Leave log'!$C$5:$C$404,T$4,'Leave log'!$D$5:$D$404,T$4,'Leave log'!$E$5:$E$404,"Half day")&gt;0,"½",""),IF(AND(Setup!$A$16&lt;&gt;"",COUNTIFS('Leave log'!$A$5:$A$404,$A16,'Leave log'!$C$5:$C$404,"&lt;="&amp;T$4,'Leave log'!$D$5:$D$404,"&gt;="&amp;T$4,'Leave log'!$B$5:$B$404,Setup!$A$16)&gt;0),Setup!$B$16&amp;IF(COUNTIFS('Leave log'!$A$5:$A$404,$A16,'Leave log'!$C$5:$C$404,T$4,'Leave log'!$D$5:$D$404,T$4,'Leave log'!$E$5:$E$404,"Half day")&gt;0,"½",""),IF(AND(Setup!$A$17&lt;&gt;"",COUNTIFS('Leave log'!$A$5:$A$404,$A16,'Leave log'!$C$5:$C$404,"&lt;="&amp;T$4,'Leave log'!$D$5:$D$404,"&gt;="&amp;T$4,'Leave log'!$B$5:$B$404,Setup!$A$17)&gt;0),Setup!$B$17&amp;IF(COUNTIFS('Leave log'!$A$5:$A$404,$A16,'Leave log'!$C$5:$C$404,T$4,'Leave log'!$D$5:$D$404,T$4,'Leave log'!$E$5:$E$404,"Half day")&gt;0,"½",""),""))))))))</f>
        <v/>
      </c>
      <c r="U16" s="75">
        <f>IF(OR(U$7=1,$A16=""),"",IF(COUNTIFS('Leave log'!$A$5:$A$404,$A16,'Leave log'!$C$5:$C$404,"&lt;="&amp;U$4,'Leave log'!$D$5:$D$404,"&gt;="&amp;U$4)=0,"",IF(AND(Setup!$A$12&lt;&gt;"",COUNTIFS('Leave log'!$A$5:$A$404,$A16,'Leave log'!$C$5:$C$404,"&lt;="&amp;U$4,'Leave log'!$D$5:$D$404,"&gt;="&amp;U$4,'Leave log'!$B$5:$B$404,Setup!$A$12)&gt;0),Setup!$B$12&amp;IF(COUNTIFS('Leave log'!$A$5:$A$404,$A16,'Leave log'!$C$5:$C$404,U$4,'Leave log'!$D$5:$D$404,U$4,'Leave log'!$E$5:$E$404,"Half day")&gt;0,"½",""),IF(AND(Setup!$A$13&lt;&gt;"",COUNTIFS('Leave log'!$A$5:$A$404,$A16,'Leave log'!$C$5:$C$404,"&lt;="&amp;U$4,'Leave log'!$D$5:$D$404,"&gt;="&amp;U$4,'Leave log'!$B$5:$B$404,Setup!$A$13)&gt;0),Setup!$B$13&amp;IF(COUNTIFS('Leave log'!$A$5:$A$404,$A16,'Leave log'!$C$5:$C$404,U$4,'Leave log'!$D$5:$D$404,U$4,'Leave log'!$E$5:$E$404,"Half day")&gt;0,"½",""),IF(AND(Setup!$A$14&lt;&gt;"",COUNTIFS('Leave log'!$A$5:$A$404,$A16,'Leave log'!$C$5:$C$404,"&lt;="&amp;U$4,'Leave log'!$D$5:$D$404,"&gt;="&amp;U$4,'Leave log'!$B$5:$B$404,Setup!$A$14)&gt;0),Setup!$B$14&amp;IF(COUNTIFS('Leave log'!$A$5:$A$404,$A16,'Leave log'!$C$5:$C$404,U$4,'Leave log'!$D$5:$D$404,U$4,'Leave log'!$E$5:$E$404,"Half day")&gt;0,"½",""),IF(AND(Setup!$A$15&lt;&gt;"",COUNTIFS('Leave log'!$A$5:$A$404,$A16,'Leave log'!$C$5:$C$404,"&lt;="&amp;U$4,'Leave log'!$D$5:$D$404,"&gt;="&amp;U$4,'Leave log'!$B$5:$B$404,Setup!$A$15)&gt;0),Setup!$B$15&amp;IF(COUNTIFS('Leave log'!$A$5:$A$404,$A16,'Leave log'!$C$5:$C$404,U$4,'Leave log'!$D$5:$D$404,U$4,'Leave log'!$E$5:$E$404,"Half day")&gt;0,"½",""),IF(AND(Setup!$A$16&lt;&gt;"",COUNTIFS('Leave log'!$A$5:$A$404,$A16,'Leave log'!$C$5:$C$404,"&lt;="&amp;U$4,'Leave log'!$D$5:$D$404,"&gt;="&amp;U$4,'Leave log'!$B$5:$B$404,Setup!$A$16)&gt;0),Setup!$B$16&amp;IF(COUNTIFS('Leave log'!$A$5:$A$404,$A16,'Leave log'!$C$5:$C$404,U$4,'Leave log'!$D$5:$D$404,U$4,'Leave log'!$E$5:$E$404,"Half day")&gt;0,"½",""),IF(AND(Setup!$A$17&lt;&gt;"",COUNTIFS('Leave log'!$A$5:$A$404,$A16,'Leave log'!$C$5:$C$404,"&lt;="&amp;U$4,'Leave log'!$D$5:$D$404,"&gt;="&amp;U$4,'Leave log'!$B$5:$B$404,Setup!$A$17)&gt;0),Setup!$B$17&amp;IF(COUNTIFS('Leave log'!$A$5:$A$404,$A16,'Leave log'!$C$5:$C$404,U$4,'Leave log'!$D$5:$D$404,U$4,'Leave log'!$E$5:$E$404,"Half day")&gt;0,"½",""),""))))))))</f>
        <v/>
      </c>
      <c r="V16" s="75">
        <f>IF(OR(V$7=1,$A16=""),"",IF(COUNTIFS('Leave log'!$A$5:$A$404,$A16,'Leave log'!$C$5:$C$404,"&lt;="&amp;V$4,'Leave log'!$D$5:$D$404,"&gt;="&amp;V$4)=0,"",IF(AND(Setup!$A$12&lt;&gt;"",COUNTIFS('Leave log'!$A$5:$A$404,$A16,'Leave log'!$C$5:$C$404,"&lt;="&amp;V$4,'Leave log'!$D$5:$D$404,"&gt;="&amp;V$4,'Leave log'!$B$5:$B$404,Setup!$A$12)&gt;0),Setup!$B$12&amp;IF(COUNTIFS('Leave log'!$A$5:$A$404,$A16,'Leave log'!$C$5:$C$404,V$4,'Leave log'!$D$5:$D$404,V$4,'Leave log'!$E$5:$E$404,"Half day")&gt;0,"½",""),IF(AND(Setup!$A$13&lt;&gt;"",COUNTIFS('Leave log'!$A$5:$A$404,$A16,'Leave log'!$C$5:$C$404,"&lt;="&amp;V$4,'Leave log'!$D$5:$D$404,"&gt;="&amp;V$4,'Leave log'!$B$5:$B$404,Setup!$A$13)&gt;0),Setup!$B$13&amp;IF(COUNTIFS('Leave log'!$A$5:$A$404,$A16,'Leave log'!$C$5:$C$404,V$4,'Leave log'!$D$5:$D$404,V$4,'Leave log'!$E$5:$E$404,"Half day")&gt;0,"½",""),IF(AND(Setup!$A$14&lt;&gt;"",COUNTIFS('Leave log'!$A$5:$A$404,$A16,'Leave log'!$C$5:$C$404,"&lt;="&amp;V$4,'Leave log'!$D$5:$D$404,"&gt;="&amp;V$4,'Leave log'!$B$5:$B$404,Setup!$A$14)&gt;0),Setup!$B$14&amp;IF(COUNTIFS('Leave log'!$A$5:$A$404,$A16,'Leave log'!$C$5:$C$404,V$4,'Leave log'!$D$5:$D$404,V$4,'Leave log'!$E$5:$E$404,"Half day")&gt;0,"½",""),IF(AND(Setup!$A$15&lt;&gt;"",COUNTIFS('Leave log'!$A$5:$A$404,$A16,'Leave log'!$C$5:$C$404,"&lt;="&amp;V$4,'Leave log'!$D$5:$D$404,"&gt;="&amp;V$4,'Leave log'!$B$5:$B$404,Setup!$A$15)&gt;0),Setup!$B$15&amp;IF(COUNTIFS('Leave log'!$A$5:$A$404,$A16,'Leave log'!$C$5:$C$404,V$4,'Leave log'!$D$5:$D$404,V$4,'Leave log'!$E$5:$E$404,"Half day")&gt;0,"½",""),IF(AND(Setup!$A$16&lt;&gt;"",COUNTIFS('Leave log'!$A$5:$A$404,$A16,'Leave log'!$C$5:$C$404,"&lt;="&amp;V$4,'Leave log'!$D$5:$D$404,"&gt;="&amp;V$4,'Leave log'!$B$5:$B$404,Setup!$A$16)&gt;0),Setup!$B$16&amp;IF(COUNTIFS('Leave log'!$A$5:$A$404,$A16,'Leave log'!$C$5:$C$404,V$4,'Leave log'!$D$5:$D$404,V$4,'Leave log'!$E$5:$E$404,"Half day")&gt;0,"½",""),IF(AND(Setup!$A$17&lt;&gt;"",COUNTIFS('Leave log'!$A$5:$A$404,$A16,'Leave log'!$C$5:$C$404,"&lt;="&amp;V$4,'Leave log'!$D$5:$D$404,"&gt;="&amp;V$4,'Leave log'!$B$5:$B$404,Setup!$A$17)&gt;0),Setup!$B$17&amp;IF(COUNTIFS('Leave log'!$A$5:$A$404,$A16,'Leave log'!$C$5:$C$404,V$4,'Leave log'!$D$5:$D$404,V$4,'Leave log'!$E$5:$E$404,"Half day")&gt;0,"½",""),""))))))))</f>
        <v/>
      </c>
      <c r="W16" s="75">
        <f>IF(OR(W$7=1,$A16=""),"",IF(COUNTIFS('Leave log'!$A$5:$A$404,$A16,'Leave log'!$C$5:$C$404,"&lt;="&amp;W$4,'Leave log'!$D$5:$D$404,"&gt;="&amp;W$4)=0,"",IF(AND(Setup!$A$12&lt;&gt;"",COUNTIFS('Leave log'!$A$5:$A$404,$A16,'Leave log'!$C$5:$C$404,"&lt;="&amp;W$4,'Leave log'!$D$5:$D$404,"&gt;="&amp;W$4,'Leave log'!$B$5:$B$404,Setup!$A$12)&gt;0),Setup!$B$12&amp;IF(COUNTIFS('Leave log'!$A$5:$A$404,$A16,'Leave log'!$C$5:$C$404,W$4,'Leave log'!$D$5:$D$404,W$4,'Leave log'!$E$5:$E$404,"Half day")&gt;0,"½",""),IF(AND(Setup!$A$13&lt;&gt;"",COUNTIFS('Leave log'!$A$5:$A$404,$A16,'Leave log'!$C$5:$C$404,"&lt;="&amp;W$4,'Leave log'!$D$5:$D$404,"&gt;="&amp;W$4,'Leave log'!$B$5:$B$404,Setup!$A$13)&gt;0),Setup!$B$13&amp;IF(COUNTIFS('Leave log'!$A$5:$A$404,$A16,'Leave log'!$C$5:$C$404,W$4,'Leave log'!$D$5:$D$404,W$4,'Leave log'!$E$5:$E$404,"Half day")&gt;0,"½",""),IF(AND(Setup!$A$14&lt;&gt;"",COUNTIFS('Leave log'!$A$5:$A$404,$A16,'Leave log'!$C$5:$C$404,"&lt;="&amp;W$4,'Leave log'!$D$5:$D$404,"&gt;="&amp;W$4,'Leave log'!$B$5:$B$404,Setup!$A$14)&gt;0),Setup!$B$14&amp;IF(COUNTIFS('Leave log'!$A$5:$A$404,$A16,'Leave log'!$C$5:$C$404,W$4,'Leave log'!$D$5:$D$404,W$4,'Leave log'!$E$5:$E$404,"Half day")&gt;0,"½",""),IF(AND(Setup!$A$15&lt;&gt;"",COUNTIFS('Leave log'!$A$5:$A$404,$A16,'Leave log'!$C$5:$C$404,"&lt;="&amp;W$4,'Leave log'!$D$5:$D$404,"&gt;="&amp;W$4,'Leave log'!$B$5:$B$404,Setup!$A$15)&gt;0),Setup!$B$15&amp;IF(COUNTIFS('Leave log'!$A$5:$A$404,$A16,'Leave log'!$C$5:$C$404,W$4,'Leave log'!$D$5:$D$404,W$4,'Leave log'!$E$5:$E$404,"Half day")&gt;0,"½",""),IF(AND(Setup!$A$16&lt;&gt;"",COUNTIFS('Leave log'!$A$5:$A$404,$A16,'Leave log'!$C$5:$C$404,"&lt;="&amp;W$4,'Leave log'!$D$5:$D$404,"&gt;="&amp;W$4,'Leave log'!$B$5:$B$404,Setup!$A$16)&gt;0),Setup!$B$16&amp;IF(COUNTIFS('Leave log'!$A$5:$A$404,$A16,'Leave log'!$C$5:$C$404,W$4,'Leave log'!$D$5:$D$404,W$4,'Leave log'!$E$5:$E$404,"Half day")&gt;0,"½",""),IF(AND(Setup!$A$17&lt;&gt;"",COUNTIFS('Leave log'!$A$5:$A$404,$A16,'Leave log'!$C$5:$C$404,"&lt;="&amp;W$4,'Leave log'!$D$5:$D$404,"&gt;="&amp;W$4,'Leave log'!$B$5:$B$404,Setup!$A$17)&gt;0),Setup!$B$17&amp;IF(COUNTIFS('Leave log'!$A$5:$A$404,$A16,'Leave log'!$C$5:$C$404,W$4,'Leave log'!$D$5:$D$404,W$4,'Leave log'!$E$5:$E$404,"Half day")&gt;0,"½",""),""))))))))</f>
        <v/>
      </c>
      <c r="X16" s="75">
        <f>IF(OR(X$7=1,$A16=""),"",IF(COUNTIFS('Leave log'!$A$5:$A$404,$A16,'Leave log'!$C$5:$C$404,"&lt;="&amp;X$4,'Leave log'!$D$5:$D$404,"&gt;="&amp;X$4)=0,"",IF(AND(Setup!$A$12&lt;&gt;"",COUNTIFS('Leave log'!$A$5:$A$404,$A16,'Leave log'!$C$5:$C$404,"&lt;="&amp;X$4,'Leave log'!$D$5:$D$404,"&gt;="&amp;X$4,'Leave log'!$B$5:$B$404,Setup!$A$12)&gt;0),Setup!$B$12&amp;IF(COUNTIFS('Leave log'!$A$5:$A$404,$A16,'Leave log'!$C$5:$C$404,X$4,'Leave log'!$D$5:$D$404,X$4,'Leave log'!$E$5:$E$404,"Half day")&gt;0,"½",""),IF(AND(Setup!$A$13&lt;&gt;"",COUNTIFS('Leave log'!$A$5:$A$404,$A16,'Leave log'!$C$5:$C$404,"&lt;="&amp;X$4,'Leave log'!$D$5:$D$404,"&gt;="&amp;X$4,'Leave log'!$B$5:$B$404,Setup!$A$13)&gt;0),Setup!$B$13&amp;IF(COUNTIFS('Leave log'!$A$5:$A$404,$A16,'Leave log'!$C$5:$C$404,X$4,'Leave log'!$D$5:$D$404,X$4,'Leave log'!$E$5:$E$404,"Half day")&gt;0,"½",""),IF(AND(Setup!$A$14&lt;&gt;"",COUNTIFS('Leave log'!$A$5:$A$404,$A16,'Leave log'!$C$5:$C$404,"&lt;="&amp;X$4,'Leave log'!$D$5:$D$404,"&gt;="&amp;X$4,'Leave log'!$B$5:$B$404,Setup!$A$14)&gt;0),Setup!$B$14&amp;IF(COUNTIFS('Leave log'!$A$5:$A$404,$A16,'Leave log'!$C$5:$C$404,X$4,'Leave log'!$D$5:$D$404,X$4,'Leave log'!$E$5:$E$404,"Half day")&gt;0,"½",""),IF(AND(Setup!$A$15&lt;&gt;"",COUNTIFS('Leave log'!$A$5:$A$404,$A16,'Leave log'!$C$5:$C$404,"&lt;="&amp;X$4,'Leave log'!$D$5:$D$404,"&gt;="&amp;X$4,'Leave log'!$B$5:$B$404,Setup!$A$15)&gt;0),Setup!$B$15&amp;IF(COUNTIFS('Leave log'!$A$5:$A$404,$A16,'Leave log'!$C$5:$C$404,X$4,'Leave log'!$D$5:$D$404,X$4,'Leave log'!$E$5:$E$404,"Half day")&gt;0,"½",""),IF(AND(Setup!$A$16&lt;&gt;"",COUNTIFS('Leave log'!$A$5:$A$404,$A16,'Leave log'!$C$5:$C$404,"&lt;="&amp;X$4,'Leave log'!$D$5:$D$404,"&gt;="&amp;X$4,'Leave log'!$B$5:$B$404,Setup!$A$16)&gt;0),Setup!$B$16&amp;IF(COUNTIFS('Leave log'!$A$5:$A$404,$A16,'Leave log'!$C$5:$C$404,X$4,'Leave log'!$D$5:$D$404,X$4,'Leave log'!$E$5:$E$404,"Half day")&gt;0,"½",""),IF(AND(Setup!$A$17&lt;&gt;"",COUNTIFS('Leave log'!$A$5:$A$404,$A16,'Leave log'!$C$5:$C$404,"&lt;="&amp;X$4,'Leave log'!$D$5:$D$404,"&gt;="&amp;X$4,'Leave log'!$B$5:$B$404,Setup!$A$17)&gt;0),Setup!$B$17&amp;IF(COUNTIFS('Leave log'!$A$5:$A$404,$A16,'Leave log'!$C$5:$C$404,X$4,'Leave log'!$D$5:$D$404,X$4,'Leave log'!$E$5:$E$404,"Half day")&gt;0,"½",""),""))))))))</f>
        <v/>
      </c>
      <c r="Y16" s="75">
        <f>IF(OR(Y$7=1,$A16=""),"",IF(COUNTIFS('Leave log'!$A$5:$A$404,$A16,'Leave log'!$C$5:$C$404,"&lt;="&amp;Y$4,'Leave log'!$D$5:$D$404,"&gt;="&amp;Y$4)=0,"",IF(AND(Setup!$A$12&lt;&gt;"",COUNTIFS('Leave log'!$A$5:$A$404,$A16,'Leave log'!$C$5:$C$404,"&lt;="&amp;Y$4,'Leave log'!$D$5:$D$404,"&gt;="&amp;Y$4,'Leave log'!$B$5:$B$404,Setup!$A$12)&gt;0),Setup!$B$12&amp;IF(COUNTIFS('Leave log'!$A$5:$A$404,$A16,'Leave log'!$C$5:$C$404,Y$4,'Leave log'!$D$5:$D$404,Y$4,'Leave log'!$E$5:$E$404,"Half day")&gt;0,"½",""),IF(AND(Setup!$A$13&lt;&gt;"",COUNTIFS('Leave log'!$A$5:$A$404,$A16,'Leave log'!$C$5:$C$404,"&lt;="&amp;Y$4,'Leave log'!$D$5:$D$404,"&gt;="&amp;Y$4,'Leave log'!$B$5:$B$404,Setup!$A$13)&gt;0),Setup!$B$13&amp;IF(COUNTIFS('Leave log'!$A$5:$A$404,$A16,'Leave log'!$C$5:$C$404,Y$4,'Leave log'!$D$5:$D$404,Y$4,'Leave log'!$E$5:$E$404,"Half day")&gt;0,"½",""),IF(AND(Setup!$A$14&lt;&gt;"",COUNTIFS('Leave log'!$A$5:$A$404,$A16,'Leave log'!$C$5:$C$404,"&lt;="&amp;Y$4,'Leave log'!$D$5:$D$404,"&gt;="&amp;Y$4,'Leave log'!$B$5:$B$404,Setup!$A$14)&gt;0),Setup!$B$14&amp;IF(COUNTIFS('Leave log'!$A$5:$A$404,$A16,'Leave log'!$C$5:$C$404,Y$4,'Leave log'!$D$5:$D$404,Y$4,'Leave log'!$E$5:$E$404,"Half day")&gt;0,"½",""),IF(AND(Setup!$A$15&lt;&gt;"",COUNTIFS('Leave log'!$A$5:$A$404,$A16,'Leave log'!$C$5:$C$404,"&lt;="&amp;Y$4,'Leave log'!$D$5:$D$404,"&gt;="&amp;Y$4,'Leave log'!$B$5:$B$404,Setup!$A$15)&gt;0),Setup!$B$15&amp;IF(COUNTIFS('Leave log'!$A$5:$A$404,$A16,'Leave log'!$C$5:$C$404,Y$4,'Leave log'!$D$5:$D$404,Y$4,'Leave log'!$E$5:$E$404,"Half day")&gt;0,"½",""),IF(AND(Setup!$A$16&lt;&gt;"",COUNTIFS('Leave log'!$A$5:$A$404,$A16,'Leave log'!$C$5:$C$404,"&lt;="&amp;Y$4,'Leave log'!$D$5:$D$404,"&gt;="&amp;Y$4,'Leave log'!$B$5:$B$404,Setup!$A$16)&gt;0),Setup!$B$16&amp;IF(COUNTIFS('Leave log'!$A$5:$A$404,$A16,'Leave log'!$C$5:$C$404,Y$4,'Leave log'!$D$5:$D$404,Y$4,'Leave log'!$E$5:$E$404,"Half day")&gt;0,"½",""),IF(AND(Setup!$A$17&lt;&gt;"",COUNTIFS('Leave log'!$A$5:$A$404,$A16,'Leave log'!$C$5:$C$404,"&lt;="&amp;Y$4,'Leave log'!$D$5:$D$404,"&gt;="&amp;Y$4,'Leave log'!$B$5:$B$404,Setup!$A$17)&gt;0),Setup!$B$17&amp;IF(COUNTIFS('Leave log'!$A$5:$A$404,$A16,'Leave log'!$C$5:$C$404,Y$4,'Leave log'!$D$5:$D$404,Y$4,'Leave log'!$E$5:$E$404,"Half day")&gt;0,"½",""),""))))))))</f>
        <v/>
      </c>
      <c r="Z16" s="75">
        <f>IF(OR(Z$7=1,$A16=""),"",IF(COUNTIFS('Leave log'!$A$5:$A$404,$A16,'Leave log'!$C$5:$C$404,"&lt;="&amp;Z$4,'Leave log'!$D$5:$D$404,"&gt;="&amp;Z$4)=0,"",IF(AND(Setup!$A$12&lt;&gt;"",COUNTIFS('Leave log'!$A$5:$A$404,$A16,'Leave log'!$C$5:$C$404,"&lt;="&amp;Z$4,'Leave log'!$D$5:$D$404,"&gt;="&amp;Z$4,'Leave log'!$B$5:$B$404,Setup!$A$12)&gt;0),Setup!$B$12&amp;IF(COUNTIFS('Leave log'!$A$5:$A$404,$A16,'Leave log'!$C$5:$C$404,Z$4,'Leave log'!$D$5:$D$404,Z$4,'Leave log'!$E$5:$E$404,"Half day")&gt;0,"½",""),IF(AND(Setup!$A$13&lt;&gt;"",COUNTIFS('Leave log'!$A$5:$A$404,$A16,'Leave log'!$C$5:$C$404,"&lt;="&amp;Z$4,'Leave log'!$D$5:$D$404,"&gt;="&amp;Z$4,'Leave log'!$B$5:$B$404,Setup!$A$13)&gt;0),Setup!$B$13&amp;IF(COUNTIFS('Leave log'!$A$5:$A$404,$A16,'Leave log'!$C$5:$C$404,Z$4,'Leave log'!$D$5:$D$404,Z$4,'Leave log'!$E$5:$E$404,"Half day")&gt;0,"½",""),IF(AND(Setup!$A$14&lt;&gt;"",COUNTIFS('Leave log'!$A$5:$A$404,$A16,'Leave log'!$C$5:$C$404,"&lt;="&amp;Z$4,'Leave log'!$D$5:$D$404,"&gt;="&amp;Z$4,'Leave log'!$B$5:$B$404,Setup!$A$14)&gt;0),Setup!$B$14&amp;IF(COUNTIFS('Leave log'!$A$5:$A$404,$A16,'Leave log'!$C$5:$C$404,Z$4,'Leave log'!$D$5:$D$404,Z$4,'Leave log'!$E$5:$E$404,"Half day")&gt;0,"½",""),IF(AND(Setup!$A$15&lt;&gt;"",COUNTIFS('Leave log'!$A$5:$A$404,$A16,'Leave log'!$C$5:$C$404,"&lt;="&amp;Z$4,'Leave log'!$D$5:$D$404,"&gt;="&amp;Z$4,'Leave log'!$B$5:$B$404,Setup!$A$15)&gt;0),Setup!$B$15&amp;IF(COUNTIFS('Leave log'!$A$5:$A$404,$A16,'Leave log'!$C$5:$C$404,Z$4,'Leave log'!$D$5:$D$404,Z$4,'Leave log'!$E$5:$E$404,"Half day")&gt;0,"½",""),IF(AND(Setup!$A$16&lt;&gt;"",COUNTIFS('Leave log'!$A$5:$A$404,$A16,'Leave log'!$C$5:$C$404,"&lt;="&amp;Z$4,'Leave log'!$D$5:$D$404,"&gt;="&amp;Z$4,'Leave log'!$B$5:$B$404,Setup!$A$16)&gt;0),Setup!$B$16&amp;IF(COUNTIFS('Leave log'!$A$5:$A$404,$A16,'Leave log'!$C$5:$C$404,Z$4,'Leave log'!$D$5:$D$404,Z$4,'Leave log'!$E$5:$E$404,"Half day")&gt;0,"½",""),IF(AND(Setup!$A$17&lt;&gt;"",COUNTIFS('Leave log'!$A$5:$A$404,$A16,'Leave log'!$C$5:$C$404,"&lt;="&amp;Z$4,'Leave log'!$D$5:$D$404,"&gt;="&amp;Z$4,'Leave log'!$B$5:$B$404,Setup!$A$17)&gt;0),Setup!$B$17&amp;IF(COUNTIFS('Leave log'!$A$5:$A$404,$A16,'Leave log'!$C$5:$C$404,Z$4,'Leave log'!$D$5:$D$404,Z$4,'Leave log'!$E$5:$E$404,"Half day")&gt;0,"½",""),""))))))))</f>
        <v/>
      </c>
      <c r="AA16" s="75">
        <f>IF(OR(AA$7=1,$A16=""),"",IF(COUNTIFS('Leave log'!$A$5:$A$404,$A16,'Leave log'!$C$5:$C$404,"&lt;="&amp;AA$4,'Leave log'!$D$5:$D$404,"&gt;="&amp;AA$4)=0,"",IF(AND(Setup!$A$12&lt;&gt;"",COUNTIFS('Leave log'!$A$5:$A$404,$A16,'Leave log'!$C$5:$C$404,"&lt;="&amp;AA$4,'Leave log'!$D$5:$D$404,"&gt;="&amp;AA$4,'Leave log'!$B$5:$B$404,Setup!$A$12)&gt;0),Setup!$B$12&amp;IF(COUNTIFS('Leave log'!$A$5:$A$404,$A16,'Leave log'!$C$5:$C$404,AA$4,'Leave log'!$D$5:$D$404,AA$4,'Leave log'!$E$5:$E$404,"Half day")&gt;0,"½",""),IF(AND(Setup!$A$13&lt;&gt;"",COUNTIFS('Leave log'!$A$5:$A$404,$A16,'Leave log'!$C$5:$C$404,"&lt;="&amp;AA$4,'Leave log'!$D$5:$D$404,"&gt;="&amp;AA$4,'Leave log'!$B$5:$B$404,Setup!$A$13)&gt;0),Setup!$B$13&amp;IF(COUNTIFS('Leave log'!$A$5:$A$404,$A16,'Leave log'!$C$5:$C$404,AA$4,'Leave log'!$D$5:$D$404,AA$4,'Leave log'!$E$5:$E$404,"Half day")&gt;0,"½",""),IF(AND(Setup!$A$14&lt;&gt;"",COUNTIFS('Leave log'!$A$5:$A$404,$A16,'Leave log'!$C$5:$C$404,"&lt;="&amp;AA$4,'Leave log'!$D$5:$D$404,"&gt;="&amp;AA$4,'Leave log'!$B$5:$B$404,Setup!$A$14)&gt;0),Setup!$B$14&amp;IF(COUNTIFS('Leave log'!$A$5:$A$404,$A16,'Leave log'!$C$5:$C$404,AA$4,'Leave log'!$D$5:$D$404,AA$4,'Leave log'!$E$5:$E$404,"Half day")&gt;0,"½",""),IF(AND(Setup!$A$15&lt;&gt;"",COUNTIFS('Leave log'!$A$5:$A$404,$A16,'Leave log'!$C$5:$C$404,"&lt;="&amp;AA$4,'Leave log'!$D$5:$D$404,"&gt;="&amp;AA$4,'Leave log'!$B$5:$B$404,Setup!$A$15)&gt;0),Setup!$B$15&amp;IF(COUNTIFS('Leave log'!$A$5:$A$404,$A16,'Leave log'!$C$5:$C$404,AA$4,'Leave log'!$D$5:$D$404,AA$4,'Leave log'!$E$5:$E$404,"Half day")&gt;0,"½",""),IF(AND(Setup!$A$16&lt;&gt;"",COUNTIFS('Leave log'!$A$5:$A$404,$A16,'Leave log'!$C$5:$C$404,"&lt;="&amp;AA$4,'Leave log'!$D$5:$D$404,"&gt;="&amp;AA$4,'Leave log'!$B$5:$B$404,Setup!$A$16)&gt;0),Setup!$B$16&amp;IF(COUNTIFS('Leave log'!$A$5:$A$404,$A16,'Leave log'!$C$5:$C$404,AA$4,'Leave log'!$D$5:$D$404,AA$4,'Leave log'!$E$5:$E$404,"Half day")&gt;0,"½",""),IF(AND(Setup!$A$17&lt;&gt;"",COUNTIFS('Leave log'!$A$5:$A$404,$A16,'Leave log'!$C$5:$C$404,"&lt;="&amp;AA$4,'Leave log'!$D$5:$D$404,"&gt;="&amp;AA$4,'Leave log'!$B$5:$B$404,Setup!$A$17)&gt;0),Setup!$B$17&amp;IF(COUNTIFS('Leave log'!$A$5:$A$404,$A16,'Leave log'!$C$5:$C$404,AA$4,'Leave log'!$D$5:$D$404,AA$4,'Leave log'!$E$5:$E$404,"Half day")&gt;0,"½",""),""))))))))</f>
        <v/>
      </c>
      <c r="AB16" s="75">
        <f>IF(OR(AB$7=1,$A16=""),"",IF(COUNTIFS('Leave log'!$A$5:$A$404,$A16,'Leave log'!$C$5:$C$404,"&lt;="&amp;AB$4,'Leave log'!$D$5:$D$404,"&gt;="&amp;AB$4)=0,"",IF(AND(Setup!$A$12&lt;&gt;"",COUNTIFS('Leave log'!$A$5:$A$404,$A16,'Leave log'!$C$5:$C$404,"&lt;="&amp;AB$4,'Leave log'!$D$5:$D$404,"&gt;="&amp;AB$4,'Leave log'!$B$5:$B$404,Setup!$A$12)&gt;0),Setup!$B$12&amp;IF(COUNTIFS('Leave log'!$A$5:$A$404,$A16,'Leave log'!$C$5:$C$404,AB$4,'Leave log'!$D$5:$D$404,AB$4,'Leave log'!$E$5:$E$404,"Half day")&gt;0,"½",""),IF(AND(Setup!$A$13&lt;&gt;"",COUNTIFS('Leave log'!$A$5:$A$404,$A16,'Leave log'!$C$5:$C$404,"&lt;="&amp;AB$4,'Leave log'!$D$5:$D$404,"&gt;="&amp;AB$4,'Leave log'!$B$5:$B$404,Setup!$A$13)&gt;0),Setup!$B$13&amp;IF(COUNTIFS('Leave log'!$A$5:$A$404,$A16,'Leave log'!$C$5:$C$404,AB$4,'Leave log'!$D$5:$D$404,AB$4,'Leave log'!$E$5:$E$404,"Half day")&gt;0,"½",""),IF(AND(Setup!$A$14&lt;&gt;"",COUNTIFS('Leave log'!$A$5:$A$404,$A16,'Leave log'!$C$5:$C$404,"&lt;="&amp;AB$4,'Leave log'!$D$5:$D$404,"&gt;="&amp;AB$4,'Leave log'!$B$5:$B$404,Setup!$A$14)&gt;0),Setup!$B$14&amp;IF(COUNTIFS('Leave log'!$A$5:$A$404,$A16,'Leave log'!$C$5:$C$404,AB$4,'Leave log'!$D$5:$D$404,AB$4,'Leave log'!$E$5:$E$404,"Half day")&gt;0,"½",""),IF(AND(Setup!$A$15&lt;&gt;"",COUNTIFS('Leave log'!$A$5:$A$404,$A16,'Leave log'!$C$5:$C$404,"&lt;="&amp;AB$4,'Leave log'!$D$5:$D$404,"&gt;="&amp;AB$4,'Leave log'!$B$5:$B$404,Setup!$A$15)&gt;0),Setup!$B$15&amp;IF(COUNTIFS('Leave log'!$A$5:$A$404,$A16,'Leave log'!$C$5:$C$404,AB$4,'Leave log'!$D$5:$D$404,AB$4,'Leave log'!$E$5:$E$404,"Half day")&gt;0,"½",""),IF(AND(Setup!$A$16&lt;&gt;"",COUNTIFS('Leave log'!$A$5:$A$404,$A16,'Leave log'!$C$5:$C$404,"&lt;="&amp;AB$4,'Leave log'!$D$5:$D$404,"&gt;="&amp;AB$4,'Leave log'!$B$5:$B$404,Setup!$A$16)&gt;0),Setup!$B$16&amp;IF(COUNTIFS('Leave log'!$A$5:$A$404,$A16,'Leave log'!$C$5:$C$404,AB$4,'Leave log'!$D$5:$D$404,AB$4,'Leave log'!$E$5:$E$404,"Half day")&gt;0,"½",""),IF(AND(Setup!$A$17&lt;&gt;"",COUNTIFS('Leave log'!$A$5:$A$404,$A16,'Leave log'!$C$5:$C$404,"&lt;="&amp;AB$4,'Leave log'!$D$5:$D$404,"&gt;="&amp;AB$4,'Leave log'!$B$5:$B$404,Setup!$A$17)&gt;0),Setup!$B$17&amp;IF(COUNTIFS('Leave log'!$A$5:$A$404,$A16,'Leave log'!$C$5:$C$404,AB$4,'Leave log'!$D$5:$D$404,AB$4,'Leave log'!$E$5:$E$404,"Half day")&gt;0,"½",""),""))))))))</f>
        <v/>
      </c>
      <c r="AC16" s="75">
        <f>IF(OR(AC$7=1,$A16=""),"",IF(COUNTIFS('Leave log'!$A$5:$A$404,$A16,'Leave log'!$C$5:$C$404,"&lt;="&amp;AC$4,'Leave log'!$D$5:$D$404,"&gt;="&amp;AC$4)=0,"",IF(AND(Setup!$A$12&lt;&gt;"",COUNTIFS('Leave log'!$A$5:$A$404,$A16,'Leave log'!$C$5:$C$404,"&lt;="&amp;AC$4,'Leave log'!$D$5:$D$404,"&gt;="&amp;AC$4,'Leave log'!$B$5:$B$404,Setup!$A$12)&gt;0),Setup!$B$12&amp;IF(COUNTIFS('Leave log'!$A$5:$A$404,$A16,'Leave log'!$C$5:$C$404,AC$4,'Leave log'!$D$5:$D$404,AC$4,'Leave log'!$E$5:$E$404,"Half day")&gt;0,"½",""),IF(AND(Setup!$A$13&lt;&gt;"",COUNTIFS('Leave log'!$A$5:$A$404,$A16,'Leave log'!$C$5:$C$404,"&lt;="&amp;AC$4,'Leave log'!$D$5:$D$404,"&gt;="&amp;AC$4,'Leave log'!$B$5:$B$404,Setup!$A$13)&gt;0),Setup!$B$13&amp;IF(COUNTIFS('Leave log'!$A$5:$A$404,$A16,'Leave log'!$C$5:$C$404,AC$4,'Leave log'!$D$5:$D$404,AC$4,'Leave log'!$E$5:$E$404,"Half day")&gt;0,"½",""),IF(AND(Setup!$A$14&lt;&gt;"",COUNTIFS('Leave log'!$A$5:$A$404,$A16,'Leave log'!$C$5:$C$404,"&lt;="&amp;AC$4,'Leave log'!$D$5:$D$404,"&gt;="&amp;AC$4,'Leave log'!$B$5:$B$404,Setup!$A$14)&gt;0),Setup!$B$14&amp;IF(COUNTIFS('Leave log'!$A$5:$A$404,$A16,'Leave log'!$C$5:$C$404,AC$4,'Leave log'!$D$5:$D$404,AC$4,'Leave log'!$E$5:$E$404,"Half day")&gt;0,"½",""),IF(AND(Setup!$A$15&lt;&gt;"",COUNTIFS('Leave log'!$A$5:$A$404,$A16,'Leave log'!$C$5:$C$404,"&lt;="&amp;AC$4,'Leave log'!$D$5:$D$404,"&gt;="&amp;AC$4,'Leave log'!$B$5:$B$404,Setup!$A$15)&gt;0),Setup!$B$15&amp;IF(COUNTIFS('Leave log'!$A$5:$A$404,$A16,'Leave log'!$C$5:$C$404,AC$4,'Leave log'!$D$5:$D$404,AC$4,'Leave log'!$E$5:$E$404,"Half day")&gt;0,"½",""),IF(AND(Setup!$A$16&lt;&gt;"",COUNTIFS('Leave log'!$A$5:$A$404,$A16,'Leave log'!$C$5:$C$404,"&lt;="&amp;AC$4,'Leave log'!$D$5:$D$404,"&gt;="&amp;AC$4,'Leave log'!$B$5:$B$404,Setup!$A$16)&gt;0),Setup!$B$16&amp;IF(COUNTIFS('Leave log'!$A$5:$A$404,$A16,'Leave log'!$C$5:$C$404,AC$4,'Leave log'!$D$5:$D$404,AC$4,'Leave log'!$E$5:$E$404,"Half day")&gt;0,"½",""),IF(AND(Setup!$A$17&lt;&gt;"",COUNTIFS('Leave log'!$A$5:$A$404,$A16,'Leave log'!$C$5:$C$404,"&lt;="&amp;AC$4,'Leave log'!$D$5:$D$404,"&gt;="&amp;AC$4,'Leave log'!$B$5:$B$404,Setup!$A$17)&gt;0),Setup!$B$17&amp;IF(COUNTIFS('Leave log'!$A$5:$A$404,$A16,'Leave log'!$C$5:$C$404,AC$4,'Leave log'!$D$5:$D$404,AC$4,'Leave log'!$E$5:$E$404,"Half day")&gt;0,"½",""),""))))))))</f>
        <v/>
      </c>
      <c r="AD16" s="75">
        <f>IF(OR(AD$7=1,$A16=""),"",IF(COUNTIFS('Leave log'!$A$5:$A$404,$A16,'Leave log'!$C$5:$C$404,"&lt;="&amp;AD$4,'Leave log'!$D$5:$D$404,"&gt;="&amp;AD$4)=0,"",IF(AND(Setup!$A$12&lt;&gt;"",COUNTIFS('Leave log'!$A$5:$A$404,$A16,'Leave log'!$C$5:$C$404,"&lt;="&amp;AD$4,'Leave log'!$D$5:$D$404,"&gt;="&amp;AD$4,'Leave log'!$B$5:$B$404,Setup!$A$12)&gt;0),Setup!$B$12&amp;IF(COUNTIFS('Leave log'!$A$5:$A$404,$A16,'Leave log'!$C$5:$C$404,AD$4,'Leave log'!$D$5:$D$404,AD$4,'Leave log'!$E$5:$E$404,"Half day")&gt;0,"½",""),IF(AND(Setup!$A$13&lt;&gt;"",COUNTIFS('Leave log'!$A$5:$A$404,$A16,'Leave log'!$C$5:$C$404,"&lt;="&amp;AD$4,'Leave log'!$D$5:$D$404,"&gt;="&amp;AD$4,'Leave log'!$B$5:$B$404,Setup!$A$13)&gt;0),Setup!$B$13&amp;IF(COUNTIFS('Leave log'!$A$5:$A$404,$A16,'Leave log'!$C$5:$C$404,AD$4,'Leave log'!$D$5:$D$404,AD$4,'Leave log'!$E$5:$E$404,"Half day")&gt;0,"½",""),IF(AND(Setup!$A$14&lt;&gt;"",COUNTIFS('Leave log'!$A$5:$A$404,$A16,'Leave log'!$C$5:$C$404,"&lt;="&amp;AD$4,'Leave log'!$D$5:$D$404,"&gt;="&amp;AD$4,'Leave log'!$B$5:$B$404,Setup!$A$14)&gt;0),Setup!$B$14&amp;IF(COUNTIFS('Leave log'!$A$5:$A$404,$A16,'Leave log'!$C$5:$C$404,AD$4,'Leave log'!$D$5:$D$404,AD$4,'Leave log'!$E$5:$E$404,"Half day")&gt;0,"½",""),IF(AND(Setup!$A$15&lt;&gt;"",COUNTIFS('Leave log'!$A$5:$A$404,$A16,'Leave log'!$C$5:$C$404,"&lt;="&amp;AD$4,'Leave log'!$D$5:$D$404,"&gt;="&amp;AD$4,'Leave log'!$B$5:$B$404,Setup!$A$15)&gt;0),Setup!$B$15&amp;IF(COUNTIFS('Leave log'!$A$5:$A$404,$A16,'Leave log'!$C$5:$C$404,AD$4,'Leave log'!$D$5:$D$404,AD$4,'Leave log'!$E$5:$E$404,"Half day")&gt;0,"½",""),IF(AND(Setup!$A$16&lt;&gt;"",COUNTIFS('Leave log'!$A$5:$A$404,$A16,'Leave log'!$C$5:$C$404,"&lt;="&amp;AD$4,'Leave log'!$D$5:$D$404,"&gt;="&amp;AD$4,'Leave log'!$B$5:$B$404,Setup!$A$16)&gt;0),Setup!$B$16&amp;IF(COUNTIFS('Leave log'!$A$5:$A$404,$A16,'Leave log'!$C$5:$C$404,AD$4,'Leave log'!$D$5:$D$404,AD$4,'Leave log'!$E$5:$E$404,"Half day")&gt;0,"½",""),IF(AND(Setup!$A$17&lt;&gt;"",COUNTIFS('Leave log'!$A$5:$A$404,$A16,'Leave log'!$C$5:$C$404,"&lt;="&amp;AD$4,'Leave log'!$D$5:$D$404,"&gt;="&amp;AD$4,'Leave log'!$B$5:$B$404,Setup!$A$17)&gt;0),Setup!$B$17&amp;IF(COUNTIFS('Leave log'!$A$5:$A$404,$A16,'Leave log'!$C$5:$C$404,AD$4,'Leave log'!$D$5:$D$404,AD$4,'Leave log'!$E$5:$E$404,"Half day")&gt;0,"½",""),""))))))))</f>
        <v/>
      </c>
      <c r="AE16" s="75">
        <f>IF(OR(AE$7=1,$A16=""),"",IF(COUNTIFS('Leave log'!$A$5:$A$404,$A16,'Leave log'!$C$5:$C$404,"&lt;="&amp;AE$4,'Leave log'!$D$5:$D$404,"&gt;="&amp;AE$4)=0,"",IF(AND(Setup!$A$12&lt;&gt;"",COUNTIFS('Leave log'!$A$5:$A$404,$A16,'Leave log'!$C$5:$C$404,"&lt;="&amp;AE$4,'Leave log'!$D$5:$D$404,"&gt;="&amp;AE$4,'Leave log'!$B$5:$B$404,Setup!$A$12)&gt;0),Setup!$B$12&amp;IF(COUNTIFS('Leave log'!$A$5:$A$404,$A16,'Leave log'!$C$5:$C$404,AE$4,'Leave log'!$D$5:$D$404,AE$4,'Leave log'!$E$5:$E$404,"Half day")&gt;0,"½",""),IF(AND(Setup!$A$13&lt;&gt;"",COUNTIFS('Leave log'!$A$5:$A$404,$A16,'Leave log'!$C$5:$C$404,"&lt;="&amp;AE$4,'Leave log'!$D$5:$D$404,"&gt;="&amp;AE$4,'Leave log'!$B$5:$B$404,Setup!$A$13)&gt;0),Setup!$B$13&amp;IF(COUNTIFS('Leave log'!$A$5:$A$404,$A16,'Leave log'!$C$5:$C$404,AE$4,'Leave log'!$D$5:$D$404,AE$4,'Leave log'!$E$5:$E$404,"Half day")&gt;0,"½",""),IF(AND(Setup!$A$14&lt;&gt;"",COUNTIFS('Leave log'!$A$5:$A$404,$A16,'Leave log'!$C$5:$C$404,"&lt;="&amp;AE$4,'Leave log'!$D$5:$D$404,"&gt;="&amp;AE$4,'Leave log'!$B$5:$B$404,Setup!$A$14)&gt;0),Setup!$B$14&amp;IF(COUNTIFS('Leave log'!$A$5:$A$404,$A16,'Leave log'!$C$5:$C$404,AE$4,'Leave log'!$D$5:$D$404,AE$4,'Leave log'!$E$5:$E$404,"Half day")&gt;0,"½",""),IF(AND(Setup!$A$15&lt;&gt;"",COUNTIFS('Leave log'!$A$5:$A$404,$A16,'Leave log'!$C$5:$C$404,"&lt;="&amp;AE$4,'Leave log'!$D$5:$D$404,"&gt;="&amp;AE$4,'Leave log'!$B$5:$B$404,Setup!$A$15)&gt;0),Setup!$B$15&amp;IF(COUNTIFS('Leave log'!$A$5:$A$404,$A16,'Leave log'!$C$5:$C$404,AE$4,'Leave log'!$D$5:$D$404,AE$4,'Leave log'!$E$5:$E$404,"Half day")&gt;0,"½",""),IF(AND(Setup!$A$16&lt;&gt;"",COUNTIFS('Leave log'!$A$5:$A$404,$A16,'Leave log'!$C$5:$C$404,"&lt;="&amp;AE$4,'Leave log'!$D$5:$D$404,"&gt;="&amp;AE$4,'Leave log'!$B$5:$B$404,Setup!$A$16)&gt;0),Setup!$B$16&amp;IF(COUNTIFS('Leave log'!$A$5:$A$404,$A16,'Leave log'!$C$5:$C$404,AE$4,'Leave log'!$D$5:$D$404,AE$4,'Leave log'!$E$5:$E$404,"Half day")&gt;0,"½",""),IF(AND(Setup!$A$17&lt;&gt;"",COUNTIFS('Leave log'!$A$5:$A$404,$A16,'Leave log'!$C$5:$C$404,"&lt;="&amp;AE$4,'Leave log'!$D$5:$D$404,"&gt;="&amp;AE$4,'Leave log'!$B$5:$B$404,Setup!$A$17)&gt;0),Setup!$B$17&amp;IF(COUNTIFS('Leave log'!$A$5:$A$404,$A16,'Leave log'!$C$5:$C$404,AE$4,'Leave log'!$D$5:$D$404,AE$4,'Leave log'!$E$5:$E$404,"Half day")&gt;0,"½",""),""))))))))</f>
        <v/>
      </c>
      <c r="AF16" s="75">
        <f>IF(OR(AF$7=1,$A16=""),"",IF(COUNTIFS('Leave log'!$A$5:$A$404,$A16,'Leave log'!$C$5:$C$404,"&lt;="&amp;AF$4,'Leave log'!$D$5:$D$404,"&gt;="&amp;AF$4)=0,"",IF(AND(Setup!$A$12&lt;&gt;"",COUNTIFS('Leave log'!$A$5:$A$404,$A16,'Leave log'!$C$5:$C$404,"&lt;="&amp;AF$4,'Leave log'!$D$5:$D$404,"&gt;="&amp;AF$4,'Leave log'!$B$5:$B$404,Setup!$A$12)&gt;0),Setup!$B$12&amp;IF(COUNTIFS('Leave log'!$A$5:$A$404,$A16,'Leave log'!$C$5:$C$404,AF$4,'Leave log'!$D$5:$D$404,AF$4,'Leave log'!$E$5:$E$404,"Half day")&gt;0,"½",""),IF(AND(Setup!$A$13&lt;&gt;"",COUNTIFS('Leave log'!$A$5:$A$404,$A16,'Leave log'!$C$5:$C$404,"&lt;="&amp;AF$4,'Leave log'!$D$5:$D$404,"&gt;="&amp;AF$4,'Leave log'!$B$5:$B$404,Setup!$A$13)&gt;0),Setup!$B$13&amp;IF(COUNTIFS('Leave log'!$A$5:$A$404,$A16,'Leave log'!$C$5:$C$404,AF$4,'Leave log'!$D$5:$D$404,AF$4,'Leave log'!$E$5:$E$404,"Half day")&gt;0,"½",""),IF(AND(Setup!$A$14&lt;&gt;"",COUNTIFS('Leave log'!$A$5:$A$404,$A16,'Leave log'!$C$5:$C$404,"&lt;="&amp;AF$4,'Leave log'!$D$5:$D$404,"&gt;="&amp;AF$4,'Leave log'!$B$5:$B$404,Setup!$A$14)&gt;0),Setup!$B$14&amp;IF(COUNTIFS('Leave log'!$A$5:$A$404,$A16,'Leave log'!$C$5:$C$404,AF$4,'Leave log'!$D$5:$D$404,AF$4,'Leave log'!$E$5:$E$404,"Half day")&gt;0,"½",""),IF(AND(Setup!$A$15&lt;&gt;"",COUNTIFS('Leave log'!$A$5:$A$404,$A16,'Leave log'!$C$5:$C$404,"&lt;="&amp;AF$4,'Leave log'!$D$5:$D$404,"&gt;="&amp;AF$4,'Leave log'!$B$5:$B$404,Setup!$A$15)&gt;0),Setup!$B$15&amp;IF(COUNTIFS('Leave log'!$A$5:$A$404,$A16,'Leave log'!$C$5:$C$404,AF$4,'Leave log'!$D$5:$D$404,AF$4,'Leave log'!$E$5:$E$404,"Half day")&gt;0,"½",""),IF(AND(Setup!$A$16&lt;&gt;"",COUNTIFS('Leave log'!$A$5:$A$404,$A16,'Leave log'!$C$5:$C$404,"&lt;="&amp;AF$4,'Leave log'!$D$5:$D$404,"&gt;="&amp;AF$4,'Leave log'!$B$5:$B$404,Setup!$A$16)&gt;0),Setup!$B$16&amp;IF(COUNTIFS('Leave log'!$A$5:$A$404,$A16,'Leave log'!$C$5:$C$404,AF$4,'Leave log'!$D$5:$D$404,AF$4,'Leave log'!$E$5:$E$404,"Half day")&gt;0,"½",""),IF(AND(Setup!$A$17&lt;&gt;"",COUNTIFS('Leave log'!$A$5:$A$404,$A16,'Leave log'!$C$5:$C$404,"&lt;="&amp;AF$4,'Leave log'!$D$5:$D$404,"&gt;="&amp;AF$4,'Leave log'!$B$5:$B$404,Setup!$A$17)&gt;0),Setup!$B$17&amp;IF(COUNTIFS('Leave log'!$A$5:$A$404,$A16,'Leave log'!$C$5:$C$404,AF$4,'Leave log'!$D$5:$D$404,AF$4,'Leave log'!$E$5:$E$404,"Half day")&gt;0,"½",""),""))))))))</f>
        <v/>
      </c>
    </row>
    <row r="17">
      <c r="A17" s="74">
        <f>IFERROR(IF(INDEX(Employees!$A$5:$A$34,10)="","",INDEX(Employees!$A$5:$A$34,10)),"")</f>
        <v/>
      </c>
      <c r="B17" s="75">
        <f>IF(OR(B$7=1,$A17=""),"",IF(COUNTIFS('Leave log'!$A$5:$A$404,$A17,'Leave log'!$C$5:$C$404,"&lt;="&amp;B$4,'Leave log'!$D$5:$D$404,"&gt;="&amp;B$4)=0,"",IF(AND(Setup!$A$12&lt;&gt;"",COUNTIFS('Leave log'!$A$5:$A$404,$A17,'Leave log'!$C$5:$C$404,"&lt;="&amp;B$4,'Leave log'!$D$5:$D$404,"&gt;="&amp;B$4,'Leave log'!$B$5:$B$404,Setup!$A$12)&gt;0),Setup!$B$12&amp;IF(COUNTIFS('Leave log'!$A$5:$A$404,$A17,'Leave log'!$C$5:$C$404,B$4,'Leave log'!$D$5:$D$404,B$4,'Leave log'!$E$5:$E$404,"Half day")&gt;0,"½",""),IF(AND(Setup!$A$13&lt;&gt;"",COUNTIFS('Leave log'!$A$5:$A$404,$A17,'Leave log'!$C$5:$C$404,"&lt;="&amp;B$4,'Leave log'!$D$5:$D$404,"&gt;="&amp;B$4,'Leave log'!$B$5:$B$404,Setup!$A$13)&gt;0),Setup!$B$13&amp;IF(COUNTIFS('Leave log'!$A$5:$A$404,$A17,'Leave log'!$C$5:$C$404,B$4,'Leave log'!$D$5:$D$404,B$4,'Leave log'!$E$5:$E$404,"Half day")&gt;0,"½",""),IF(AND(Setup!$A$14&lt;&gt;"",COUNTIFS('Leave log'!$A$5:$A$404,$A17,'Leave log'!$C$5:$C$404,"&lt;="&amp;B$4,'Leave log'!$D$5:$D$404,"&gt;="&amp;B$4,'Leave log'!$B$5:$B$404,Setup!$A$14)&gt;0),Setup!$B$14&amp;IF(COUNTIFS('Leave log'!$A$5:$A$404,$A17,'Leave log'!$C$5:$C$404,B$4,'Leave log'!$D$5:$D$404,B$4,'Leave log'!$E$5:$E$404,"Half day")&gt;0,"½",""),IF(AND(Setup!$A$15&lt;&gt;"",COUNTIFS('Leave log'!$A$5:$A$404,$A17,'Leave log'!$C$5:$C$404,"&lt;="&amp;B$4,'Leave log'!$D$5:$D$404,"&gt;="&amp;B$4,'Leave log'!$B$5:$B$404,Setup!$A$15)&gt;0),Setup!$B$15&amp;IF(COUNTIFS('Leave log'!$A$5:$A$404,$A17,'Leave log'!$C$5:$C$404,B$4,'Leave log'!$D$5:$D$404,B$4,'Leave log'!$E$5:$E$404,"Half day")&gt;0,"½",""),IF(AND(Setup!$A$16&lt;&gt;"",COUNTIFS('Leave log'!$A$5:$A$404,$A17,'Leave log'!$C$5:$C$404,"&lt;="&amp;B$4,'Leave log'!$D$5:$D$404,"&gt;="&amp;B$4,'Leave log'!$B$5:$B$404,Setup!$A$16)&gt;0),Setup!$B$16&amp;IF(COUNTIFS('Leave log'!$A$5:$A$404,$A17,'Leave log'!$C$5:$C$404,B$4,'Leave log'!$D$5:$D$404,B$4,'Leave log'!$E$5:$E$404,"Half day")&gt;0,"½",""),IF(AND(Setup!$A$17&lt;&gt;"",COUNTIFS('Leave log'!$A$5:$A$404,$A17,'Leave log'!$C$5:$C$404,"&lt;="&amp;B$4,'Leave log'!$D$5:$D$404,"&gt;="&amp;B$4,'Leave log'!$B$5:$B$404,Setup!$A$17)&gt;0),Setup!$B$17&amp;IF(COUNTIFS('Leave log'!$A$5:$A$404,$A17,'Leave log'!$C$5:$C$404,B$4,'Leave log'!$D$5:$D$404,B$4,'Leave log'!$E$5:$E$404,"Half day")&gt;0,"½",""),""))))))))</f>
        <v/>
      </c>
      <c r="C17" s="75">
        <f>IF(OR(C$7=1,$A17=""),"",IF(COUNTIFS('Leave log'!$A$5:$A$404,$A17,'Leave log'!$C$5:$C$404,"&lt;="&amp;C$4,'Leave log'!$D$5:$D$404,"&gt;="&amp;C$4)=0,"",IF(AND(Setup!$A$12&lt;&gt;"",COUNTIFS('Leave log'!$A$5:$A$404,$A17,'Leave log'!$C$5:$C$404,"&lt;="&amp;C$4,'Leave log'!$D$5:$D$404,"&gt;="&amp;C$4,'Leave log'!$B$5:$B$404,Setup!$A$12)&gt;0),Setup!$B$12&amp;IF(COUNTIFS('Leave log'!$A$5:$A$404,$A17,'Leave log'!$C$5:$C$404,C$4,'Leave log'!$D$5:$D$404,C$4,'Leave log'!$E$5:$E$404,"Half day")&gt;0,"½",""),IF(AND(Setup!$A$13&lt;&gt;"",COUNTIFS('Leave log'!$A$5:$A$404,$A17,'Leave log'!$C$5:$C$404,"&lt;="&amp;C$4,'Leave log'!$D$5:$D$404,"&gt;="&amp;C$4,'Leave log'!$B$5:$B$404,Setup!$A$13)&gt;0),Setup!$B$13&amp;IF(COUNTIFS('Leave log'!$A$5:$A$404,$A17,'Leave log'!$C$5:$C$404,C$4,'Leave log'!$D$5:$D$404,C$4,'Leave log'!$E$5:$E$404,"Half day")&gt;0,"½",""),IF(AND(Setup!$A$14&lt;&gt;"",COUNTIFS('Leave log'!$A$5:$A$404,$A17,'Leave log'!$C$5:$C$404,"&lt;="&amp;C$4,'Leave log'!$D$5:$D$404,"&gt;="&amp;C$4,'Leave log'!$B$5:$B$404,Setup!$A$14)&gt;0),Setup!$B$14&amp;IF(COUNTIFS('Leave log'!$A$5:$A$404,$A17,'Leave log'!$C$5:$C$404,C$4,'Leave log'!$D$5:$D$404,C$4,'Leave log'!$E$5:$E$404,"Half day")&gt;0,"½",""),IF(AND(Setup!$A$15&lt;&gt;"",COUNTIFS('Leave log'!$A$5:$A$404,$A17,'Leave log'!$C$5:$C$404,"&lt;="&amp;C$4,'Leave log'!$D$5:$D$404,"&gt;="&amp;C$4,'Leave log'!$B$5:$B$404,Setup!$A$15)&gt;0),Setup!$B$15&amp;IF(COUNTIFS('Leave log'!$A$5:$A$404,$A17,'Leave log'!$C$5:$C$404,C$4,'Leave log'!$D$5:$D$404,C$4,'Leave log'!$E$5:$E$404,"Half day")&gt;0,"½",""),IF(AND(Setup!$A$16&lt;&gt;"",COUNTIFS('Leave log'!$A$5:$A$404,$A17,'Leave log'!$C$5:$C$404,"&lt;="&amp;C$4,'Leave log'!$D$5:$D$404,"&gt;="&amp;C$4,'Leave log'!$B$5:$B$404,Setup!$A$16)&gt;0),Setup!$B$16&amp;IF(COUNTIFS('Leave log'!$A$5:$A$404,$A17,'Leave log'!$C$5:$C$404,C$4,'Leave log'!$D$5:$D$404,C$4,'Leave log'!$E$5:$E$404,"Half day")&gt;0,"½",""),IF(AND(Setup!$A$17&lt;&gt;"",COUNTIFS('Leave log'!$A$5:$A$404,$A17,'Leave log'!$C$5:$C$404,"&lt;="&amp;C$4,'Leave log'!$D$5:$D$404,"&gt;="&amp;C$4,'Leave log'!$B$5:$B$404,Setup!$A$17)&gt;0),Setup!$B$17&amp;IF(COUNTIFS('Leave log'!$A$5:$A$404,$A17,'Leave log'!$C$5:$C$404,C$4,'Leave log'!$D$5:$D$404,C$4,'Leave log'!$E$5:$E$404,"Half day")&gt;0,"½",""),""))))))))</f>
        <v/>
      </c>
      <c r="D17" s="75">
        <f>IF(OR(D$7=1,$A17=""),"",IF(COUNTIFS('Leave log'!$A$5:$A$404,$A17,'Leave log'!$C$5:$C$404,"&lt;="&amp;D$4,'Leave log'!$D$5:$D$404,"&gt;="&amp;D$4)=0,"",IF(AND(Setup!$A$12&lt;&gt;"",COUNTIFS('Leave log'!$A$5:$A$404,$A17,'Leave log'!$C$5:$C$404,"&lt;="&amp;D$4,'Leave log'!$D$5:$D$404,"&gt;="&amp;D$4,'Leave log'!$B$5:$B$404,Setup!$A$12)&gt;0),Setup!$B$12&amp;IF(COUNTIFS('Leave log'!$A$5:$A$404,$A17,'Leave log'!$C$5:$C$404,D$4,'Leave log'!$D$5:$D$404,D$4,'Leave log'!$E$5:$E$404,"Half day")&gt;0,"½",""),IF(AND(Setup!$A$13&lt;&gt;"",COUNTIFS('Leave log'!$A$5:$A$404,$A17,'Leave log'!$C$5:$C$404,"&lt;="&amp;D$4,'Leave log'!$D$5:$D$404,"&gt;="&amp;D$4,'Leave log'!$B$5:$B$404,Setup!$A$13)&gt;0),Setup!$B$13&amp;IF(COUNTIFS('Leave log'!$A$5:$A$404,$A17,'Leave log'!$C$5:$C$404,D$4,'Leave log'!$D$5:$D$404,D$4,'Leave log'!$E$5:$E$404,"Half day")&gt;0,"½",""),IF(AND(Setup!$A$14&lt;&gt;"",COUNTIFS('Leave log'!$A$5:$A$404,$A17,'Leave log'!$C$5:$C$404,"&lt;="&amp;D$4,'Leave log'!$D$5:$D$404,"&gt;="&amp;D$4,'Leave log'!$B$5:$B$404,Setup!$A$14)&gt;0),Setup!$B$14&amp;IF(COUNTIFS('Leave log'!$A$5:$A$404,$A17,'Leave log'!$C$5:$C$404,D$4,'Leave log'!$D$5:$D$404,D$4,'Leave log'!$E$5:$E$404,"Half day")&gt;0,"½",""),IF(AND(Setup!$A$15&lt;&gt;"",COUNTIFS('Leave log'!$A$5:$A$404,$A17,'Leave log'!$C$5:$C$404,"&lt;="&amp;D$4,'Leave log'!$D$5:$D$404,"&gt;="&amp;D$4,'Leave log'!$B$5:$B$404,Setup!$A$15)&gt;0),Setup!$B$15&amp;IF(COUNTIFS('Leave log'!$A$5:$A$404,$A17,'Leave log'!$C$5:$C$404,D$4,'Leave log'!$D$5:$D$404,D$4,'Leave log'!$E$5:$E$404,"Half day")&gt;0,"½",""),IF(AND(Setup!$A$16&lt;&gt;"",COUNTIFS('Leave log'!$A$5:$A$404,$A17,'Leave log'!$C$5:$C$404,"&lt;="&amp;D$4,'Leave log'!$D$5:$D$404,"&gt;="&amp;D$4,'Leave log'!$B$5:$B$404,Setup!$A$16)&gt;0),Setup!$B$16&amp;IF(COUNTIFS('Leave log'!$A$5:$A$404,$A17,'Leave log'!$C$5:$C$404,D$4,'Leave log'!$D$5:$D$404,D$4,'Leave log'!$E$5:$E$404,"Half day")&gt;0,"½",""),IF(AND(Setup!$A$17&lt;&gt;"",COUNTIFS('Leave log'!$A$5:$A$404,$A17,'Leave log'!$C$5:$C$404,"&lt;="&amp;D$4,'Leave log'!$D$5:$D$404,"&gt;="&amp;D$4,'Leave log'!$B$5:$B$404,Setup!$A$17)&gt;0),Setup!$B$17&amp;IF(COUNTIFS('Leave log'!$A$5:$A$404,$A17,'Leave log'!$C$5:$C$404,D$4,'Leave log'!$D$5:$D$404,D$4,'Leave log'!$E$5:$E$404,"Half day")&gt;0,"½",""),""))))))))</f>
        <v/>
      </c>
      <c r="E17" s="75">
        <f>IF(OR(E$7=1,$A17=""),"",IF(COUNTIFS('Leave log'!$A$5:$A$404,$A17,'Leave log'!$C$5:$C$404,"&lt;="&amp;E$4,'Leave log'!$D$5:$D$404,"&gt;="&amp;E$4)=0,"",IF(AND(Setup!$A$12&lt;&gt;"",COUNTIFS('Leave log'!$A$5:$A$404,$A17,'Leave log'!$C$5:$C$404,"&lt;="&amp;E$4,'Leave log'!$D$5:$D$404,"&gt;="&amp;E$4,'Leave log'!$B$5:$B$404,Setup!$A$12)&gt;0),Setup!$B$12&amp;IF(COUNTIFS('Leave log'!$A$5:$A$404,$A17,'Leave log'!$C$5:$C$404,E$4,'Leave log'!$D$5:$D$404,E$4,'Leave log'!$E$5:$E$404,"Half day")&gt;0,"½",""),IF(AND(Setup!$A$13&lt;&gt;"",COUNTIFS('Leave log'!$A$5:$A$404,$A17,'Leave log'!$C$5:$C$404,"&lt;="&amp;E$4,'Leave log'!$D$5:$D$404,"&gt;="&amp;E$4,'Leave log'!$B$5:$B$404,Setup!$A$13)&gt;0),Setup!$B$13&amp;IF(COUNTIFS('Leave log'!$A$5:$A$404,$A17,'Leave log'!$C$5:$C$404,E$4,'Leave log'!$D$5:$D$404,E$4,'Leave log'!$E$5:$E$404,"Half day")&gt;0,"½",""),IF(AND(Setup!$A$14&lt;&gt;"",COUNTIFS('Leave log'!$A$5:$A$404,$A17,'Leave log'!$C$5:$C$404,"&lt;="&amp;E$4,'Leave log'!$D$5:$D$404,"&gt;="&amp;E$4,'Leave log'!$B$5:$B$404,Setup!$A$14)&gt;0),Setup!$B$14&amp;IF(COUNTIFS('Leave log'!$A$5:$A$404,$A17,'Leave log'!$C$5:$C$404,E$4,'Leave log'!$D$5:$D$404,E$4,'Leave log'!$E$5:$E$404,"Half day")&gt;0,"½",""),IF(AND(Setup!$A$15&lt;&gt;"",COUNTIFS('Leave log'!$A$5:$A$404,$A17,'Leave log'!$C$5:$C$404,"&lt;="&amp;E$4,'Leave log'!$D$5:$D$404,"&gt;="&amp;E$4,'Leave log'!$B$5:$B$404,Setup!$A$15)&gt;0),Setup!$B$15&amp;IF(COUNTIFS('Leave log'!$A$5:$A$404,$A17,'Leave log'!$C$5:$C$404,E$4,'Leave log'!$D$5:$D$404,E$4,'Leave log'!$E$5:$E$404,"Half day")&gt;0,"½",""),IF(AND(Setup!$A$16&lt;&gt;"",COUNTIFS('Leave log'!$A$5:$A$404,$A17,'Leave log'!$C$5:$C$404,"&lt;="&amp;E$4,'Leave log'!$D$5:$D$404,"&gt;="&amp;E$4,'Leave log'!$B$5:$B$404,Setup!$A$16)&gt;0),Setup!$B$16&amp;IF(COUNTIFS('Leave log'!$A$5:$A$404,$A17,'Leave log'!$C$5:$C$404,E$4,'Leave log'!$D$5:$D$404,E$4,'Leave log'!$E$5:$E$404,"Half day")&gt;0,"½",""),IF(AND(Setup!$A$17&lt;&gt;"",COUNTIFS('Leave log'!$A$5:$A$404,$A17,'Leave log'!$C$5:$C$404,"&lt;="&amp;E$4,'Leave log'!$D$5:$D$404,"&gt;="&amp;E$4,'Leave log'!$B$5:$B$404,Setup!$A$17)&gt;0),Setup!$B$17&amp;IF(COUNTIFS('Leave log'!$A$5:$A$404,$A17,'Leave log'!$C$5:$C$404,E$4,'Leave log'!$D$5:$D$404,E$4,'Leave log'!$E$5:$E$404,"Half day")&gt;0,"½",""),""))))))))</f>
        <v/>
      </c>
      <c r="F17" s="75">
        <f>IF(OR(F$7=1,$A17=""),"",IF(COUNTIFS('Leave log'!$A$5:$A$404,$A17,'Leave log'!$C$5:$C$404,"&lt;="&amp;F$4,'Leave log'!$D$5:$D$404,"&gt;="&amp;F$4)=0,"",IF(AND(Setup!$A$12&lt;&gt;"",COUNTIFS('Leave log'!$A$5:$A$404,$A17,'Leave log'!$C$5:$C$404,"&lt;="&amp;F$4,'Leave log'!$D$5:$D$404,"&gt;="&amp;F$4,'Leave log'!$B$5:$B$404,Setup!$A$12)&gt;0),Setup!$B$12&amp;IF(COUNTIFS('Leave log'!$A$5:$A$404,$A17,'Leave log'!$C$5:$C$404,F$4,'Leave log'!$D$5:$D$404,F$4,'Leave log'!$E$5:$E$404,"Half day")&gt;0,"½",""),IF(AND(Setup!$A$13&lt;&gt;"",COUNTIFS('Leave log'!$A$5:$A$404,$A17,'Leave log'!$C$5:$C$404,"&lt;="&amp;F$4,'Leave log'!$D$5:$D$404,"&gt;="&amp;F$4,'Leave log'!$B$5:$B$404,Setup!$A$13)&gt;0),Setup!$B$13&amp;IF(COUNTIFS('Leave log'!$A$5:$A$404,$A17,'Leave log'!$C$5:$C$404,F$4,'Leave log'!$D$5:$D$404,F$4,'Leave log'!$E$5:$E$404,"Half day")&gt;0,"½",""),IF(AND(Setup!$A$14&lt;&gt;"",COUNTIFS('Leave log'!$A$5:$A$404,$A17,'Leave log'!$C$5:$C$404,"&lt;="&amp;F$4,'Leave log'!$D$5:$D$404,"&gt;="&amp;F$4,'Leave log'!$B$5:$B$404,Setup!$A$14)&gt;0),Setup!$B$14&amp;IF(COUNTIFS('Leave log'!$A$5:$A$404,$A17,'Leave log'!$C$5:$C$404,F$4,'Leave log'!$D$5:$D$404,F$4,'Leave log'!$E$5:$E$404,"Half day")&gt;0,"½",""),IF(AND(Setup!$A$15&lt;&gt;"",COUNTIFS('Leave log'!$A$5:$A$404,$A17,'Leave log'!$C$5:$C$404,"&lt;="&amp;F$4,'Leave log'!$D$5:$D$404,"&gt;="&amp;F$4,'Leave log'!$B$5:$B$404,Setup!$A$15)&gt;0),Setup!$B$15&amp;IF(COUNTIFS('Leave log'!$A$5:$A$404,$A17,'Leave log'!$C$5:$C$404,F$4,'Leave log'!$D$5:$D$404,F$4,'Leave log'!$E$5:$E$404,"Half day")&gt;0,"½",""),IF(AND(Setup!$A$16&lt;&gt;"",COUNTIFS('Leave log'!$A$5:$A$404,$A17,'Leave log'!$C$5:$C$404,"&lt;="&amp;F$4,'Leave log'!$D$5:$D$404,"&gt;="&amp;F$4,'Leave log'!$B$5:$B$404,Setup!$A$16)&gt;0),Setup!$B$16&amp;IF(COUNTIFS('Leave log'!$A$5:$A$404,$A17,'Leave log'!$C$5:$C$404,F$4,'Leave log'!$D$5:$D$404,F$4,'Leave log'!$E$5:$E$404,"Half day")&gt;0,"½",""),IF(AND(Setup!$A$17&lt;&gt;"",COUNTIFS('Leave log'!$A$5:$A$404,$A17,'Leave log'!$C$5:$C$404,"&lt;="&amp;F$4,'Leave log'!$D$5:$D$404,"&gt;="&amp;F$4,'Leave log'!$B$5:$B$404,Setup!$A$17)&gt;0),Setup!$B$17&amp;IF(COUNTIFS('Leave log'!$A$5:$A$404,$A17,'Leave log'!$C$5:$C$404,F$4,'Leave log'!$D$5:$D$404,F$4,'Leave log'!$E$5:$E$404,"Half day")&gt;0,"½",""),""))))))))</f>
        <v/>
      </c>
      <c r="G17" s="75">
        <f>IF(OR(G$7=1,$A17=""),"",IF(COUNTIFS('Leave log'!$A$5:$A$404,$A17,'Leave log'!$C$5:$C$404,"&lt;="&amp;G$4,'Leave log'!$D$5:$D$404,"&gt;="&amp;G$4)=0,"",IF(AND(Setup!$A$12&lt;&gt;"",COUNTIFS('Leave log'!$A$5:$A$404,$A17,'Leave log'!$C$5:$C$404,"&lt;="&amp;G$4,'Leave log'!$D$5:$D$404,"&gt;="&amp;G$4,'Leave log'!$B$5:$B$404,Setup!$A$12)&gt;0),Setup!$B$12&amp;IF(COUNTIFS('Leave log'!$A$5:$A$404,$A17,'Leave log'!$C$5:$C$404,G$4,'Leave log'!$D$5:$D$404,G$4,'Leave log'!$E$5:$E$404,"Half day")&gt;0,"½",""),IF(AND(Setup!$A$13&lt;&gt;"",COUNTIFS('Leave log'!$A$5:$A$404,$A17,'Leave log'!$C$5:$C$404,"&lt;="&amp;G$4,'Leave log'!$D$5:$D$404,"&gt;="&amp;G$4,'Leave log'!$B$5:$B$404,Setup!$A$13)&gt;0),Setup!$B$13&amp;IF(COUNTIFS('Leave log'!$A$5:$A$404,$A17,'Leave log'!$C$5:$C$404,G$4,'Leave log'!$D$5:$D$404,G$4,'Leave log'!$E$5:$E$404,"Half day")&gt;0,"½",""),IF(AND(Setup!$A$14&lt;&gt;"",COUNTIFS('Leave log'!$A$5:$A$404,$A17,'Leave log'!$C$5:$C$404,"&lt;="&amp;G$4,'Leave log'!$D$5:$D$404,"&gt;="&amp;G$4,'Leave log'!$B$5:$B$404,Setup!$A$14)&gt;0),Setup!$B$14&amp;IF(COUNTIFS('Leave log'!$A$5:$A$404,$A17,'Leave log'!$C$5:$C$404,G$4,'Leave log'!$D$5:$D$404,G$4,'Leave log'!$E$5:$E$404,"Half day")&gt;0,"½",""),IF(AND(Setup!$A$15&lt;&gt;"",COUNTIFS('Leave log'!$A$5:$A$404,$A17,'Leave log'!$C$5:$C$404,"&lt;="&amp;G$4,'Leave log'!$D$5:$D$404,"&gt;="&amp;G$4,'Leave log'!$B$5:$B$404,Setup!$A$15)&gt;0),Setup!$B$15&amp;IF(COUNTIFS('Leave log'!$A$5:$A$404,$A17,'Leave log'!$C$5:$C$404,G$4,'Leave log'!$D$5:$D$404,G$4,'Leave log'!$E$5:$E$404,"Half day")&gt;0,"½",""),IF(AND(Setup!$A$16&lt;&gt;"",COUNTIFS('Leave log'!$A$5:$A$404,$A17,'Leave log'!$C$5:$C$404,"&lt;="&amp;G$4,'Leave log'!$D$5:$D$404,"&gt;="&amp;G$4,'Leave log'!$B$5:$B$404,Setup!$A$16)&gt;0),Setup!$B$16&amp;IF(COUNTIFS('Leave log'!$A$5:$A$404,$A17,'Leave log'!$C$5:$C$404,G$4,'Leave log'!$D$5:$D$404,G$4,'Leave log'!$E$5:$E$404,"Half day")&gt;0,"½",""),IF(AND(Setup!$A$17&lt;&gt;"",COUNTIFS('Leave log'!$A$5:$A$404,$A17,'Leave log'!$C$5:$C$404,"&lt;="&amp;G$4,'Leave log'!$D$5:$D$404,"&gt;="&amp;G$4,'Leave log'!$B$5:$B$404,Setup!$A$17)&gt;0),Setup!$B$17&amp;IF(COUNTIFS('Leave log'!$A$5:$A$404,$A17,'Leave log'!$C$5:$C$404,G$4,'Leave log'!$D$5:$D$404,G$4,'Leave log'!$E$5:$E$404,"Half day")&gt;0,"½",""),""))))))))</f>
        <v/>
      </c>
      <c r="H17" s="75">
        <f>IF(OR(H$7=1,$A17=""),"",IF(COUNTIFS('Leave log'!$A$5:$A$404,$A17,'Leave log'!$C$5:$C$404,"&lt;="&amp;H$4,'Leave log'!$D$5:$D$404,"&gt;="&amp;H$4)=0,"",IF(AND(Setup!$A$12&lt;&gt;"",COUNTIFS('Leave log'!$A$5:$A$404,$A17,'Leave log'!$C$5:$C$404,"&lt;="&amp;H$4,'Leave log'!$D$5:$D$404,"&gt;="&amp;H$4,'Leave log'!$B$5:$B$404,Setup!$A$12)&gt;0),Setup!$B$12&amp;IF(COUNTIFS('Leave log'!$A$5:$A$404,$A17,'Leave log'!$C$5:$C$404,H$4,'Leave log'!$D$5:$D$404,H$4,'Leave log'!$E$5:$E$404,"Half day")&gt;0,"½",""),IF(AND(Setup!$A$13&lt;&gt;"",COUNTIFS('Leave log'!$A$5:$A$404,$A17,'Leave log'!$C$5:$C$404,"&lt;="&amp;H$4,'Leave log'!$D$5:$D$404,"&gt;="&amp;H$4,'Leave log'!$B$5:$B$404,Setup!$A$13)&gt;0),Setup!$B$13&amp;IF(COUNTIFS('Leave log'!$A$5:$A$404,$A17,'Leave log'!$C$5:$C$404,H$4,'Leave log'!$D$5:$D$404,H$4,'Leave log'!$E$5:$E$404,"Half day")&gt;0,"½",""),IF(AND(Setup!$A$14&lt;&gt;"",COUNTIFS('Leave log'!$A$5:$A$404,$A17,'Leave log'!$C$5:$C$404,"&lt;="&amp;H$4,'Leave log'!$D$5:$D$404,"&gt;="&amp;H$4,'Leave log'!$B$5:$B$404,Setup!$A$14)&gt;0),Setup!$B$14&amp;IF(COUNTIFS('Leave log'!$A$5:$A$404,$A17,'Leave log'!$C$5:$C$404,H$4,'Leave log'!$D$5:$D$404,H$4,'Leave log'!$E$5:$E$404,"Half day")&gt;0,"½",""),IF(AND(Setup!$A$15&lt;&gt;"",COUNTIFS('Leave log'!$A$5:$A$404,$A17,'Leave log'!$C$5:$C$404,"&lt;="&amp;H$4,'Leave log'!$D$5:$D$404,"&gt;="&amp;H$4,'Leave log'!$B$5:$B$404,Setup!$A$15)&gt;0),Setup!$B$15&amp;IF(COUNTIFS('Leave log'!$A$5:$A$404,$A17,'Leave log'!$C$5:$C$404,H$4,'Leave log'!$D$5:$D$404,H$4,'Leave log'!$E$5:$E$404,"Half day")&gt;0,"½",""),IF(AND(Setup!$A$16&lt;&gt;"",COUNTIFS('Leave log'!$A$5:$A$404,$A17,'Leave log'!$C$5:$C$404,"&lt;="&amp;H$4,'Leave log'!$D$5:$D$404,"&gt;="&amp;H$4,'Leave log'!$B$5:$B$404,Setup!$A$16)&gt;0),Setup!$B$16&amp;IF(COUNTIFS('Leave log'!$A$5:$A$404,$A17,'Leave log'!$C$5:$C$404,H$4,'Leave log'!$D$5:$D$404,H$4,'Leave log'!$E$5:$E$404,"Half day")&gt;0,"½",""),IF(AND(Setup!$A$17&lt;&gt;"",COUNTIFS('Leave log'!$A$5:$A$404,$A17,'Leave log'!$C$5:$C$404,"&lt;="&amp;H$4,'Leave log'!$D$5:$D$404,"&gt;="&amp;H$4,'Leave log'!$B$5:$B$404,Setup!$A$17)&gt;0),Setup!$B$17&amp;IF(COUNTIFS('Leave log'!$A$5:$A$404,$A17,'Leave log'!$C$5:$C$404,H$4,'Leave log'!$D$5:$D$404,H$4,'Leave log'!$E$5:$E$404,"Half day")&gt;0,"½",""),""))))))))</f>
        <v/>
      </c>
      <c r="I17" s="75">
        <f>IF(OR(I$7=1,$A17=""),"",IF(COUNTIFS('Leave log'!$A$5:$A$404,$A17,'Leave log'!$C$5:$C$404,"&lt;="&amp;I$4,'Leave log'!$D$5:$D$404,"&gt;="&amp;I$4)=0,"",IF(AND(Setup!$A$12&lt;&gt;"",COUNTIFS('Leave log'!$A$5:$A$404,$A17,'Leave log'!$C$5:$C$404,"&lt;="&amp;I$4,'Leave log'!$D$5:$D$404,"&gt;="&amp;I$4,'Leave log'!$B$5:$B$404,Setup!$A$12)&gt;0),Setup!$B$12&amp;IF(COUNTIFS('Leave log'!$A$5:$A$404,$A17,'Leave log'!$C$5:$C$404,I$4,'Leave log'!$D$5:$D$404,I$4,'Leave log'!$E$5:$E$404,"Half day")&gt;0,"½",""),IF(AND(Setup!$A$13&lt;&gt;"",COUNTIFS('Leave log'!$A$5:$A$404,$A17,'Leave log'!$C$5:$C$404,"&lt;="&amp;I$4,'Leave log'!$D$5:$D$404,"&gt;="&amp;I$4,'Leave log'!$B$5:$B$404,Setup!$A$13)&gt;0),Setup!$B$13&amp;IF(COUNTIFS('Leave log'!$A$5:$A$404,$A17,'Leave log'!$C$5:$C$404,I$4,'Leave log'!$D$5:$D$404,I$4,'Leave log'!$E$5:$E$404,"Half day")&gt;0,"½",""),IF(AND(Setup!$A$14&lt;&gt;"",COUNTIFS('Leave log'!$A$5:$A$404,$A17,'Leave log'!$C$5:$C$404,"&lt;="&amp;I$4,'Leave log'!$D$5:$D$404,"&gt;="&amp;I$4,'Leave log'!$B$5:$B$404,Setup!$A$14)&gt;0),Setup!$B$14&amp;IF(COUNTIFS('Leave log'!$A$5:$A$404,$A17,'Leave log'!$C$5:$C$404,I$4,'Leave log'!$D$5:$D$404,I$4,'Leave log'!$E$5:$E$404,"Half day")&gt;0,"½",""),IF(AND(Setup!$A$15&lt;&gt;"",COUNTIFS('Leave log'!$A$5:$A$404,$A17,'Leave log'!$C$5:$C$404,"&lt;="&amp;I$4,'Leave log'!$D$5:$D$404,"&gt;="&amp;I$4,'Leave log'!$B$5:$B$404,Setup!$A$15)&gt;0),Setup!$B$15&amp;IF(COUNTIFS('Leave log'!$A$5:$A$404,$A17,'Leave log'!$C$5:$C$404,I$4,'Leave log'!$D$5:$D$404,I$4,'Leave log'!$E$5:$E$404,"Half day")&gt;0,"½",""),IF(AND(Setup!$A$16&lt;&gt;"",COUNTIFS('Leave log'!$A$5:$A$404,$A17,'Leave log'!$C$5:$C$404,"&lt;="&amp;I$4,'Leave log'!$D$5:$D$404,"&gt;="&amp;I$4,'Leave log'!$B$5:$B$404,Setup!$A$16)&gt;0),Setup!$B$16&amp;IF(COUNTIFS('Leave log'!$A$5:$A$404,$A17,'Leave log'!$C$5:$C$404,I$4,'Leave log'!$D$5:$D$404,I$4,'Leave log'!$E$5:$E$404,"Half day")&gt;0,"½",""),IF(AND(Setup!$A$17&lt;&gt;"",COUNTIFS('Leave log'!$A$5:$A$404,$A17,'Leave log'!$C$5:$C$404,"&lt;="&amp;I$4,'Leave log'!$D$5:$D$404,"&gt;="&amp;I$4,'Leave log'!$B$5:$B$404,Setup!$A$17)&gt;0),Setup!$B$17&amp;IF(COUNTIFS('Leave log'!$A$5:$A$404,$A17,'Leave log'!$C$5:$C$404,I$4,'Leave log'!$D$5:$D$404,I$4,'Leave log'!$E$5:$E$404,"Half day")&gt;0,"½",""),""))))))))</f>
        <v/>
      </c>
      <c r="J17" s="75">
        <f>IF(OR(J$7=1,$A17=""),"",IF(COUNTIFS('Leave log'!$A$5:$A$404,$A17,'Leave log'!$C$5:$C$404,"&lt;="&amp;J$4,'Leave log'!$D$5:$D$404,"&gt;="&amp;J$4)=0,"",IF(AND(Setup!$A$12&lt;&gt;"",COUNTIFS('Leave log'!$A$5:$A$404,$A17,'Leave log'!$C$5:$C$404,"&lt;="&amp;J$4,'Leave log'!$D$5:$D$404,"&gt;="&amp;J$4,'Leave log'!$B$5:$B$404,Setup!$A$12)&gt;0),Setup!$B$12&amp;IF(COUNTIFS('Leave log'!$A$5:$A$404,$A17,'Leave log'!$C$5:$C$404,J$4,'Leave log'!$D$5:$D$404,J$4,'Leave log'!$E$5:$E$404,"Half day")&gt;0,"½",""),IF(AND(Setup!$A$13&lt;&gt;"",COUNTIFS('Leave log'!$A$5:$A$404,$A17,'Leave log'!$C$5:$C$404,"&lt;="&amp;J$4,'Leave log'!$D$5:$D$404,"&gt;="&amp;J$4,'Leave log'!$B$5:$B$404,Setup!$A$13)&gt;0),Setup!$B$13&amp;IF(COUNTIFS('Leave log'!$A$5:$A$404,$A17,'Leave log'!$C$5:$C$404,J$4,'Leave log'!$D$5:$D$404,J$4,'Leave log'!$E$5:$E$404,"Half day")&gt;0,"½",""),IF(AND(Setup!$A$14&lt;&gt;"",COUNTIFS('Leave log'!$A$5:$A$404,$A17,'Leave log'!$C$5:$C$404,"&lt;="&amp;J$4,'Leave log'!$D$5:$D$404,"&gt;="&amp;J$4,'Leave log'!$B$5:$B$404,Setup!$A$14)&gt;0),Setup!$B$14&amp;IF(COUNTIFS('Leave log'!$A$5:$A$404,$A17,'Leave log'!$C$5:$C$404,J$4,'Leave log'!$D$5:$D$404,J$4,'Leave log'!$E$5:$E$404,"Half day")&gt;0,"½",""),IF(AND(Setup!$A$15&lt;&gt;"",COUNTIFS('Leave log'!$A$5:$A$404,$A17,'Leave log'!$C$5:$C$404,"&lt;="&amp;J$4,'Leave log'!$D$5:$D$404,"&gt;="&amp;J$4,'Leave log'!$B$5:$B$404,Setup!$A$15)&gt;0),Setup!$B$15&amp;IF(COUNTIFS('Leave log'!$A$5:$A$404,$A17,'Leave log'!$C$5:$C$404,J$4,'Leave log'!$D$5:$D$404,J$4,'Leave log'!$E$5:$E$404,"Half day")&gt;0,"½",""),IF(AND(Setup!$A$16&lt;&gt;"",COUNTIFS('Leave log'!$A$5:$A$404,$A17,'Leave log'!$C$5:$C$404,"&lt;="&amp;J$4,'Leave log'!$D$5:$D$404,"&gt;="&amp;J$4,'Leave log'!$B$5:$B$404,Setup!$A$16)&gt;0),Setup!$B$16&amp;IF(COUNTIFS('Leave log'!$A$5:$A$404,$A17,'Leave log'!$C$5:$C$404,J$4,'Leave log'!$D$5:$D$404,J$4,'Leave log'!$E$5:$E$404,"Half day")&gt;0,"½",""),IF(AND(Setup!$A$17&lt;&gt;"",COUNTIFS('Leave log'!$A$5:$A$404,$A17,'Leave log'!$C$5:$C$404,"&lt;="&amp;J$4,'Leave log'!$D$5:$D$404,"&gt;="&amp;J$4,'Leave log'!$B$5:$B$404,Setup!$A$17)&gt;0),Setup!$B$17&amp;IF(COUNTIFS('Leave log'!$A$5:$A$404,$A17,'Leave log'!$C$5:$C$404,J$4,'Leave log'!$D$5:$D$404,J$4,'Leave log'!$E$5:$E$404,"Half day")&gt;0,"½",""),""))))))))</f>
        <v/>
      </c>
      <c r="K17" s="75">
        <f>IF(OR(K$7=1,$A17=""),"",IF(COUNTIFS('Leave log'!$A$5:$A$404,$A17,'Leave log'!$C$5:$C$404,"&lt;="&amp;K$4,'Leave log'!$D$5:$D$404,"&gt;="&amp;K$4)=0,"",IF(AND(Setup!$A$12&lt;&gt;"",COUNTIFS('Leave log'!$A$5:$A$404,$A17,'Leave log'!$C$5:$C$404,"&lt;="&amp;K$4,'Leave log'!$D$5:$D$404,"&gt;="&amp;K$4,'Leave log'!$B$5:$B$404,Setup!$A$12)&gt;0),Setup!$B$12&amp;IF(COUNTIFS('Leave log'!$A$5:$A$404,$A17,'Leave log'!$C$5:$C$404,K$4,'Leave log'!$D$5:$D$404,K$4,'Leave log'!$E$5:$E$404,"Half day")&gt;0,"½",""),IF(AND(Setup!$A$13&lt;&gt;"",COUNTIFS('Leave log'!$A$5:$A$404,$A17,'Leave log'!$C$5:$C$404,"&lt;="&amp;K$4,'Leave log'!$D$5:$D$404,"&gt;="&amp;K$4,'Leave log'!$B$5:$B$404,Setup!$A$13)&gt;0),Setup!$B$13&amp;IF(COUNTIFS('Leave log'!$A$5:$A$404,$A17,'Leave log'!$C$5:$C$404,K$4,'Leave log'!$D$5:$D$404,K$4,'Leave log'!$E$5:$E$404,"Half day")&gt;0,"½",""),IF(AND(Setup!$A$14&lt;&gt;"",COUNTIFS('Leave log'!$A$5:$A$404,$A17,'Leave log'!$C$5:$C$404,"&lt;="&amp;K$4,'Leave log'!$D$5:$D$404,"&gt;="&amp;K$4,'Leave log'!$B$5:$B$404,Setup!$A$14)&gt;0),Setup!$B$14&amp;IF(COUNTIFS('Leave log'!$A$5:$A$404,$A17,'Leave log'!$C$5:$C$404,K$4,'Leave log'!$D$5:$D$404,K$4,'Leave log'!$E$5:$E$404,"Half day")&gt;0,"½",""),IF(AND(Setup!$A$15&lt;&gt;"",COUNTIFS('Leave log'!$A$5:$A$404,$A17,'Leave log'!$C$5:$C$404,"&lt;="&amp;K$4,'Leave log'!$D$5:$D$404,"&gt;="&amp;K$4,'Leave log'!$B$5:$B$404,Setup!$A$15)&gt;0),Setup!$B$15&amp;IF(COUNTIFS('Leave log'!$A$5:$A$404,$A17,'Leave log'!$C$5:$C$404,K$4,'Leave log'!$D$5:$D$404,K$4,'Leave log'!$E$5:$E$404,"Half day")&gt;0,"½",""),IF(AND(Setup!$A$16&lt;&gt;"",COUNTIFS('Leave log'!$A$5:$A$404,$A17,'Leave log'!$C$5:$C$404,"&lt;="&amp;K$4,'Leave log'!$D$5:$D$404,"&gt;="&amp;K$4,'Leave log'!$B$5:$B$404,Setup!$A$16)&gt;0),Setup!$B$16&amp;IF(COUNTIFS('Leave log'!$A$5:$A$404,$A17,'Leave log'!$C$5:$C$404,K$4,'Leave log'!$D$5:$D$404,K$4,'Leave log'!$E$5:$E$404,"Half day")&gt;0,"½",""),IF(AND(Setup!$A$17&lt;&gt;"",COUNTIFS('Leave log'!$A$5:$A$404,$A17,'Leave log'!$C$5:$C$404,"&lt;="&amp;K$4,'Leave log'!$D$5:$D$404,"&gt;="&amp;K$4,'Leave log'!$B$5:$B$404,Setup!$A$17)&gt;0),Setup!$B$17&amp;IF(COUNTIFS('Leave log'!$A$5:$A$404,$A17,'Leave log'!$C$5:$C$404,K$4,'Leave log'!$D$5:$D$404,K$4,'Leave log'!$E$5:$E$404,"Half day")&gt;0,"½",""),""))))))))</f>
        <v/>
      </c>
      <c r="L17" s="75">
        <f>IF(OR(L$7=1,$A17=""),"",IF(COUNTIFS('Leave log'!$A$5:$A$404,$A17,'Leave log'!$C$5:$C$404,"&lt;="&amp;L$4,'Leave log'!$D$5:$D$404,"&gt;="&amp;L$4)=0,"",IF(AND(Setup!$A$12&lt;&gt;"",COUNTIFS('Leave log'!$A$5:$A$404,$A17,'Leave log'!$C$5:$C$404,"&lt;="&amp;L$4,'Leave log'!$D$5:$D$404,"&gt;="&amp;L$4,'Leave log'!$B$5:$B$404,Setup!$A$12)&gt;0),Setup!$B$12&amp;IF(COUNTIFS('Leave log'!$A$5:$A$404,$A17,'Leave log'!$C$5:$C$404,L$4,'Leave log'!$D$5:$D$404,L$4,'Leave log'!$E$5:$E$404,"Half day")&gt;0,"½",""),IF(AND(Setup!$A$13&lt;&gt;"",COUNTIFS('Leave log'!$A$5:$A$404,$A17,'Leave log'!$C$5:$C$404,"&lt;="&amp;L$4,'Leave log'!$D$5:$D$404,"&gt;="&amp;L$4,'Leave log'!$B$5:$B$404,Setup!$A$13)&gt;0),Setup!$B$13&amp;IF(COUNTIFS('Leave log'!$A$5:$A$404,$A17,'Leave log'!$C$5:$C$404,L$4,'Leave log'!$D$5:$D$404,L$4,'Leave log'!$E$5:$E$404,"Half day")&gt;0,"½",""),IF(AND(Setup!$A$14&lt;&gt;"",COUNTIFS('Leave log'!$A$5:$A$404,$A17,'Leave log'!$C$5:$C$404,"&lt;="&amp;L$4,'Leave log'!$D$5:$D$404,"&gt;="&amp;L$4,'Leave log'!$B$5:$B$404,Setup!$A$14)&gt;0),Setup!$B$14&amp;IF(COUNTIFS('Leave log'!$A$5:$A$404,$A17,'Leave log'!$C$5:$C$404,L$4,'Leave log'!$D$5:$D$404,L$4,'Leave log'!$E$5:$E$404,"Half day")&gt;0,"½",""),IF(AND(Setup!$A$15&lt;&gt;"",COUNTIFS('Leave log'!$A$5:$A$404,$A17,'Leave log'!$C$5:$C$404,"&lt;="&amp;L$4,'Leave log'!$D$5:$D$404,"&gt;="&amp;L$4,'Leave log'!$B$5:$B$404,Setup!$A$15)&gt;0),Setup!$B$15&amp;IF(COUNTIFS('Leave log'!$A$5:$A$404,$A17,'Leave log'!$C$5:$C$404,L$4,'Leave log'!$D$5:$D$404,L$4,'Leave log'!$E$5:$E$404,"Half day")&gt;0,"½",""),IF(AND(Setup!$A$16&lt;&gt;"",COUNTIFS('Leave log'!$A$5:$A$404,$A17,'Leave log'!$C$5:$C$404,"&lt;="&amp;L$4,'Leave log'!$D$5:$D$404,"&gt;="&amp;L$4,'Leave log'!$B$5:$B$404,Setup!$A$16)&gt;0),Setup!$B$16&amp;IF(COUNTIFS('Leave log'!$A$5:$A$404,$A17,'Leave log'!$C$5:$C$404,L$4,'Leave log'!$D$5:$D$404,L$4,'Leave log'!$E$5:$E$404,"Half day")&gt;0,"½",""),IF(AND(Setup!$A$17&lt;&gt;"",COUNTIFS('Leave log'!$A$5:$A$404,$A17,'Leave log'!$C$5:$C$404,"&lt;="&amp;L$4,'Leave log'!$D$5:$D$404,"&gt;="&amp;L$4,'Leave log'!$B$5:$B$404,Setup!$A$17)&gt;0),Setup!$B$17&amp;IF(COUNTIFS('Leave log'!$A$5:$A$404,$A17,'Leave log'!$C$5:$C$404,L$4,'Leave log'!$D$5:$D$404,L$4,'Leave log'!$E$5:$E$404,"Half day")&gt;0,"½",""),""))))))))</f>
        <v/>
      </c>
      <c r="M17" s="75">
        <f>IF(OR(M$7=1,$A17=""),"",IF(COUNTIFS('Leave log'!$A$5:$A$404,$A17,'Leave log'!$C$5:$C$404,"&lt;="&amp;M$4,'Leave log'!$D$5:$D$404,"&gt;="&amp;M$4)=0,"",IF(AND(Setup!$A$12&lt;&gt;"",COUNTIFS('Leave log'!$A$5:$A$404,$A17,'Leave log'!$C$5:$C$404,"&lt;="&amp;M$4,'Leave log'!$D$5:$D$404,"&gt;="&amp;M$4,'Leave log'!$B$5:$B$404,Setup!$A$12)&gt;0),Setup!$B$12&amp;IF(COUNTIFS('Leave log'!$A$5:$A$404,$A17,'Leave log'!$C$5:$C$404,M$4,'Leave log'!$D$5:$D$404,M$4,'Leave log'!$E$5:$E$404,"Half day")&gt;0,"½",""),IF(AND(Setup!$A$13&lt;&gt;"",COUNTIFS('Leave log'!$A$5:$A$404,$A17,'Leave log'!$C$5:$C$404,"&lt;="&amp;M$4,'Leave log'!$D$5:$D$404,"&gt;="&amp;M$4,'Leave log'!$B$5:$B$404,Setup!$A$13)&gt;0),Setup!$B$13&amp;IF(COUNTIFS('Leave log'!$A$5:$A$404,$A17,'Leave log'!$C$5:$C$404,M$4,'Leave log'!$D$5:$D$404,M$4,'Leave log'!$E$5:$E$404,"Half day")&gt;0,"½",""),IF(AND(Setup!$A$14&lt;&gt;"",COUNTIFS('Leave log'!$A$5:$A$404,$A17,'Leave log'!$C$5:$C$404,"&lt;="&amp;M$4,'Leave log'!$D$5:$D$404,"&gt;="&amp;M$4,'Leave log'!$B$5:$B$404,Setup!$A$14)&gt;0),Setup!$B$14&amp;IF(COUNTIFS('Leave log'!$A$5:$A$404,$A17,'Leave log'!$C$5:$C$404,M$4,'Leave log'!$D$5:$D$404,M$4,'Leave log'!$E$5:$E$404,"Half day")&gt;0,"½",""),IF(AND(Setup!$A$15&lt;&gt;"",COUNTIFS('Leave log'!$A$5:$A$404,$A17,'Leave log'!$C$5:$C$404,"&lt;="&amp;M$4,'Leave log'!$D$5:$D$404,"&gt;="&amp;M$4,'Leave log'!$B$5:$B$404,Setup!$A$15)&gt;0),Setup!$B$15&amp;IF(COUNTIFS('Leave log'!$A$5:$A$404,$A17,'Leave log'!$C$5:$C$404,M$4,'Leave log'!$D$5:$D$404,M$4,'Leave log'!$E$5:$E$404,"Half day")&gt;0,"½",""),IF(AND(Setup!$A$16&lt;&gt;"",COUNTIFS('Leave log'!$A$5:$A$404,$A17,'Leave log'!$C$5:$C$404,"&lt;="&amp;M$4,'Leave log'!$D$5:$D$404,"&gt;="&amp;M$4,'Leave log'!$B$5:$B$404,Setup!$A$16)&gt;0),Setup!$B$16&amp;IF(COUNTIFS('Leave log'!$A$5:$A$404,$A17,'Leave log'!$C$5:$C$404,M$4,'Leave log'!$D$5:$D$404,M$4,'Leave log'!$E$5:$E$404,"Half day")&gt;0,"½",""),IF(AND(Setup!$A$17&lt;&gt;"",COUNTIFS('Leave log'!$A$5:$A$404,$A17,'Leave log'!$C$5:$C$404,"&lt;="&amp;M$4,'Leave log'!$D$5:$D$404,"&gt;="&amp;M$4,'Leave log'!$B$5:$B$404,Setup!$A$17)&gt;0),Setup!$B$17&amp;IF(COUNTIFS('Leave log'!$A$5:$A$404,$A17,'Leave log'!$C$5:$C$404,M$4,'Leave log'!$D$5:$D$404,M$4,'Leave log'!$E$5:$E$404,"Half day")&gt;0,"½",""),""))))))))</f>
        <v/>
      </c>
      <c r="N17" s="75">
        <f>IF(OR(N$7=1,$A17=""),"",IF(COUNTIFS('Leave log'!$A$5:$A$404,$A17,'Leave log'!$C$5:$C$404,"&lt;="&amp;N$4,'Leave log'!$D$5:$D$404,"&gt;="&amp;N$4)=0,"",IF(AND(Setup!$A$12&lt;&gt;"",COUNTIFS('Leave log'!$A$5:$A$404,$A17,'Leave log'!$C$5:$C$404,"&lt;="&amp;N$4,'Leave log'!$D$5:$D$404,"&gt;="&amp;N$4,'Leave log'!$B$5:$B$404,Setup!$A$12)&gt;0),Setup!$B$12&amp;IF(COUNTIFS('Leave log'!$A$5:$A$404,$A17,'Leave log'!$C$5:$C$404,N$4,'Leave log'!$D$5:$D$404,N$4,'Leave log'!$E$5:$E$404,"Half day")&gt;0,"½",""),IF(AND(Setup!$A$13&lt;&gt;"",COUNTIFS('Leave log'!$A$5:$A$404,$A17,'Leave log'!$C$5:$C$404,"&lt;="&amp;N$4,'Leave log'!$D$5:$D$404,"&gt;="&amp;N$4,'Leave log'!$B$5:$B$404,Setup!$A$13)&gt;0),Setup!$B$13&amp;IF(COUNTIFS('Leave log'!$A$5:$A$404,$A17,'Leave log'!$C$5:$C$404,N$4,'Leave log'!$D$5:$D$404,N$4,'Leave log'!$E$5:$E$404,"Half day")&gt;0,"½",""),IF(AND(Setup!$A$14&lt;&gt;"",COUNTIFS('Leave log'!$A$5:$A$404,$A17,'Leave log'!$C$5:$C$404,"&lt;="&amp;N$4,'Leave log'!$D$5:$D$404,"&gt;="&amp;N$4,'Leave log'!$B$5:$B$404,Setup!$A$14)&gt;0),Setup!$B$14&amp;IF(COUNTIFS('Leave log'!$A$5:$A$404,$A17,'Leave log'!$C$5:$C$404,N$4,'Leave log'!$D$5:$D$404,N$4,'Leave log'!$E$5:$E$404,"Half day")&gt;0,"½",""),IF(AND(Setup!$A$15&lt;&gt;"",COUNTIFS('Leave log'!$A$5:$A$404,$A17,'Leave log'!$C$5:$C$404,"&lt;="&amp;N$4,'Leave log'!$D$5:$D$404,"&gt;="&amp;N$4,'Leave log'!$B$5:$B$404,Setup!$A$15)&gt;0),Setup!$B$15&amp;IF(COUNTIFS('Leave log'!$A$5:$A$404,$A17,'Leave log'!$C$5:$C$404,N$4,'Leave log'!$D$5:$D$404,N$4,'Leave log'!$E$5:$E$404,"Half day")&gt;0,"½",""),IF(AND(Setup!$A$16&lt;&gt;"",COUNTIFS('Leave log'!$A$5:$A$404,$A17,'Leave log'!$C$5:$C$404,"&lt;="&amp;N$4,'Leave log'!$D$5:$D$404,"&gt;="&amp;N$4,'Leave log'!$B$5:$B$404,Setup!$A$16)&gt;0),Setup!$B$16&amp;IF(COUNTIFS('Leave log'!$A$5:$A$404,$A17,'Leave log'!$C$5:$C$404,N$4,'Leave log'!$D$5:$D$404,N$4,'Leave log'!$E$5:$E$404,"Half day")&gt;0,"½",""),IF(AND(Setup!$A$17&lt;&gt;"",COUNTIFS('Leave log'!$A$5:$A$404,$A17,'Leave log'!$C$5:$C$404,"&lt;="&amp;N$4,'Leave log'!$D$5:$D$404,"&gt;="&amp;N$4,'Leave log'!$B$5:$B$404,Setup!$A$17)&gt;0),Setup!$B$17&amp;IF(COUNTIFS('Leave log'!$A$5:$A$404,$A17,'Leave log'!$C$5:$C$404,N$4,'Leave log'!$D$5:$D$404,N$4,'Leave log'!$E$5:$E$404,"Half day")&gt;0,"½",""),""))))))))</f>
        <v/>
      </c>
      <c r="O17" s="75">
        <f>IF(OR(O$7=1,$A17=""),"",IF(COUNTIFS('Leave log'!$A$5:$A$404,$A17,'Leave log'!$C$5:$C$404,"&lt;="&amp;O$4,'Leave log'!$D$5:$D$404,"&gt;="&amp;O$4)=0,"",IF(AND(Setup!$A$12&lt;&gt;"",COUNTIFS('Leave log'!$A$5:$A$404,$A17,'Leave log'!$C$5:$C$404,"&lt;="&amp;O$4,'Leave log'!$D$5:$D$404,"&gt;="&amp;O$4,'Leave log'!$B$5:$B$404,Setup!$A$12)&gt;0),Setup!$B$12&amp;IF(COUNTIFS('Leave log'!$A$5:$A$404,$A17,'Leave log'!$C$5:$C$404,O$4,'Leave log'!$D$5:$D$404,O$4,'Leave log'!$E$5:$E$404,"Half day")&gt;0,"½",""),IF(AND(Setup!$A$13&lt;&gt;"",COUNTIFS('Leave log'!$A$5:$A$404,$A17,'Leave log'!$C$5:$C$404,"&lt;="&amp;O$4,'Leave log'!$D$5:$D$404,"&gt;="&amp;O$4,'Leave log'!$B$5:$B$404,Setup!$A$13)&gt;0),Setup!$B$13&amp;IF(COUNTIFS('Leave log'!$A$5:$A$404,$A17,'Leave log'!$C$5:$C$404,O$4,'Leave log'!$D$5:$D$404,O$4,'Leave log'!$E$5:$E$404,"Half day")&gt;0,"½",""),IF(AND(Setup!$A$14&lt;&gt;"",COUNTIFS('Leave log'!$A$5:$A$404,$A17,'Leave log'!$C$5:$C$404,"&lt;="&amp;O$4,'Leave log'!$D$5:$D$404,"&gt;="&amp;O$4,'Leave log'!$B$5:$B$404,Setup!$A$14)&gt;0),Setup!$B$14&amp;IF(COUNTIFS('Leave log'!$A$5:$A$404,$A17,'Leave log'!$C$5:$C$404,O$4,'Leave log'!$D$5:$D$404,O$4,'Leave log'!$E$5:$E$404,"Half day")&gt;0,"½",""),IF(AND(Setup!$A$15&lt;&gt;"",COUNTIFS('Leave log'!$A$5:$A$404,$A17,'Leave log'!$C$5:$C$404,"&lt;="&amp;O$4,'Leave log'!$D$5:$D$404,"&gt;="&amp;O$4,'Leave log'!$B$5:$B$404,Setup!$A$15)&gt;0),Setup!$B$15&amp;IF(COUNTIFS('Leave log'!$A$5:$A$404,$A17,'Leave log'!$C$5:$C$404,O$4,'Leave log'!$D$5:$D$404,O$4,'Leave log'!$E$5:$E$404,"Half day")&gt;0,"½",""),IF(AND(Setup!$A$16&lt;&gt;"",COUNTIFS('Leave log'!$A$5:$A$404,$A17,'Leave log'!$C$5:$C$404,"&lt;="&amp;O$4,'Leave log'!$D$5:$D$404,"&gt;="&amp;O$4,'Leave log'!$B$5:$B$404,Setup!$A$16)&gt;0),Setup!$B$16&amp;IF(COUNTIFS('Leave log'!$A$5:$A$404,$A17,'Leave log'!$C$5:$C$404,O$4,'Leave log'!$D$5:$D$404,O$4,'Leave log'!$E$5:$E$404,"Half day")&gt;0,"½",""),IF(AND(Setup!$A$17&lt;&gt;"",COUNTIFS('Leave log'!$A$5:$A$404,$A17,'Leave log'!$C$5:$C$404,"&lt;="&amp;O$4,'Leave log'!$D$5:$D$404,"&gt;="&amp;O$4,'Leave log'!$B$5:$B$404,Setup!$A$17)&gt;0),Setup!$B$17&amp;IF(COUNTIFS('Leave log'!$A$5:$A$404,$A17,'Leave log'!$C$5:$C$404,O$4,'Leave log'!$D$5:$D$404,O$4,'Leave log'!$E$5:$E$404,"Half day")&gt;0,"½",""),""))))))))</f>
        <v/>
      </c>
      <c r="P17" s="75">
        <f>IF(OR(P$7=1,$A17=""),"",IF(COUNTIFS('Leave log'!$A$5:$A$404,$A17,'Leave log'!$C$5:$C$404,"&lt;="&amp;P$4,'Leave log'!$D$5:$D$404,"&gt;="&amp;P$4)=0,"",IF(AND(Setup!$A$12&lt;&gt;"",COUNTIFS('Leave log'!$A$5:$A$404,$A17,'Leave log'!$C$5:$C$404,"&lt;="&amp;P$4,'Leave log'!$D$5:$D$404,"&gt;="&amp;P$4,'Leave log'!$B$5:$B$404,Setup!$A$12)&gt;0),Setup!$B$12&amp;IF(COUNTIFS('Leave log'!$A$5:$A$404,$A17,'Leave log'!$C$5:$C$404,P$4,'Leave log'!$D$5:$D$404,P$4,'Leave log'!$E$5:$E$404,"Half day")&gt;0,"½",""),IF(AND(Setup!$A$13&lt;&gt;"",COUNTIFS('Leave log'!$A$5:$A$404,$A17,'Leave log'!$C$5:$C$404,"&lt;="&amp;P$4,'Leave log'!$D$5:$D$404,"&gt;="&amp;P$4,'Leave log'!$B$5:$B$404,Setup!$A$13)&gt;0),Setup!$B$13&amp;IF(COUNTIFS('Leave log'!$A$5:$A$404,$A17,'Leave log'!$C$5:$C$404,P$4,'Leave log'!$D$5:$D$404,P$4,'Leave log'!$E$5:$E$404,"Half day")&gt;0,"½",""),IF(AND(Setup!$A$14&lt;&gt;"",COUNTIFS('Leave log'!$A$5:$A$404,$A17,'Leave log'!$C$5:$C$404,"&lt;="&amp;P$4,'Leave log'!$D$5:$D$404,"&gt;="&amp;P$4,'Leave log'!$B$5:$B$404,Setup!$A$14)&gt;0),Setup!$B$14&amp;IF(COUNTIFS('Leave log'!$A$5:$A$404,$A17,'Leave log'!$C$5:$C$404,P$4,'Leave log'!$D$5:$D$404,P$4,'Leave log'!$E$5:$E$404,"Half day")&gt;0,"½",""),IF(AND(Setup!$A$15&lt;&gt;"",COUNTIFS('Leave log'!$A$5:$A$404,$A17,'Leave log'!$C$5:$C$404,"&lt;="&amp;P$4,'Leave log'!$D$5:$D$404,"&gt;="&amp;P$4,'Leave log'!$B$5:$B$404,Setup!$A$15)&gt;0),Setup!$B$15&amp;IF(COUNTIFS('Leave log'!$A$5:$A$404,$A17,'Leave log'!$C$5:$C$404,P$4,'Leave log'!$D$5:$D$404,P$4,'Leave log'!$E$5:$E$404,"Half day")&gt;0,"½",""),IF(AND(Setup!$A$16&lt;&gt;"",COUNTIFS('Leave log'!$A$5:$A$404,$A17,'Leave log'!$C$5:$C$404,"&lt;="&amp;P$4,'Leave log'!$D$5:$D$404,"&gt;="&amp;P$4,'Leave log'!$B$5:$B$404,Setup!$A$16)&gt;0),Setup!$B$16&amp;IF(COUNTIFS('Leave log'!$A$5:$A$404,$A17,'Leave log'!$C$5:$C$404,P$4,'Leave log'!$D$5:$D$404,P$4,'Leave log'!$E$5:$E$404,"Half day")&gt;0,"½",""),IF(AND(Setup!$A$17&lt;&gt;"",COUNTIFS('Leave log'!$A$5:$A$404,$A17,'Leave log'!$C$5:$C$404,"&lt;="&amp;P$4,'Leave log'!$D$5:$D$404,"&gt;="&amp;P$4,'Leave log'!$B$5:$B$404,Setup!$A$17)&gt;0),Setup!$B$17&amp;IF(COUNTIFS('Leave log'!$A$5:$A$404,$A17,'Leave log'!$C$5:$C$404,P$4,'Leave log'!$D$5:$D$404,P$4,'Leave log'!$E$5:$E$404,"Half day")&gt;0,"½",""),""))))))))</f>
        <v/>
      </c>
      <c r="Q17" s="75">
        <f>IF(OR(Q$7=1,$A17=""),"",IF(COUNTIFS('Leave log'!$A$5:$A$404,$A17,'Leave log'!$C$5:$C$404,"&lt;="&amp;Q$4,'Leave log'!$D$5:$D$404,"&gt;="&amp;Q$4)=0,"",IF(AND(Setup!$A$12&lt;&gt;"",COUNTIFS('Leave log'!$A$5:$A$404,$A17,'Leave log'!$C$5:$C$404,"&lt;="&amp;Q$4,'Leave log'!$D$5:$D$404,"&gt;="&amp;Q$4,'Leave log'!$B$5:$B$404,Setup!$A$12)&gt;0),Setup!$B$12&amp;IF(COUNTIFS('Leave log'!$A$5:$A$404,$A17,'Leave log'!$C$5:$C$404,Q$4,'Leave log'!$D$5:$D$404,Q$4,'Leave log'!$E$5:$E$404,"Half day")&gt;0,"½",""),IF(AND(Setup!$A$13&lt;&gt;"",COUNTIFS('Leave log'!$A$5:$A$404,$A17,'Leave log'!$C$5:$C$404,"&lt;="&amp;Q$4,'Leave log'!$D$5:$D$404,"&gt;="&amp;Q$4,'Leave log'!$B$5:$B$404,Setup!$A$13)&gt;0),Setup!$B$13&amp;IF(COUNTIFS('Leave log'!$A$5:$A$404,$A17,'Leave log'!$C$5:$C$404,Q$4,'Leave log'!$D$5:$D$404,Q$4,'Leave log'!$E$5:$E$404,"Half day")&gt;0,"½",""),IF(AND(Setup!$A$14&lt;&gt;"",COUNTIFS('Leave log'!$A$5:$A$404,$A17,'Leave log'!$C$5:$C$404,"&lt;="&amp;Q$4,'Leave log'!$D$5:$D$404,"&gt;="&amp;Q$4,'Leave log'!$B$5:$B$404,Setup!$A$14)&gt;0),Setup!$B$14&amp;IF(COUNTIFS('Leave log'!$A$5:$A$404,$A17,'Leave log'!$C$5:$C$404,Q$4,'Leave log'!$D$5:$D$404,Q$4,'Leave log'!$E$5:$E$404,"Half day")&gt;0,"½",""),IF(AND(Setup!$A$15&lt;&gt;"",COUNTIFS('Leave log'!$A$5:$A$404,$A17,'Leave log'!$C$5:$C$404,"&lt;="&amp;Q$4,'Leave log'!$D$5:$D$404,"&gt;="&amp;Q$4,'Leave log'!$B$5:$B$404,Setup!$A$15)&gt;0),Setup!$B$15&amp;IF(COUNTIFS('Leave log'!$A$5:$A$404,$A17,'Leave log'!$C$5:$C$404,Q$4,'Leave log'!$D$5:$D$404,Q$4,'Leave log'!$E$5:$E$404,"Half day")&gt;0,"½",""),IF(AND(Setup!$A$16&lt;&gt;"",COUNTIFS('Leave log'!$A$5:$A$404,$A17,'Leave log'!$C$5:$C$404,"&lt;="&amp;Q$4,'Leave log'!$D$5:$D$404,"&gt;="&amp;Q$4,'Leave log'!$B$5:$B$404,Setup!$A$16)&gt;0),Setup!$B$16&amp;IF(COUNTIFS('Leave log'!$A$5:$A$404,$A17,'Leave log'!$C$5:$C$404,Q$4,'Leave log'!$D$5:$D$404,Q$4,'Leave log'!$E$5:$E$404,"Half day")&gt;0,"½",""),IF(AND(Setup!$A$17&lt;&gt;"",COUNTIFS('Leave log'!$A$5:$A$404,$A17,'Leave log'!$C$5:$C$404,"&lt;="&amp;Q$4,'Leave log'!$D$5:$D$404,"&gt;="&amp;Q$4,'Leave log'!$B$5:$B$404,Setup!$A$17)&gt;0),Setup!$B$17&amp;IF(COUNTIFS('Leave log'!$A$5:$A$404,$A17,'Leave log'!$C$5:$C$404,Q$4,'Leave log'!$D$5:$D$404,Q$4,'Leave log'!$E$5:$E$404,"Half day")&gt;0,"½",""),""))))))))</f>
        <v/>
      </c>
      <c r="R17" s="75">
        <f>IF(OR(R$7=1,$A17=""),"",IF(COUNTIFS('Leave log'!$A$5:$A$404,$A17,'Leave log'!$C$5:$C$404,"&lt;="&amp;R$4,'Leave log'!$D$5:$D$404,"&gt;="&amp;R$4)=0,"",IF(AND(Setup!$A$12&lt;&gt;"",COUNTIFS('Leave log'!$A$5:$A$404,$A17,'Leave log'!$C$5:$C$404,"&lt;="&amp;R$4,'Leave log'!$D$5:$D$404,"&gt;="&amp;R$4,'Leave log'!$B$5:$B$404,Setup!$A$12)&gt;0),Setup!$B$12&amp;IF(COUNTIFS('Leave log'!$A$5:$A$404,$A17,'Leave log'!$C$5:$C$404,R$4,'Leave log'!$D$5:$D$404,R$4,'Leave log'!$E$5:$E$404,"Half day")&gt;0,"½",""),IF(AND(Setup!$A$13&lt;&gt;"",COUNTIFS('Leave log'!$A$5:$A$404,$A17,'Leave log'!$C$5:$C$404,"&lt;="&amp;R$4,'Leave log'!$D$5:$D$404,"&gt;="&amp;R$4,'Leave log'!$B$5:$B$404,Setup!$A$13)&gt;0),Setup!$B$13&amp;IF(COUNTIFS('Leave log'!$A$5:$A$404,$A17,'Leave log'!$C$5:$C$404,R$4,'Leave log'!$D$5:$D$404,R$4,'Leave log'!$E$5:$E$404,"Half day")&gt;0,"½",""),IF(AND(Setup!$A$14&lt;&gt;"",COUNTIFS('Leave log'!$A$5:$A$404,$A17,'Leave log'!$C$5:$C$404,"&lt;="&amp;R$4,'Leave log'!$D$5:$D$404,"&gt;="&amp;R$4,'Leave log'!$B$5:$B$404,Setup!$A$14)&gt;0),Setup!$B$14&amp;IF(COUNTIFS('Leave log'!$A$5:$A$404,$A17,'Leave log'!$C$5:$C$404,R$4,'Leave log'!$D$5:$D$404,R$4,'Leave log'!$E$5:$E$404,"Half day")&gt;0,"½",""),IF(AND(Setup!$A$15&lt;&gt;"",COUNTIFS('Leave log'!$A$5:$A$404,$A17,'Leave log'!$C$5:$C$404,"&lt;="&amp;R$4,'Leave log'!$D$5:$D$404,"&gt;="&amp;R$4,'Leave log'!$B$5:$B$404,Setup!$A$15)&gt;0),Setup!$B$15&amp;IF(COUNTIFS('Leave log'!$A$5:$A$404,$A17,'Leave log'!$C$5:$C$404,R$4,'Leave log'!$D$5:$D$404,R$4,'Leave log'!$E$5:$E$404,"Half day")&gt;0,"½",""),IF(AND(Setup!$A$16&lt;&gt;"",COUNTIFS('Leave log'!$A$5:$A$404,$A17,'Leave log'!$C$5:$C$404,"&lt;="&amp;R$4,'Leave log'!$D$5:$D$404,"&gt;="&amp;R$4,'Leave log'!$B$5:$B$404,Setup!$A$16)&gt;0),Setup!$B$16&amp;IF(COUNTIFS('Leave log'!$A$5:$A$404,$A17,'Leave log'!$C$5:$C$404,R$4,'Leave log'!$D$5:$D$404,R$4,'Leave log'!$E$5:$E$404,"Half day")&gt;0,"½",""),IF(AND(Setup!$A$17&lt;&gt;"",COUNTIFS('Leave log'!$A$5:$A$404,$A17,'Leave log'!$C$5:$C$404,"&lt;="&amp;R$4,'Leave log'!$D$5:$D$404,"&gt;="&amp;R$4,'Leave log'!$B$5:$B$404,Setup!$A$17)&gt;0),Setup!$B$17&amp;IF(COUNTIFS('Leave log'!$A$5:$A$404,$A17,'Leave log'!$C$5:$C$404,R$4,'Leave log'!$D$5:$D$404,R$4,'Leave log'!$E$5:$E$404,"Half day")&gt;0,"½",""),""))))))))</f>
        <v/>
      </c>
      <c r="S17" s="75">
        <f>IF(OR(S$7=1,$A17=""),"",IF(COUNTIFS('Leave log'!$A$5:$A$404,$A17,'Leave log'!$C$5:$C$404,"&lt;="&amp;S$4,'Leave log'!$D$5:$D$404,"&gt;="&amp;S$4)=0,"",IF(AND(Setup!$A$12&lt;&gt;"",COUNTIFS('Leave log'!$A$5:$A$404,$A17,'Leave log'!$C$5:$C$404,"&lt;="&amp;S$4,'Leave log'!$D$5:$D$404,"&gt;="&amp;S$4,'Leave log'!$B$5:$B$404,Setup!$A$12)&gt;0),Setup!$B$12&amp;IF(COUNTIFS('Leave log'!$A$5:$A$404,$A17,'Leave log'!$C$5:$C$404,S$4,'Leave log'!$D$5:$D$404,S$4,'Leave log'!$E$5:$E$404,"Half day")&gt;0,"½",""),IF(AND(Setup!$A$13&lt;&gt;"",COUNTIFS('Leave log'!$A$5:$A$404,$A17,'Leave log'!$C$5:$C$404,"&lt;="&amp;S$4,'Leave log'!$D$5:$D$404,"&gt;="&amp;S$4,'Leave log'!$B$5:$B$404,Setup!$A$13)&gt;0),Setup!$B$13&amp;IF(COUNTIFS('Leave log'!$A$5:$A$404,$A17,'Leave log'!$C$5:$C$404,S$4,'Leave log'!$D$5:$D$404,S$4,'Leave log'!$E$5:$E$404,"Half day")&gt;0,"½",""),IF(AND(Setup!$A$14&lt;&gt;"",COUNTIFS('Leave log'!$A$5:$A$404,$A17,'Leave log'!$C$5:$C$404,"&lt;="&amp;S$4,'Leave log'!$D$5:$D$404,"&gt;="&amp;S$4,'Leave log'!$B$5:$B$404,Setup!$A$14)&gt;0),Setup!$B$14&amp;IF(COUNTIFS('Leave log'!$A$5:$A$404,$A17,'Leave log'!$C$5:$C$404,S$4,'Leave log'!$D$5:$D$404,S$4,'Leave log'!$E$5:$E$404,"Half day")&gt;0,"½",""),IF(AND(Setup!$A$15&lt;&gt;"",COUNTIFS('Leave log'!$A$5:$A$404,$A17,'Leave log'!$C$5:$C$404,"&lt;="&amp;S$4,'Leave log'!$D$5:$D$404,"&gt;="&amp;S$4,'Leave log'!$B$5:$B$404,Setup!$A$15)&gt;0),Setup!$B$15&amp;IF(COUNTIFS('Leave log'!$A$5:$A$404,$A17,'Leave log'!$C$5:$C$404,S$4,'Leave log'!$D$5:$D$404,S$4,'Leave log'!$E$5:$E$404,"Half day")&gt;0,"½",""),IF(AND(Setup!$A$16&lt;&gt;"",COUNTIFS('Leave log'!$A$5:$A$404,$A17,'Leave log'!$C$5:$C$404,"&lt;="&amp;S$4,'Leave log'!$D$5:$D$404,"&gt;="&amp;S$4,'Leave log'!$B$5:$B$404,Setup!$A$16)&gt;0),Setup!$B$16&amp;IF(COUNTIFS('Leave log'!$A$5:$A$404,$A17,'Leave log'!$C$5:$C$404,S$4,'Leave log'!$D$5:$D$404,S$4,'Leave log'!$E$5:$E$404,"Half day")&gt;0,"½",""),IF(AND(Setup!$A$17&lt;&gt;"",COUNTIFS('Leave log'!$A$5:$A$404,$A17,'Leave log'!$C$5:$C$404,"&lt;="&amp;S$4,'Leave log'!$D$5:$D$404,"&gt;="&amp;S$4,'Leave log'!$B$5:$B$404,Setup!$A$17)&gt;0),Setup!$B$17&amp;IF(COUNTIFS('Leave log'!$A$5:$A$404,$A17,'Leave log'!$C$5:$C$404,S$4,'Leave log'!$D$5:$D$404,S$4,'Leave log'!$E$5:$E$404,"Half day")&gt;0,"½",""),""))))))))</f>
        <v/>
      </c>
      <c r="T17" s="75">
        <f>IF(OR(T$7=1,$A17=""),"",IF(COUNTIFS('Leave log'!$A$5:$A$404,$A17,'Leave log'!$C$5:$C$404,"&lt;="&amp;T$4,'Leave log'!$D$5:$D$404,"&gt;="&amp;T$4)=0,"",IF(AND(Setup!$A$12&lt;&gt;"",COUNTIFS('Leave log'!$A$5:$A$404,$A17,'Leave log'!$C$5:$C$404,"&lt;="&amp;T$4,'Leave log'!$D$5:$D$404,"&gt;="&amp;T$4,'Leave log'!$B$5:$B$404,Setup!$A$12)&gt;0),Setup!$B$12&amp;IF(COUNTIFS('Leave log'!$A$5:$A$404,$A17,'Leave log'!$C$5:$C$404,T$4,'Leave log'!$D$5:$D$404,T$4,'Leave log'!$E$5:$E$404,"Half day")&gt;0,"½",""),IF(AND(Setup!$A$13&lt;&gt;"",COUNTIFS('Leave log'!$A$5:$A$404,$A17,'Leave log'!$C$5:$C$404,"&lt;="&amp;T$4,'Leave log'!$D$5:$D$404,"&gt;="&amp;T$4,'Leave log'!$B$5:$B$404,Setup!$A$13)&gt;0),Setup!$B$13&amp;IF(COUNTIFS('Leave log'!$A$5:$A$404,$A17,'Leave log'!$C$5:$C$404,T$4,'Leave log'!$D$5:$D$404,T$4,'Leave log'!$E$5:$E$404,"Half day")&gt;0,"½",""),IF(AND(Setup!$A$14&lt;&gt;"",COUNTIFS('Leave log'!$A$5:$A$404,$A17,'Leave log'!$C$5:$C$404,"&lt;="&amp;T$4,'Leave log'!$D$5:$D$404,"&gt;="&amp;T$4,'Leave log'!$B$5:$B$404,Setup!$A$14)&gt;0),Setup!$B$14&amp;IF(COUNTIFS('Leave log'!$A$5:$A$404,$A17,'Leave log'!$C$5:$C$404,T$4,'Leave log'!$D$5:$D$404,T$4,'Leave log'!$E$5:$E$404,"Half day")&gt;0,"½",""),IF(AND(Setup!$A$15&lt;&gt;"",COUNTIFS('Leave log'!$A$5:$A$404,$A17,'Leave log'!$C$5:$C$404,"&lt;="&amp;T$4,'Leave log'!$D$5:$D$404,"&gt;="&amp;T$4,'Leave log'!$B$5:$B$404,Setup!$A$15)&gt;0),Setup!$B$15&amp;IF(COUNTIFS('Leave log'!$A$5:$A$404,$A17,'Leave log'!$C$5:$C$404,T$4,'Leave log'!$D$5:$D$404,T$4,'Leave log'!$E$5:$E$404,"Half day")&gt;0,"½",""),IF(AND(Setup!$A$16&lt;&gt;"",COUNTIFS('Leave log'!$A$5:$A$404,$A17,'Leave log'!$C$5:$C$404,"&lt;="&amp;T$4,'Leave log'!$D$5:$D$404,"&gt;="&amp;T$4,'Leave log'!$B$5:$B$404,Setup!$A$16)&gt;0),Setup!$B$16&amp;IF(COUNTIFS('Leave log'!$A$5:$A$404,$A17,'Leave log'!$C$5:$C$404,T$4,'Leave log'!$D$5:$D$404,T$4,'Leave log'!$E$5:$E$404,"Half day")&gt;0,"½",""),IF(AND(Setup!$A$17&lt;&gt;"",COUNTIFS('Leave log'!$A$5:$A$404,$A17,'Leave log'!$C$5:$C$404,"&lt;="&amp;T$4,'Leave log'!$D$5:$D$404,"&gt;="&amp;T$4,'Leave log'!$B$5:$B$404,Setup!$A$17)&gt;0),Setup!$B$17&amp;IF(COUNTIFS('Leave log'!$A$5:$A$404,$A17,'Leave log'!$C$5:$C$404,T$4,'Leave log'!$D$5:$D$404,T$4,'Leave log'!$E$5:$E$404,"Half day")&gt;0,"½",""),""))))))))</f>
        <v/>
      </c>
      <c r="U17" s="75">
        <f>IF(OR(U$7=1,$A17=""),"",IF(COUNTIFS('Leave log'!$A$5:$A$404,$A17,'Leave log'!$C$5:$C$404,"&lt;="&amp;U$4,'Leave log'!$D$5:$D$404,"&gt;="&amp;U$4)=0,"",IF(AND(Setup!$A$12&lt;&gt;"",COUNTIFS('Leave log'!$A$5:$A$404,$A17,'Leave log'!$C$5:$C$404,"&lt;="&amp;U$4,'Leave log'!$D$5:$D$404,"&gt;="&amp;U$4,'Leave log'!$B$5:$B$404,Setup!$A$12)&gt;0),Setup!$B$12&amp;IF(COUNTIFS('Leave log'!$A$5:$A$404,$A17,'Leave log'!$C$5:$C$404,U$4,'Leave log'!$D$5:$D$404,U$4,'Leave log'!$E$5:$E$404,"Half day")&gt;0,"½",""),IF(AND(Setup!$A$13&lt;&gt;"",COUNTIFS('Leave log'!$A$5:$A$404,$A17,'Leave log'!$C$5:$C$404,"&lt;="&amp;U$4,'Leave log'!$D$5:$D$404,"&gt;="&amp;U$4,'Leave log'!$B$5:$B$404,Setup!$A$13)&gt;0),Setup!$B$13&amp;IF(COUNTIFS('Leave log'!$A$5:$A$404,$A17,'Leave log'!$C$5:$C$404,U$4,'Leave log'!$D$5:$D$404,U$4,'Leave log'!$E$5:$E$404,"Half day")&gt;0,"½",""),IF(AND(Setup!$A$14&lt;&gt;"",COUNTIFS('Leave log'!$A$5:$A$404,$A17,'Leave log'!$C$5:$C$404,"&lt;="&amp;U$4,'Leave log'!$D$5:$D$404,"&gt;="&amp;U$4,'Leave log'!$B$5:$B$404,Setup!$A$14)&gt;0),Setup!$B$14&amp;IF(COUNTIFS('Leave log'!$A$5:$A$404,$A17,'Leave log'!$C$5:$C$404,U$4,'Leave log'!$D$5:$D$404,U$4,'Leave log'!$E$5:$E$404,"Half day")&gt;0,"½",""),IF(AND(Setup!$A$15&lt;&gt;"",COUNTIFS('Leave log'!$A$5:$A$404,$A17,'Leave log'!$C$5:$C$404,"&lt;="&amp;U$4,'Leave log'!$D$5:$D$404,"&gt;="&amp;U$4,'Leave log'!$B$5:$B$404,Setup!$A$15)&gt;0),Setup!$B$15&amp;IF(COUNTIFS('Leave log'!$A$5:$A$404,$A17,'Leave log'!$C$5:$C$404,U$4,'Leave log'!$D$5:$D$404,U$4,'Leave log'!$E$5:$E$404,"Half day")&gt;0,"½",""),IF(AND(Setup!$A$16&lt;&gt;"",COUNTIFS('Leave log'!$A$5:$A$404,$A17,'Leave log'!$C$5:$C$404,"&lt;="&amp;U$4,'Leave log'!$D$5:$D$404,"&gt;="&amp;U$4,'Leave log'!$B$5:$B$404,Setup!$A$16)&gt;0),Setup!$B$16&amp;IF(COUNTIFS('Leave log'!$A$5:$A$404,$A17,'Leave log'!$C$5:$C$404,U$4,'Leave log'!$D$5:$D$404,U$4,'Leave log'!$E$5:$E$404,"Half day")&gt;0,"½",""),IF(AND(Setup!$A$17&lt;&gt;"",COUNTIFS('Leave log'!$A$5:$A$404,$A17,'Leave log'!$C$5:$C$404,"&lt;="&amp;U$4,'Leave log'!$D$5:$D$404,"&gt;="&amp;U$4,'Leave log'!$B$5:$B$404,Setup!$A$17)&gt;0),Setup!$B$17&amp;IF(COUNTIFS('Leave log'!$A$5:$A$404,$A17,'Leave log'!$C$5:$C$404,U$4,'Leave log'!$D$5:$D$404,U$4,'Leave log'!$E$5:$E$404,"Half day")&gt;0,"½",""),""))))))))</f>
        <v/>
      </c>
      <c r="V17" s="75">
        <f>IF(OR(V$7=1,$A17=""),"",IF(COUNTIFS('Leave log'!$A$5:$A$404,$A17,'Leave log'!$C$5:$C$404,"&lt;="&amp;V$4,'Leave log'!$D$5:$D$404,"&gt;="&amp;V$4)=0,"",IF(AND(Setup!$A$12&lt;&gt;"",COUNTIFS('Leave log'!$A$5:$A$404,$A17,'Leave log'!$C$5:$C$404,"&lt;="&amp;V$4,'Leave log'!$D$5:$D$404,"&gt;="&amp;V$4,'Leave log'!$B$5:$B$404,Setup!$A$12)&gt;0),Setup!$B$12&amp;IF(COUNTIFS('Leave log'!$A$5:$A$404,$A17,'Leave log'!$C$5:$C$404,V$4,'Leave log'!$D$5:$D$404,V$4,'Leave log'!$E$5:$E$404,"Half day")&gt;0,"½",""),IF(AND(Setup!$A$13&lt;&gt;"",COUNTIFS('Leave log'!$A$5:$A$404,$A17,'Leave log'!$C$5:$C$404,"&lt;="&amp;V$4,'Leave log'!$D$5:$D$404,"&gt;="&amp;V$4,'Leave log'!$B$5:$B$404,Setup!$A$13)&gt;0),Setup!$B$13&amp;IF(COUNTIFS('Leave log'!$A$5:$A$404,$A17,'Leave log'!$C$5:$C$404,V$4,'Leave log'!$D$5:$D$404,V$4,'Leave log'!$E$5:$E$404,"Half day")&gt;0,"½",""),IF(AND(Setup!$A$14&lt;&gt;"",COUNTIFS('Leave log'!$A$5:$A$404,$A17,'Leave log'!$C$5:$C$404,"&lt;="&amp;V$4,'Leave log'!$D$5:$D$404,"&gt;="&amp;V$4,'Leave log'!$B$5:$B$404,Setup!$A$14)&gt;0),Setup!$B$14&amp;IF(COUNTIFS('Leave log'!$A$5:$A$404,$A17,'Leave log'!$C$5:$C$404,V$4,'Leave log'!$D$5:$D$404,V$4,'Leave log'!$E$5:$E$404,"Half day")&gt;0,"½",""),IF(AND(Setup!$A$15&lt;&gt;"",COUNTIFS('Leave log'!$A$5:$A$404,$A17,'Leave log'!$C$5:$C$404,"&lt;="&amp;V$4,'Leave log'!$D$5:$D$404,"&gt;="&amp;V$4,'Leave log'!$B$5:$B$404,Setup!$A$15)&gt;0),Setup!$B$15&amp;IF(COUNTIFS('Leave log'!$A$5:$A$404,$A17,'Leave log'!$C$5:$C$404,V$4,'Leave log'!$D$5:$D$404,V$4,'Leave log'!$E$5:$E$404,"Half day")&gt;0,"½",""),IF(AND(Setup!$A$16&lt;&gt;"",COUNTIFS('Leave log'!$A$5:$A$404,$A17,'Leave log'!$C$5:$C$404,"&lt;="&amp;V$4,'Leave log'!$D$5:$D$404,"&gt;="&amp;V$4,'Leave log'!$B$5:$B$404,Setup!$A$16)&gt;0),Setup!$B$16&amp;IF(COUNTIFS('Leave log'!$A$5:$A$404,$A17,'Leave log'!$C$5:$C$404,V$4,'Leave log'!$D$5:$D$404,V$4,'Leave log'!$E$5:$E$404,"Half day")&gt;0,"½",""),IF(AND(Setup!$A$17&lt;&gt;"",COUNTIFS('Leave log'!$A$5:$A$404,$A17,'Leave log'!$C$5:$C$404,"&lt;="&amp;V$4,'Leave log'!$D$5:$D$404,"&gt;="&amp;V$4,'Leave log'!$B$5:$B$404,Setup!$A$17)&gt;0),Setup!$B$17&amp;IF(COUNTIFS('Leave log'!$A$5:$A$404,$A17,'Leave log'!$C$5:$C$404,V$4,'Leave log'!$D$5:$D$404,V$4,'Leave log'!$E$5:$E$404,"Half day")&gt;0,"½",""),""))))))))</f>
        <v/>
      </c>
      <c r="W17" s="75">
        <f>IF(OR(W$7=1,$A17=""),"",IF(COUNTIFS('Leave log'!$A$5:$A$404,$A17,'Leave log'!$C$5:$C$404,"&lt;="&amp;W$4,'Leave log'!$D$5:$D$404,"&gt;="&amp;W$4)=0,"",IF(AND(Setup!$A$12&lt;&gt;"",COUNTIFS('Leave log'!$A$5:$A$404,$A17,'Leave log'!$C$5:$C$404,"&lt;="&amp;W$4,'Leave log'!$D$5:$D$404,"&gt;="&amp;W$4,'Leave log'!$B$5:$B$404,Setup!$A$12)&gt;0),Setup!$B$12&amp;IF(COUNTIFS('Leave log'!$A$5:$A$404,$A17,'Leave log'!$C$5:$C$404,W$4,'Leave log'!$D$5:$D$404,W$4,'Leave log'!$E$5:$E$404,"Half day")&gt;0,"½",""),IF(AND(Setup!$A$13&lt;&gt;"",COUNTIFS('Leave log'!$A$5:$A$404,$A17,'Leave log'!$C$5:$C$404,"&lt;="&amp;W$4,'Leave log'!$D$5:$D$404,"&gt;="&amp;W$4,'Leave log'!$B$5:$B$404,Setup!$A$13)&gt;0),Setup!$B$13&amp;IF(COUNTIFS('Leave log'!$A$5:$A$404,$A17,'Leave log'!$C$5:$C$404,W$4,'Leave log'!$D$5:$D$404,W$4,'Leave log'!$E$5:$E$404,"Half day")&gt;0,"½",""),IF(AND(Setup!$A$14&lt;&gt;"",COUNTIFS('Leave log'!$A$5:$A$404,$A17,'Leave log'!$C$5:$C$404,"&lt;="&amp;W$4,'Leave log'!$D$5:$D$404,"&gt;="&amp;W$4,'Leave log'!$B$5:$B$404,Setup!$A$14)&gt;0),Setup!$B$14&amp;IF(COUNTIFS('Leave log'!$A$5:$A$404,$A17,'Leave log'!$C$5:$C$404,W$4,'Leave log'!$D$5:$D$404,W$4,'Leave log'!$E$5:$E$404,"Half day")&gt;0,"½",""),IF(AND(Setup!$A$15&lt;&gt;"",COUNTIFS('Leave log'!$A$5:$A$404,$A17,'Leave log'!$C$5:$C$404,"&lt;="&amp;W$4,'Leave log'!$D$5:$D$404,"&gt;="&amp;W$4,'Leave log'!$B$5:$B$404,Setup!$A$15)&gt;0),Setup!$B$15&amp;IF(COUNTIFS('Leave log'!$A$5:$A$404,$A17,'Leave log'!$C$5:$C$404,W$4,'Leave log'!$D$5:$D$404,W$4,'Leave log'!$E$5:$E$404,"Half day")&gt;0,"½",""),IF(AND(Setup!$A$16&lt;&gt;"",COUNTIFS('Leave log'!$A$5:$A$404,$A17,'Leave log'!$C$5:$C$404,"&lt;="&amp;W$4,'Leave log'!$D$5:$D$404,"&gt;="&amp;W$4,'Leave log'!$B$5:$B$404,Setup!$A$16)&gt;0),Setup!$B$16&amp;IF(COUNTIFS('Leave log'!$A$5:$A$404,$A17,'Leave log'!$C$5:$C$404,W$4,'Leave log'!$D$5:$D$404,W$4,'Leave log'!$E$5:$E$404,"Half day")&gt;0,"½",""),IF(AND(Setup!$A$17&lt;&gt;"",COUNTIFS('Leave log'!$A$5:$A$404,$A17,'Leave log'!$C$5:$C$404,"&lt;="&amp;W$4,'Leave log'!$D$5:$D$404,"&gt;="&amp;W$4,'Leave log'!$B$5:$B$404,Setup!$A$17)&gt;0),Setup!$B$17&amp;IF(COUNTIFS('Leave log'!$A$5:$A$404,$A17,'Leave log'!$C$5:$C$404,W$4,'Leave log'!$D$5:$D$404,W$4,'Leave log'!$E$5:$E$404,"Half day")&gt;0,"½",""),""))))))))</f>
        <v/>
      </c>
      <c r="X17" s="75">
        <f>IF(OR(X$7=1,$A17=""),"",IF(COUNTIFS('Leave log'!$A$5:$A$404,$A17,'Leave log'!$C$5:$C$404,"&lt;="&amp;X$4,'Leave log'!$D$5:$D$404,"&gt;="&amp;X$4)=0,"",IF(AND(Setup!$A$12&lt;&gt;"",COUNTIFS('Leave log'!$A$5:$A$404,$A17,'Leave log'!$C$5:$C$404,"&lt;="&amp;X$4,'Leave log'!$D$5:$D$404,"&gt;="&amp;X$4,'Leave log'!$B$5:$B$404,Setup!$A$12)&gt;0),Setup!$B$12&amp;IF(COUNTIFS('Leave log'!$A$5:$A$404,$A17,'Leave log'!$C$5:$C$404,X$4,'Leave log'!$D$5:$D$404,X$4,'Leave log'!$E$5:$E$404,"Half day")&gt;0,"½",""),IF(AND(Setup!$A$13&lt;&gt;"",COUNTIFS('Leave log'!$A$5:$A$404,$A17,'Leave log'!$C$5:$C$404,"&lt;="&amp;X$4,'Leave log'!$D$5:$D$404,"&gt;="&amp;X$4,'Leave log'!$B$5:$B$404,Setup!$A$13)&gt;0),Setup!$B$13&amp;IF(COUNTIFS('Leave log'!$A$5:$A$404,$A17,'Leave log'!$C$5:$C$404,X$4,'Leave log'!$D$5:$D$404,X$4,'Leave log'!$E$5:$E$404,"Half day")&gt;0,"½",""),IF(AND(Setup!$A$14&lt;&gt;"",COUNTIFS('Leave log'!$A$5:$A$404,$A17,'Leave log'!$C$5:$C$404,"&lt;="&amp;X$4,'Leave log'!$D$5:$D$404,"&gt;="&amp;X$4,'Leave log'!$B$5:$B$404,Setup!$A$14)&gt;0),Setup!$B$14&amp;IF(COUNTIFS('Leave log'!$A$5:$A$404,$A17,'Leave log'!$C$5:$C$404,X$4,'Leave log'!$D$5:$D$404,X$4,'Leave log'!$E$5:$E$404,"Half day")&gt;0,"½",""),IF(AND(Setup!$A$15&lt;&gt;"",COUNTIFS('Leave log'!$A$5:$A$404,$A17,'Leave log'!$C$5:$C$404,"&lt;="&amp;X$4,'Leave log'!$D$5:$D$404,"&gt;="&amp;X$4,'Leave log'!$B$5:$B$404,Setup!$A$15)&gt;0),Setup!$B$15&amp;IF(COUNTIFS('Leave log'!$A$5:$A$404,$A17,'Leave log'!$C$5:$C$404,X$4,'Leave log'!$D$5:$D$404,X$4,'Leave log'!$E$5:$E$404,"Half day")&gt;0,"½",""),IF(AND(Setup!$A$16&lt;&gt;"",COUNTIFS('Leave log'!$A$5:$A$404,$A17,'Leave log'!$C$5:$C$404,"&lt;="&amp;X$4,'Leave log'!$D$5:$D$404,"&gt;="&amp;X$4,'Leave log'!$B$5:$B$404,Setup!$A$16)&gt;0),Setup!$B$16&amp;IF(COUNTIFS('Leave log'!$A$5:$A$404,$A17,'Leave log'!$C$5:$C$404,X$4,'Leave log'!$D$5:$D$404,X$4,'Leave log'!$E$5:$E$404,"Half day")&gt;0,"½",""),IF(AND(Setup!$A$17&lt;&gt;"",COUNTIFS('Leave log'!$A$5:$A$404,$A17,'Leave log'!$C$5:$C$404,"&lt;="&amp;X$4,'Leave log'!$D$5:$D$404,"&gt;="&amp;X$4,'Leave log'!$B$5:$B$404,Setup!$A$17)&gt;0),Setup!$B$17&amp;IF(COUNTIFS('Leave log'!$A$5:$A$404,$A17,'Leave log'!$C$5:$C$404,X$4,'Leave log'!$D$5:$D$404,X$4,'Leave log'!$E$5:$E$404,"Half day")&gt;0,"½",""),""))))))))</f>
        <v/>
      </c>
      <c r="Y17" s="75">
        <f>IF(OR(Y$7=1,$A17=""),"",IF(COUNTIFS('Leave log'!$A$5:$A$404,$A17,'Leave log'!$C$5:$C$404,"&lt;="&amp;Y$4,'Leave log'!$D$5:$D$404,"&gt;="&amp;Y$4)=0,"",IF(AND(Setup!$A$12&lt;&gt;"",COUNTIFS('Leave log'!$A$5:$A$404,$A17,'Leave log'!$C$5:$C$404,"&lt;="&amp;Y$4,'Leave log'!$D$5:$D$404,"&gt;="&amp;Y$4,'Leave log'!$B$5:$B$404,Setup!$A$12)&gt;0),Setup!$B$12&amp;IF(COUNTIFS('Leave log'!$A$5:$A$404,$A17,'Leave log'!$C$5:$C$404,Y$4,'Leave log'!$D$5:$D$404,Y$4,'Leave log'!$E$5:$E$404,"Half day")&gt;0,"½",""),IF(AND(Setup!$A$13&lt;&gt;"",COUNTIFS('Leave log'!$A$5:$A$404,$A17,'Leave log'!$C$5:$C$404,"&lt;="&amp;Y$4,'Leave log'!$D$5:$D$404,"&gt;="&amp;Y$4,'Leave log'!$B$5:$B$404,Setup!$A$13)&gt;0),Setup!$B$13&amp;IF(COUNTIFS('Leave log'!$A$5:$A$404,$A17,'Leave log'!$C$5:$C$404,Y$4,'Leave log'!$D$5:$D$404,Y$4,'Leave log'!$E$5:$E$404,"Half day")&gt;0,"½",""),IF(AND(Setup!$A$14&lt;&gt;"",COUNTIFS('Leave log'!$A$5:$A$404,$A17,'Leave log'!$C$5:$C$404,"&lt;="&amp;Y$4,'Leave log'!$D$5:$D$404,"&gt;="&amp;Y$4,'Leave log'!$B$5:$B$404,Setup!$A$14)&gt;0),Setup!$B$14&amp;IF(COUNTIFS('Leave log'!$A$5:$A$404,$A17,'Leave log'!$C$5:$C$404,Y$4,'Leave log'!$D$5:$D$404,Y$4,'Leave log'!$E$5:$E$404,"Half day")&gt;0,"½",""),IF(AND(Setup!$A$15&lt;&gt;"",COUNTIFS('Leave log'!$A$5:$A$404,$A17,'Leave log'!$C$5:$C$404,"&lt;="&amp;Y$4,'Leave log'!$D$5:$D$404,"&gt;="&amp;Y$4,'Leave log'!$B$5:$B$404,Setup!$A$15)&gt;0),Setup!$B$15&amp;IF(COUNTIFS('Leave log'!$A$5:$A$404,$A17,'Leave log'!$C$5:$C$404,Y$4,'Leave log'!$D$5:$D$404,Y$4,'Leave log'!$E$5:$E$404,"Half day")&gt;0,"½",""),IF(AND(Setup!$A$16&lt;&gt;"",COUNTIFS('Leave log'!$A$5:$A$404,$A17,'Leave log'!$C$5:$C$404,"&lt;="&amp;Y$4,'Leave log'!$D$5:$D$404,"&gt;="&amp;Y$4,'Leave log'!$B$5:$B$404,Setup!$A$16)&gt;0),Setup!$B$16&amp;IF(COUNTIFS('Leave log'!$A$5:$A$404,$A17,'Leave log'!$C$5:$C$404,Y$4,'Leave log'!$D$5:$D$404,Y$4,'Leave log'!$E$5:$E$404,"Half day")&gt;0,"½",""),IF(AND(Setup!$A$17&lt;&gt;"",COUNTIFS('Leave log'!$A$5:$A$404,$A17,'Leave log'!$C$5:$C$404,"&lt;="&amp;Y$4,'Leave log'!$D$5:$D$404,"&gt;="&amp;Y$4,'Leave log'!$B$5:$B$404,Setup!$A$17)&gt;0),Setup!$B$17&amp;IF(COUNTIFS('Leave log'!$A$5:$A$404,$A17,'Leave log'!$C$5:$C$404,Y$4,'Leave log'!$D$5:$D$404,Y$4,'Leave log'!$E$5:$E$404,"Half day")&gt;0,"½",""),""))))))))</f>
        <v/>
      </c>
      <c r="Z17" s="75">
        <f>IF(OR(Z$7=1,$A17=""),"",IF(COUNTIFS('Leave log'!$A$5:$A$404,$A17,'Leave log'!$C$5:$C$404,"&lt;="&amp;Z$4,'Leave log'!$D$5:$D$404,"&gt;="&amp;Z$4)=0,"",IF(AND(Setup!$A$12&lt;&gt;"",COUNTIFS('Leave log'!$A$5:$A$404,$A17,'Leave log'!$C$5:$C$404,"&lt;="&amp;Z$4,'Leave log'!$D$5:$D$404,"&gt;="&amp;Z$4,'Leave log'!$B$5:$B$404,Setup!$A$12)&gt;0),Setup!$B$12&amp;IF(COUNTIFS('Leave log'!$A$5:$A$404,$A17,'Leave log'!$C$5:$C$404,Z$4,'Leave log'!$D$5:$D$404,Z$4,'Leave log'!$E$5:$E$404,"Half day")&gt;0,"½",""),IF(AND(Setup!$A$13&lt;&gt;"",COUNTIFS('Leave log'!$A$5:$A$404,$A17,'Leave log'!$C$5:$C$404,"&lt;="&amp;Z$4,'Leave log'!$D$5:$D$404,"&gt;="&amp;Z$4,'Leave log'!$B$5:$B$404,Setup!$A$13)&gt;0),Setup!$B$13&amp;IF(COUNTIFS('Leave log'!$A$5:$A$404,$A17,'Leave log'!$C$5:$C$404,Z$4,'Leave log'!$D$5:$D$404,Z$4,'Leave log'!$E$5:$E$404,"Half day")&gt;0,"½",""),IF(AND(Setup!$A$14&lt;&gt;"",COUNTIFS('Leave log'!$A$5:$A$404,$A17,'Leave log'!$C$5:$C$404,"&lt;="&amp;Z$4,'Leave log'!$D$5:$D$404,"&gt;="&amp;Z$4,'Leave log'!$B$5:$B$404,Setup!$A$14)&gt;0),Setup!$B$14&amp;IF(COUNTIFS('Leave log'!$A$5:$A$404,$A17,'Leave log'!$C$5:$C$404,Z$4,'Leave log'!$D$5:$D$404,Z$4,'Leave log'!$E$5:$E$404,"Half day")&gt;0,"½",""),IF(AND(Setup!$A$15&lt;&gt;"",COUNTIFS('Leave log'!$A$5:$A$404,$A17,'Leave log'!$C$5:$C$404,"&lt;="&amp;Z$4,'Leave log'!$D$5:$D$404,"&gt;="&amp;Z$4,'Leave log'!$B$5:$B$404,Setup!$A$15)&gt;0),Setup!$B$15&amp;IF(COUNTIFS('Leave log'!$A$5:$A$404,$A17,'Leave log'!$C$5:$C$404,Z$4,'Leave log'!$D$5:$D$404,Z$4,'Leave log'!$E$5:$E$404,"Half day")&gt;0,"½",""),IF(AND(Setup!$A$16&lt;&gt;"",COUNTIFS('Leave log'!$A$5:$A$404,$A17,'Leave log'!$C$5:$C$404,"&lt;="&amp;Z$4,'Leave log'!$D$5:$D$404,"&gt;="&amp;Z$4,'Leave log'!$B$5:$B$404,Setup!$A$16)&gt;0),Setup!$B$16&amp;IF(COUNTIFS('Leave log'!$A$5:$A$404,$A17,'Leave log'!$C$5:$C$404,Z$4,'Leave log'!$D$5:$D$404,Z$4,'Leave log'!$E$5:$E$404,"Half day")&gt;0,"½",""),IF(AND(Setup!$A$17&lt;&gt;"",COUNTIFS('Leave log'!$A$5:$A$404,$A17,'Leave log'!$C$5:$C$404,"&lt;="&amp;Z$4,'Leave log'!$D$5:$D$404,"&gt;="&amp;Z$4,'Leave log'!$B$5:$B$404,Setup!$A$17)&gt;0),Setup!$B$17&amp;IF(COUNTIFS('Leave log'!$A$5:$A$404,$A17,'Leave log'!$C$5:$C$404,Z$4,'Leave log'!$D$5:$D$404,Z$4,'Leave log'!$E$5:$E$404,"Half day")&gt;0,"½",""),""))))))))</f>
        <v/>
      </c>
      <c r="AA17" s="75">
        <f>IF(OR(AA$7=1,$A17=""),"",IF(COUNTIFS('Leave log'!$A$5:$A$404,$A17,'Leave log'!$C$5:$C$404,"&lt;="&amp;AA$4,'Leave log'!$D$5:$D$404,"&gt;="&amp;AA$4)=0,"",IF(AND(Setup!$A$12&lt;&gt;"",COUNTIFS('Leave log'!$A$5:$A$404,$A17,'Leave log'!$C$5:$C$404,"&lt;="&amp;AA$4,'Leave log'!$D$5:$D$404,"&gt;="&amp;AA$4,'Leave log'!$B$5:$B$404,Setup!$A$12)&gt;0),Setup!$B$12&amp;IF(COUNTIFS('Leave log'!$A$5:$A$404,$A17,'Leave log'!$C$5:$C$404,AA$4,'Leave log'!$D$5:$D$404,AA$4,'Leave log'!$E$5:$E$404,"Half day")&gt;0,"½",""),IF(AND(Setup!$A$13&lt;&gt;"",COUNTIFS('Leave log'!$A$5:$A$404,$A17,'Leave log'!$C$5:$C$404,"&lt;="&amp;AA$4,'Leave log'!$D$5:$D$404,"&gt;="&amp;AA$4,'Leave log'!$B$5:$B$404,Setup!$A$13)&gt;0),Setup!$B$13&amp;IF(COUNTIFS('Leave log'!$A$5:$A$404,$A17,'Leave log'!$C$5:$C$404,AA$4,'Leave log'!$D$5:$D$404,AA$4,'Leave log'!$E$5:$E$404,"Half day")&gt;0,"½",""),IF(AND(Setup!$A$14&lt;&gt;"",COUNTIFS('Leave log'!$A$5:$A$404,$A17,'Leave log'!$C$5:$C$404,"&lt;="&amp;AA$4,'Leave log'!$D$5:$D$404,"&gt;="&amp;AA$4,'Leave log'!$B$5:$B$404,Setup!$A$14)&gt;0),Setup!$B$14&amp;IF(COUNTIFS('Leave log'!$A$5:$A$404,$A17,'Leave log'!$C$5:$C$404,AA$4,'Leave log'!$D$5:$D$404,AA$4,'Leave log'!$E$5:$E$404,"Half day")&gt;0,"½",""),IF(AND(Setup!$A$15&lt;&gt;"",COUNTIFS('Leave log'!$A$5:$A$404,$A17,'Leave log'!$C$5:$C$404,"&lt;="&amp;AA$4,'Leave log'!$D$5:$D$404,"&gt;="&amp;AA$4,'Leave log'!$B$5:$B$404,Setup!$A$15)&gt;0),Setup!$B$15&amp;IF(COUNTIFS('Leave log'!$A$5:$A$404,$A17,'Leave log'!$C$5:$C$404,AA$4,'Leave log'!$D$5:$D$404,AA$4,'Leave log'!$E$5:$E$404,"Half day")&gt;0,"½",""),IF(AND(Setup!$A$16&lt;&gt;"",COUNTIFS('Leave log'!$A$5:$A$404,$A17,'Leave log'!$C$5:$C$404,"&lt;="&amp;AA$4,'Leave log'!$D$5:$D$404,"&gt;="&amp;AA$4,'Leave log'!$B$5:$B$404,Setup!$A$16)&gt;0),Setup!$B$16&amp;IF(COUNTIFS('Leave log'!$A$5:$A$404,$A17,'Leave log'!$C$5:$C$404,AA$4,'Leave log'!$D$5:$D$404,AA$4,'Leave log'!$E$5:$E$404,"Half day")&gt;0,"½",""),IF(AND(Setup!$A$17&lt;&gt;"",COUNTIFS('Leave log'!$A$5:$A$404,$A17,'Leave log'!$C$5:$C$404,"&lt;="&amp;AA$4,'Leave log'!$D$5:$D$404,"&gt;="&amp;AA$4,'Leave log'!$B$5:$B$404,Setup!$A$17)&gt;0),Setup!$B$17&amp;IF(COUNTIFS('Leave log'!$A$5:$A$404,$A17,'Leave log'!$C$5:$C$404,AA$4,'Leave log'!$D$5:$D$404,AA$4,'Leave log'!$E$5:$E$404,"Half day")&gt;0,"½",""),""))))))))</f>
        <v/>
      </c>
      <c r="AB17" s="75">
        <f>IF(OR(AB$7=1,$A17=""),"",IF(COUNTIFS('Leave log'!$A$5:$A$404,$A17,'Leave log'!$C$5:$C$404,"&lt;="&amp;AB$4,'Leave log'!$D$5:$D$404,"&gt;="&amp;AB$4)=0,"",IF(AND(Setup!$A$12&lt;&gt;"",COUNTIFS('Leave log'!$A$5:$A$404,$A17,'Leave log'!$C$5:$C$404,"&lt;="&amp;AB$4,'Leave log'!$D$5:$D$404,"&gt;="&amp;AB$4,'Leave log'!$B$5:$B$404,Setup!$A$12)&gt;0),Setup!$B$12&amp;IF(COUNTIFS('Leave log'!$A$5:$A$404,$A17,'Leave log'!$C$5:$C$404,AB$4,'Leave log'!$D$5:$D$404,AB$4,'Leave log'!$E$5:$E$404,"Half day")&gt;0,"½",""),IF(AND(Setup!$A$13&lt;&gt;"",COUNTIFS('Leave log'!$A$5:$A$404,$A17,'Leave log'!$C$5:$C$404,"&lt;="&amp;AB$4,'Leave log'!$D$5:$D$404,"&gt;="&amp;AB$4,'Leave log'!$B$5:$B$404,Setup!$A$13)&gt;0),Setup!$B$13&amp;IF(COUNTIFS('Leave log'!$A$5:$A$404,$A17,'Leave log'!$C$5:$C$404,AB$4,'Leave log'!$D$5:$D$404,AB$4,'Leave log'!$E$5:$E$404,"Half day")&gt;0,"½",""),IF(AND(Setup!$A$14&lt;&gt;"",COUNTIFS('Leave log'!$A$5:$A$404,$A17,'Leave log'!$C$5:$C$404,"&lt;="&amp;AB$4,'Leave log'!$D$5:$D$404,"&gt;="&amp;AB$4,'Leave log'!$B$5:$B$404,Setup!$A$14)&gt;0),Setup!$B$14&amp;IF(COUNTIFS('Leave log'!$A$5:$A$404,$A17,'Leave log'!$C$5:$C$404,AB$4,'Leave log'!$D$5:$D$404,AB$4,'Leave log'!$E$5:$E$404,"Half day")&gt;0,"½",""),IF(AND(Setup!$A$15&lt;&gt;"",COUNTIFS('Leave log'!$A$5:$A$404,$A17,'Leave log'!$C$5:$C$404,"&lt;="&amp;AB$4,'Leave log'!$D$5:$D$404,"&gt;="&amp;AB$4,'Leave log'!$B$5:$B$404,Setup!$A$15)&gt;0),Setup!$B$15&amp;IF(COUNTIFS('Leave log'!$A$5:$A$404,$A17,'Leave log'!$C$5:$C$404,AB$4,'Leave log'!$D$5:$D$404,AB$4,'Leave log'!$E$5:$E$404,"Half day")&gt;0,"½",""),IF(AND(Setup!$A$16&lt;&gt;"",COUNTIFS('Leave log'!$A$5:$A$404,$A17,'Leave log'!$C$5:$C$404,"&lt;="&amp;AB$4,'Leave log'!$D$5:$D$404,"&gt;="&amp;AB$4,'Leave log'!$B$5:$B$404,Setup!$A$16)&gt;0),Setup!$B$16&amp;IF(COUNTIFS('Leave log'!$A$5:$A$404,$A17,'Leave log'!$C$5:$C$404,AB$4,'Leave log'!$D$5:$D$404,AB$4,'Leave log'!$E$5:$E$404,"Half day")&gt;0,"½",""),IF(AND(Setup!$A$17&lt;&gt;"",COUNTIFS('Leave log'!$A$5:$A$404,$A17,'Leave log'!$C$5:$C$404,"&lt;="&amp;AB$4,'Leave log'!$D$5:$D$404,"&gt;="&amp;AB$4,'Leave log'!$B$5:$B$404,Setup!$A$17)&gt;0),Setup!$B$17&amp;IF(COUNTIFS('Leave log'!$A$5:$A$404,$A17,'Leave log'!$C$5:$C$404,AB$4,'Leave log'!$D$5:$D$404,AB$4,'Leave log'!$E$5:$E$404,"Half day")&gt;0,"½",""),""))))))))</f>
        <v/>
      </c>
      <c r="AC17" s="75">
        <f>IF(OR(AC$7=1,$A17=""),"",IF(COUNTIFS('Leave log'!$A$5:$A$404,$A17,'Leave log'!$C$5:$C$404,"&lt;="&amp;AC$4,'Leave log'!$D$5:$D$404,"&gt;="&amp;AC$4)=0,"",IF(AND(Setup!$A$12&lt;&gt;"",COUNTIFS('Leave log'!$A$5:$A$404,$A17,'Leave log'!$C$5:$C$404,"&lt;="&amp;AC$4,'Leave log'!$D$5:$D$404,"&gt;="&amp;AC$4,'Leave log'!$B$5:$B$404,Setup!$A$12)&gt;0),Setup!$B$12&amp;IF(COUNTIFS('Leave log'!$A$5:$A$404,$A17,'Leave log'!$C$5:$C$404,AC$4,'Leave log'!$D$5:$D$404,AC$4,'Leave log'!$E$5:$E$404,"Half day")&gt;0,"½",""),IF(AND(Setup!$A$13&lt;&gt;"",COUNTIFS('Leave log'!$A$5:$A$404,$A17,'Leave log'!$C$5:$C$404,"&lt;="&amp;AC$4,'Leave log'!$D$5:$D$404,"&gt;="&amp;AC$4,'Leave log'!$B$5:$B$404,Setup!$A$13)&gt;0),Setup!$B$13&amp;IF(COUNTIFS('Leave log'!$A$5:$A$404,$A17,'Leave log'!$C$5:$C$404,AC$4,'Leave log'!$D$5:$D$404,AC$4,'Leave log'!$E$5:$E$404,"Half day")&gt;0,"½",""),IF(AND(Setup!$A$14&lt;&gt;"",COUNTIFS('Leave log'!$A$5:$A$404,$A17,'Leave log'!$C$5:$C$404,"&lt;="&amp;AC$4,'Leave log'!$D$5:$D$404,"&gt;="&amp;AC$4,'Leave log'!$B$5:$B$404,Setup!$A$14)&gt;0),Setup!$B$14&amp;IF(COUNTIFS('Leave log'!$A$5:$A$404,$A17,'Leave log'!$C$5:$C$404,AC$4,'Leave log'!$D$5:$D$404,AC$4,'Leave log'!$E$5:$E$404,"Half day")&gt;0,"½",""),IF(AND(Setup!$A$15&lt;&gt;"",COUNTIFS('Leave log'!$A$5:$A$404,$A17,'Leave log'!$C$5:$C$404,"&lt;="&amp;AC$4,'Leave log'!$D$5:$D$404,"&gt;="&amp;AC$4,'Leave log'!$B$5:$B$404,Setup!$A$15)&gt;0),Setup!$B$15&amp;IF(COUNTIFS('Leave log'!$A$5:$A$404,$A17,'Leave log'!$C$5:$C$404,AC$4,'Leave log'!$D$5:$D$404,AC$4,'Leave log'!$E$5:$E$404,"Half day")&gt;0,"½",""),IF(AND(Setup!$A$16&lt;&gt;"",COUNTIFS('Leave log'!$A$5:$A$404,$A17,'Leave log'!$C$5:$C$404,"&lt;="&amp;AC$4,'Leave log'!$D$5:$D$404,"&gt;="&amp;AC$4,'Leave log'!$B$5:$B$404,Setup!$A$16)&gt;0),Setup!$B$16&amp;IF(COUNTIFS('Leave log'!$A$5:$A$404,$A17,'Leave log'!$C$5:$C$404,AC$4,'Leave log'!$D$5:$D$404,AC$4,'Leave log'!$E$5:$E$404,"Half day")&gt;0,"½",""),IF(AND(Setup!$A$17&lt;&gt;"",COUNTIFS('Leave log'!$A$5:$A$404,$A17,'Leave log'!$C$5:$C$404,"&lt;="&amp;AC$4,'Leave log'!$D$5:$D$404,"&gt;="&amp;AC$4,'Leave log'!$B$5:$B$404,Setup!$A$17)&gt;0),Setup!$B$17&amp;IF(COUNTIFS('Leave log'!$A$5:$A$404,$A17,'Leave log'!$C$5:$C$404,AC$4,'Leave log'!$D$5:$D$404,AC$4,'Leave log'!$E$5:$E$404,"Half day")&gt;0,"½",""),""))))))))</f>
        <v/>
      </c>
      <c r="AD17" s="75">
        <f>IF(OR(AD$7=1,$A17=""),"",IF(COUNTIFS('Leave log'!$A$5:$A$404,$A17,'Leave log'!$C$5:$C$404,"&lt;="&amp;AD$4,'Leave log'!$D$5:$D$404,"&gt;="&amp;AD$4)=0,"",IF(AND(Setup!$A$12&lt;&gt;"",COUNTIFS('Leave log'!$A$5:$A$404,$A17,'Leave log'!$C$5:$C$404,"&lt;="&amp;AD$4,'Leave log'!$D$5:$D$404,"&gt;="&amp;AD$4,'Leave log'!$B$5:$B$404,Setup!$A$12)&gt;0),Setup!$B$12&amp;IF(COUNTIFS('Leave log'!$A$5:$A$404,$A17,'Leave log'!$C$5:$C$404,AD$4,'Leave log'!$D$5:$D$404,AD$4,'Leave log'!$E$5:$E$404,"Half day")&gt;0,"½",""),IF(AND(Setup!$A$13&lt;&gt;"",COUNTIFS('Leave log'!$A$5:$A$404,$A17,'Leave log'!$C$5:$C$404,"&lt;="&amp;AD$4,'Leave log'!$D$5:$D$404,"&gt;="&amp;AD$4,'Leave log'!$B$5:$B$404,Setup!$A$13)&gt;0),Setup!$B$13&amp;IF(COUNTIFS('Leave log'!$A$5:$A$404,$A17,'Leave log'!$C$5:$C$404,AD$4,'Leave log'!$D$5:$D$404,AD$4,'Leave log'!$E$5:$E$404,"Half day")&gt;0,"½",""),IF(AND(Setup!$A$14&lt;&gt;"",COUNTIFS('Leave log'!$A$5:$A$404,$A17,'Leave log'!$C$5:$C$404,"&lt;="&amp;AD$4,'Leave log'!$D$5:$D$404,"&gt;="&amp;AD$4,'Leave log'!$B$5:$B$404,Setup!$A$14)&gt;0),Setup!$B$14&amp;IF(COUNTIFS('Leave log'!$A$5:$A$404,$A17,'Leave log'!$C$5:$C$404,AD$4,'Leave log'!$D$5:$D$404,AD$4,'Leave log'!$E$5:$E$404,"Half day")&gt;0,"½",""),IF(AND(Setup!$A$15&lt;&gt;"",COUNTIFS('Leave log'!$A$5:$A$404,$A17,'Leave log'!$C$5:$C$404,"&lt;="&amp;AD$4,'Leave log'!$D$5:$D$404,"&gt;="&amp;AD$4,'Leave log'!$B$5:$B$404,Setup!$A$15)&gt;0),Setup!$B$15&amp;IF(COUNTIFS('Leave log'!$A$5:$A$404,$A17,'Leave log'!$C$5:$C$404,AD$4,'Leave log'!$D$5:$D$404,AD$4,'Leave log'!$E$5:$E$404,"Half day")&gt;0,"½",""),IF(AND(Setup!$A$16&lt;&gt;"",COUNTIFS('Leave log'!$A$5:$A$404,$A17,'Leave log'!$C$5:$C$404,"&lt;="&amp;AD$4,'Leave log'!$D$5:$D$404,"&gt;="&amp;AD$4,'Leave log'!$B$5:$B$404,Setup!$A$16)&gt;0),Setup!$B$16&amp;IF(COUNTIFS('Leave log'!$A$5:$A$404,$A17,'Leave log'!$C$5:$C$404,AD$4,'Leave log'!$D$5:$D$404,AD$4,'Leave log'!$E$5:$E$404,"Half day")&gt;0,"½",""),IF(AND(Setup!$A$17&lt;&gt;"",COUNTIFS('Leave log'!$A$5:$A$404,$A17,'Leave log'!$C$5:$C$404,"&lt;="&amp;AD$4,'Leave log'!$D$5:$D$404,"&gt;="&amp;AD$4,'Leave log'!$B$5:$B$404,Setup!$A$17)&gt;0),Setup!$B$17&amp;IF(COUNTIFS('Leave log'!$A$5:$A$404,$A17,'Leave log'!$C$5:$C$404,AD$4,'Leave log'!$D$5:$D$404,AD$4,'Leave log'!$E$5:$E$404,"Half day")&gt;0,"½",""),""))))))))</f>
        <v/>
      </c>
      <c r="AE17" s="75">
        <f>IF(OR(AE$7=1,$A17=""),"",IF(COUNTIFS('Leave log'!$A$5:$A$404,$A17,'Leave log'!$C$5:$C$404,"&lt;="&amp;AE$4,'Leave log'!$D$5:$D$404,"&gt;="&amp;AE$4)=0,"",IF(AND(Setup!$A$12&lt;&gt;"",COUNTIFS('Leave log'!$A$5:$A$404,$A17,'Leave log'!$C$5:$C$404,"&lt;="&amp;AE$4,'Leave log'!$D$5:$D$404,"&gt;="&amp;AE$4,'Leave log'!$B$5:$B$404,Setup!$A$12)&gt;0),Setup!$B$12&amp;IF(COUNTIFS('Leave log'!$A$5:$A$404,$A17,'Leave log'!$C$5:$C$404,AE$4,'Leave log'!$D$5:$D$404,AE$4,'Leave log'!$E$5:$E$404,"Half day")&gt;0,"½",""),IF(AND(Setup!$A$13&lt;&gt;"",COUNTIFS('Leave log'!$A$5:$A$404,$A17,'Leave log'!$C$5:$C$404,"&lt;="&amp;AE$4,'Leave log'!$D$5:$D$404,"&gt;="&amp;AE$4,'Leave log'!$B$5:$B$404,Setup!$A$13)&gt;0),Setup!$B$13&amp;IF(COUNTIFS('Leave log'!$A$5:$A$404,$A17,'Leave log'!$C$5:$C$404,AE$4,'Leave log'!$D$5:$D$404,AE$4,'Leave log'!$E$5:$E$404,"Half day")&gt;0,"½",""),IF(AND(Setup!$A$14&lt;&gt;"",COUNTIFS('Leave log'!$A$5:$A$404,$A17,'Leave log'!$C$5:$C$404,"&lt;="&amp;AE$4,'Leave log'!$D$5:$D$404,"&gt;="&amp;AE$4,'Leave log'!$B$5:$B$404,Setup!$A$14)&gt;0),Setup!$B$14&amp;IF(COUNTIFS('Leave log'!$A$5:$A$404,$A17,'Leave log'!$C$5:$C$404,AE$4,'Leave log'!$D$5:$D$404,AE$4,'Leave log'!$E$5:$E$404,"Half day")&gt;0,"½",""),IF(AND(Setup!$A$15&lt;&gt;"",COUNTIFS('Leave log'!$A$5:$A$404,$A17,'Leave log'!$C$5:$C$404,"&lt;="&amp;AE$4,'Leave log'!$D$5:$D$404,"&gt;="&amp;AE$4,'Leave log'!$B$5:$B$404,Setup!$A$15)&gt;0),Setup!$B$15&amp;IF(COUNTIFS('Leave log'!$A$5:$A$404,$A17,'Leave log'!$C$5:$C$404,AE$4,'Leave log'!$D$5:$D$404,AE$4,'Leave log'!$E$5:$E$404,"Half day")&gt;0,"½",""),IF(AND(Setup!$A$16&lt;&gt;"",COUNTIFS('Leave log'!$A$5:$A$404,$A17,'Leave log'!$C$5:$C$404,"&lt;="&amp;AE$4,'Leave log'!$D$5:$D$404,"&gt;="&amp;AE$4,'Leave log'!$B$5:$B$404,Setup!$A$16)&gt;0),Setup!$B$16&amp;IF(COUNTIFS('Leave log'!$A$5:$A$404,$A17,'Leave log'!$C$5:$C$404,AE$4,'Leave log'!$D$5:$D$404,AE$4,'Leave log'!$E$5:$E$404,"Half day")&gt;0,"½",""),IF(AND(Setup!$A$17&lt;&gt;"",COUNTIFS('Leave log'!$A$5:$A$404,$A17,'Leave log'!$C$5:$C$404,"&lt;="&amp;AE$4,'Leave log'!$D$5:$D$404,"&gt;="&amp;AE$4,'Leave log'!$B$5:$B$404,Setup!$A$17)&gt;0),Setup!$B$17&amp;IF(COUNTIFS('Leave log'!$A$5:$A$404,$A17,'Leave log'!$C$5:$C$404,AE$4,'Leave log'!$D$5:$D$404,AE$4,'Leave log'!$E$5:$E$404,"Half day")&gt;0,"½",""),""))))))))</f>
        <v/>
      </c>
      <c r="AF17" s="75">
        <f>IF(OR(AF$7=1,$A17=""),"",IF(COUNTIFS('Leave log'!$A$5:$A$404,$A17,'Leave log'!$C$5:$C$404,"&lt;="&amp;AF$4,'Leave log'!$D$5:$D$404,"&gt;="&amp;AF$4)=0,"",IF(AND(Setup!$A$12&lt;&gt;"",COUNTIFS('Leave log'!$A$5:$A$404,$A17,'Leave log'!$C$5:$C$404,"&lt;="&amp;AF$4,'Leave log'!$D$5:$D$404,"&gt;="&amp;AF$4,'Leave log'!$B$5:$B$404,Setup!$A$12)&gt;0),Setup!$B$12&amp;IF(COUNTIFS('Leave log'!$A$5:$A$404,$A17,'Leave log'!$C$5:$C$404,AF$4,'Leave log'!$D$5:$D$404,AF$4,'Leave log'!$E$5:$E$404,"Half day")&gt;0,"½",""),IF(AND(Setup!$A$13&lt;&gt;"",COUNTIFS('Leave log'!$A$5:$A$404,$A17,'Leave log'!$C$5:$C$404,"&lt;="&amp;AF$4,'Leave log'!$D$5:$D$404,"&gt;="&amp;AF$4,'Leave log'!$B$5:$B$404,Setup!$A$13)&gt;0),Setup!$B$13&amp;IF(COUNTIFS('Leave log'!$A$5:$A$404,$A17,'Leave log'!$C$5:$C$404,AF$4,'Leave log'!$D$5:$D$404,AF$4,'Leave log'!$E$5:$E$404,"Half day")&gt;0,"½",""),IF(AND(Setup!$A$14&lt;&gt;"",COUNTIFS('Leave log'!$A$5:$A$404,$A17,'Leave log'!$C$5:$C$404,"&lt;="&amp;AF$4,'Leave log'!$D$5:$D$404,"&gt;="&amp;AF$4,'Leave log'!$B$5:$B$404,Setup!$A$14)&gt;0),Setup!$B$14&amp;IF(COUNTIFS('Leave log'!$A$5:$A$404,$A17,'Leave log'!$C$5:$C$404,AF$4,'Leave log'!$D$5:$D$404,AF$4,'Leave log'!$E$5:$E$404,"Half day")&gt;0,"½",""),IF(AND(Setup!$A$15&lt;&gt;"",COUNTIFS('Leave log'!$A$5:$A$404,$A17,'Leave log'!$C$5:$C$404,"&lt;="&amp;AF$4,'Leave log'!$D$5:$D$404,"&gt;="&amp;AF$4,'Leave log'!$B$5:$B$404,Setup!$A$15)&gt;0),Setup!$B$15&amp;IF(COUNTIFS('Leave log'!$A$5:$A$404,$A17,'Leave log'!$C$5:$C$404,AF$4,'Leave log'!$D$5:$D$404,AF$4,'Leave log'!$E$5:$E$404,"Half day")&gt;0,"½",""),IF(AND(Setup!$A$16&lt;&gt;"",COUNTIFS('Leave log'!$A$5:$A$404,$A17,'Leave log'!$C$5:$C$404,"&lt;="&amp;AF$4,'Leave log'!$D$5:$D$404,"&gt;="&amp;AF$4,'Leave log'!$B$5:$B$404,Setup!$A$16)&gt;0),Setup!$B$16&amp;IF(COUNTIFS('Leave log'!$A$5:$A$404,$A17,'Leave log'!$C$5:$C$404,AF$4,'Leave log'!$D$5:$D$404,AF$4,'Leave log'!$E$5:$E$404,"Half day")&gt;0,"½",""),IF(AND(Setup!$A$17&lt;&gt;"",COUNTIFS('Leave log'!$A$5:$A$404,$A17,'Leave log'!$C$5:$C$404,"&lt;="&amp;AF$4,'Leave log'!$D$5:$D$404,"&gt;="&amp;AF$4,'Leave log'!$B$5:$B$404,Setup!$A$17)&gt;0),Setup!$B$17&amp;IF(COUNTIFS('Leave log'!$A$5:$A$404,$A17,'Leave log'!$C$5:$C$404,AF$4,'Leave log'!$D$5:$D$404,AF$4,'Leave log'!$E$5:$E$404,"Half day")&gt;0,"½",""),""))))))))</f>
        <v/>
      </c>
    </row>
    <row r="18">
      <c r="A18" s="74">
        <f>IFERROR(IF(INDEX(Employees!$A$5:$A$34,11)="","",INDEX(Employees!$A$5:$A$34,11)),"")</f>
        <v/>
      </c>
      <c r="B18" s="75">
        <f>IF(OR(B$7=1,$A18=""),"",IF(COUNTIFS('Leave log'!$A$5:$A$404,$A18,'Leave log'!$C$5:$C$404,"&lt;="&amp;B$4,'Leave log'!$D$5:$D$404,"&gt;="&amp;B$4)=0,"",IF(AND(Setup!$A$12&lt;&gt;"",COUNTIFS('Leave log'!$A$5:$A$404,$A18,'Leave log'!$C$5:$C$404,"&lt;="&amp;B$4,'Leave log'!$D$5:$D$404,"&gt;="&amp;B$4,'Leave log'!$B$5:$B$404,Setup!$A$12)&gt;0),Setup!$B$12&amp;IF(COUNTIFS('Leave log'!$A$5:$A$404,$A18,'Leave log'!$C$5:$C$404,B$4,'Leave log'!$D$5:$D$404,B$4,'Leave log'!$E$5:$E$404,"Half day")&gt;0,"½",""),IF(AND(Setup!$A$13&lt;&gt;"",COUNTIFS('Leave log'!$A$5:$A$404,$A18,'Leave log'!$C$5:$C$404,"&lt;="&amp;B$4,'Leave log'!$D$5:$D$404,"&gt;="&amp;B$4,'Leave log'!$B$5:$B$404,Setup!$A$13)&gt;0),Setup!$B$13&amp;IF(COUNTIFS('Leave log'!$A$5:$A$404,$A18,'Leave log'!$C$5:$C$404,B$4,'Leave log'!$D$5:$D$404,B$4,'Leave log'!$E$5:$E$404,"Half day")&gt;0,"½",""),IF(AND(Setup!$A$14&lt;&gt;"",COUNTIFS('Leave log'!$A$5:$A$404,$A18,'Leave log'!$C$5:$C$404,"&lt;="&amp;B$4,'Leave log'!$D$5:$D$404,"&gt;="&amp;B$4,'Leave log'!$B$5:$B$404,Setup!$A$14)&gt;0),Setup!$B$14&amp;IF(COUNTIFS('Leave log'!$A$5:$A$404,$A18,'Leave log'!$C$5:$C$404,B$4,'Leave log'!$D$5:$D$404,B$4,'Leave log'!$E$5:$E$404,"Half day")&gt;0,"½",""),IF(AND(Setup!$A$15&lt;&gt;"",COUNTIFS('Leave log'!$A$5:$A$404,$A18,'Leave log'!$C$5:$C$404,"&lt;="&amp;B$4,'Leave log'!$D$5:$D$404,"&gt;="&amp;B$4,'Leave log'!$B$5:$B$404,Setup!$A$15)&gt;0),Setup!$B$15&amp;IF(COUNTIFS('Leave log'!$A$5:$A$404,$A18,'Leave log'!$C$5:$C$404,B$4,'Leave log'!$D$5:$D$404,B$4,'Leave log'!$E$5:$E$404,"Half day")&gt;0,"½",""),IF(AND(Setup!$A$16&lt;&gt;"",COUNTIFS('Leave log'!$A$5:$A$404,$A18,'Leave log'!$C$5:$C$404,"&lt;="&amp;B$4,'Leave log'!$D$5:$D$404,"&gt;="&amp;B$4,'Leave log'!$B$5:$B$404,Setup!$A$16)&gt;0),Setup!$B$16&amp;IF(COUNTIFS('Leave log'!$A$5:$A$404,$A18,'Leave log'!$C$5:$C$404,B$4,'Leave log'!$D$5:$D$404,B$4,'Leave log'!$E$5:$E$404,"Half day")&gt;0,"½",""),IF(AND(Setup!$A$17&lt;&gt;"",COUNTIFS('Leave log'!$A$5:$A$404,$A18,'Leave log'!$C$5:$C$404,"&lt;="&amp;B$4,'Leave log'!$D$5:$D$404,"&gt;="&amp;B$4,'Leave log'!$B$5:$B$404,Setup!$A$17)&gt;0),Setup!$B$17&amp;IF(COUNTIFS('Leave log'!$A$5:$A$404,$A18,'Leave log'!$C$5:$C$404,B$4,'Leave log'!$D$5:$D$404,B$4,'Leave log'!$E$5:$E$404,"Half day")&gt;0,"½",""),""))))))))</f>
        <v/>
      </c>
      <c r="C18" s="75">
        <f>IF(OR(C$7=1,$A18=""),"",IF(COUNTIFS('Leave log'!$A$5:$A$404,$A18,'Leave log'!$C$5:$C$404,"&lt;="&amp;C$4,'Leave log'!$D$5:$D$404,"&gt;="&amp;C$4)=0,"",IF(AND(Setup!$A$12&lt;&gt;"",COUNTIFS('Leave log'!$A$5:$A$404,$A18,'Leave log'!$C$5:$C$404,"&lt;="&amp;C$4,'Leave log'!$D$5:$D$404,"&gt;="&amp;C$4,'Leave log'!$B$5:$B$404,Setup!$A$12)&gt;0),Setup!$B$12&amp;IF(COUNTIFS('Leave log'!$A$5:$A$404,$A18,'Leave log'!$C$5:$C$404,C$4,'Leave log'!$D$5:$D$404,C$4,'Leave log'!$E$5:$E$404,"Half day")&gt;0,"½",""),IF(AND(Setup!$A$13&lt;&gt;"",COUNTIFS('Leave log'!$A$5:$A$404,$A18,'Leave log'!$C$5:$C$404,"&lt;="&amp;C$4,'Leave log'!$D$5:$D$404,"&gt;="&amp;C$4,'Leave log'!$B$5:$B$404,Setup!$A$13)&gt;0),Setup!$B$13&amp;IF(COUNTIFS('Leave log'!$A$5:$A$404,$A18,'Leave log'!$C$5:$C$404,C$4,'Leave log'!$D$5:$D$404,C$4,'Leave log'!$E$5:$E$404,"Half day")&gt;0,"½",""),IF(AND(Setup!$A$14&lt;&gt;"",COUNTIFS('Leave log'!$A$5:$A$404,$A18,'Leave log'!$C$5:$C$404,"&lt;="&amp;C$4,'Leave log'!$D$5:$D$404,"&gt;="&amp;C$4,'Leave log'!$B$5:$B$404,Setup!$A$14)&gt;0),Setup!$B$14&amp;IF(COUNTIFS('Leave log'!$A$5:$A$404,$A18,'Leave log'!$C$5:$C$404,C$4,'Leave log'!$D$5:$D$404,C$4,'Leave log'!$E$5:$E$404,"Half day")&gt;0,"½",""),IF(AND(Setup!$A$15&lt;&gt;"",COUNTIFS('Leave log'!$A$5:$A$404,$A18,'Leave log'!$C$5:$C$404,"&lt;="&amp;C$4,'Leave log'!$D$5:$D$404,"&gt;="&amp;C$4,'Leave log'!$B$5:$B$404,Setup!$A$15)&gt;0),Setup!$B$15&amp;IF(COUNTIFS('Leave log'!$A$5:$A$404,$A18,'Leave log'!$C$5:$C$404,C$4,'Leave log'!$D$5:$D$404,C$4,'Leave log'!$E$5:$E$404,"Half day")&gt;0,"½",""),IF(AND(Setup!$A$16&lt;&gt;"",COUNTIFS('Leave log'!$A$5:$A$404,$A18,'Leave log'!$C$5:$C$404,"&lt;="&amp;C$4,'Leave log'!$D$5:$D$404,"&gt;="&amp;C$4,'Leave log'!$B$5:$B$404,Setup!$A$16)&gt;0),Setup!$B$16&amp;IF(COUNTIFS('Leave log'!$A$5:$A$404,$A18,'Leave log'!$C$5:$C$404,C$4,'Leave log'!$D$5:$D$404,C$4,'Leave log'!$E$5:$E$404,"Half day")&gt;0,"½",""),IF(AND(Setup!$A$17&lt;&gt;"",COUNTIFS('Leave log'!$A$5:$A$404,$A18,'Leave log'!$C$5:$C$404,"&lt;="&amp;C$4,'Leave log'!$D$5:$D$404,"&gt;="&amp;C$4,'Leave log'!$B$5:$B$404,Setup!$A$17)&gt;0),Setup!$B$17&amp;IF(COUNTIFS('Leave log'!$A$5:$A$404,$A18,'Leave log'!$C$5:$C$404,C$4,'Leave log'!$D$5:$D$404,C$4,'Leave log'!$E$5:$E$404,"Half day")&gt;0,"½",""),""))))))))</f>
        <v/>
      </c>
      <c r="D18" s="75">
        <f>IF(OR(D$7=1,$A18=""),"",IF(COUNTIFS('Leave log'!$A$5:$A$404,$A18,'Leave log'!$C$5:$C$404,"&lt;="&amp;D$4,'Leave log'!$D$5:$D$404,"&gt;="&amp;D$4)=0,"",IF(AND(Setup!$A$12&lt;&gt;"",COUNTIFS('Leave log'!$A$5:$A$404,$A18,'Leave log'!$C$5:$C$404,"&lt;="&amp;D$4,'Leave log'!$D$5:$D$404,"&gt;="&amp;D$4,'Leave log'!$B$5:$B$404,Setup!$A$12)&gt;0),Setup!$B$12&amp;IF(COUNTIFS('Leave log'!$A$5:$A$404,$A18,'Leave log'!$C$5:$C$404,D$4,'Leave log'!$D$5:$D$404,D$4,'Leave log'!$E$5:$E$404,"Half day")&gt;0,"½",""),IF(AND(Setup!$A$13&lt;&gt;"",COUNTIFS('Leave log'!$A$5:$A$404,$A18,'Leave log'!$C$5:$C$404,"&lt;="&amp;D$4,'Leave log'!$D$5:$D$404,"&gt;="&amp;D$4,'Leave log'!$B$5:$B$404,Setup!$A$13)&gt;0),Setup!$B$13&amp;IF(COUNTIFS('Leave log'!$A$5:$A$404,$A18,'Leave log'!$C$5:$C$404,D$4,'Leave log'!$D$5:$D$404,D$4,'Leave log'!$E$5:$E$404,"Half day")&gt;0,"½",""),IF(AND(Setup!$A$14&lt;&gt;"",COUNTIFS('Leave log'!$A$5:$A$404,$A18,'Leave log'!$C$5:$C$404,"&lt;="&amp;D$4,'Leave log'!$D$5:$D$404,"&gt;="&amp;D$4,'Leave log'!$B$5:$B$404,Setup!$A$14)&gt;0),Setup!$B$14&amp;IF(COUNTIFS('Leave log'!$A$5:$A$404,$A18,'Leave log'!$C$5:$C$404,D$4,'Leave log'!$D$5:$D$404,D$4,'Leave log'!$E$5:$E$404,"Half day")&gt;0,"½",""),IF(AND(Setup!$A$15&lt;&gt;"",COUNTIFS('Leave log'!$A$5:$A$404,$A18,'Leave log'!$C$5:$C$404,"&lt;="&amp;D$4,'Leave log'!$D$5:$D$404,"&gt;="&amp;D$4,'Leave log'!$B$5:$B$404,Setup!$A$15)&gt;0),Setup!$B$15&amp;IF(COUNTIFS('Leave log'!$A$5:$A$404,$A18,'Leave log'!$C$5:$C$404,D$4,'Leave log'!$D$5:$D$404,D$4,'Leave log'!$E$5:$E$404,"Half day")&gt;0,"½",""),IF(AND(Setup!$A$16&lt;&gt;"",COUNTIFS('Leave log'!$A$5:$A$404,$A18,'Leave log'!$C$5:$C$404,"&lt;="&amp;D$4,'Leave log'!$D$5:$D$404,"&gt;="&amp;D$4,'Leave log'!$B$5:$B$404,Setup!$A$16)&gt;0),Setup!$B$16&amp;IF(COUNTIFS('Leave log'!$A$5:$A$404,$A18,'Leave log'!$C$5:$C$404,D$4,'Leave log'!$D$5:$D$404,D$4,'Leave log'!$E$5:$E$404,"Half day")&gt;0,"½",""),IF(AND(Setup!$A$17&lt;&gt;"",COUNTIFS('Leave log'!$A$5:$A$404,$A18,'Leave log'!$C$5:$C$404,"&lt;="&amp;D$4,'Leave log'!$D$5:$D$404,"&gt;="&amp;D$4,'Leave log'!$B$5:$B$404,Setup!$A$17)&gt;0),Setup!$B$17&amp;IF(COUNTIFS('Leave log'!$A$5:$A$404,$A18,'Leave log'!$C$5:$C$404,D$4,'Leave log'!$D$5:$D$404,D$4,'Leave log'!$E$5:$E$404,"Half day")&gt;0,"½",""),""))))))))</f>
        <v/>
      </c>
      <c r="E18" s="75">
        <f>IF(OR(E$7=1,$A18=""),"",IF(COUNTIFS('Leave log'!$A$5:$A$404,$A18,'Leave log'!$C$5:$C$404,"&lt;="&amp;E$4,'Leave log'!$D$5:$D$404,"&gt;="&amp;E$4)=0,"",IF(AND(Setup!$A$12&lt;&gt;"",COUNTIFS('Leave log'!$A$5:$A$404,$A18,'Leave log'!$C$5:$C$404,"&lt;="&amp;E$4,'Leave log'!$D$5:$D$404,"&gt;="&amp;E$4,'Leave log'!$B$5:$B$404,Setup!$A$12)&gt;0),Setup!$B$12&amp;IF(COUNTIFS('Leave log'!$A$5:$A$404,$A18,'Leave log'!$C$5:$C$404,E$4,'Leave log'!$D$5:$D$404,E$4,'Leave log'!$E$5:$E$404,"Half day")&gt;0,"½",""),IF(AND(Setup!$A$13&lt;&gt;"",COUNTIFS('Leave log'!$A$5:$A$404,$A18,'Leave log'!$C$5:$C$404,"&lt;="&amp;E$4,'Leave log'!$D$5:$D$404,"&gt;="&amp;E$4,'Leave log'!$B$5:$B$404,Setup!$A$13)&gt;0),Setup!$B$13&amp;IF(COUNTIFS('Leave log'!$A$5:$A$404,$A18,'Leave log'!$C$5:$C$404,E$4,'Leave log'!$D$5:$D$404,E$4,'Leave log'!$E$5:$E$404,"Half day")&gt;0,"½",""),IF(AND(Setup!$A$14&lt;&gt;"",COUNTIFS('Leave log'!$A$5:$A$404,$A18,'Leave log'!$C$5:$C$404,"&lt;="&amp;E$4,'Leave log'!$D$5:$D$404,"&gt;="&amp;E$4,'Leave log'!$B$5:$B$404,Setup!$A$14)&gt;0),Setup!$B$14&amp;IF(COUNTIFS('Leave log'!$A$5:$A$404,$A18,'Leave log'!$C$5:$C$404,E$4,'Leave log'!$D$5:$D$404,E$4,'Leave log'!$E$5:$E$404,"Half day")&gt;0,"½",""),IF(AND(Setup!$A$15&lt;&gt;"",COUNTIFS('Leave log'!$A$5:$A$404,$A18,'Leave log'!$C$5:$C$404,"&lt;="&amp;E$4,'Leave log'!$D$5:$D$404,"&gt;="&amp;E$4,'Leave log'!$B$5:$B$404,Setup!$A$15)&gt;0),Setup!$B$15&amp;IF(COUNTIFS('Leave log'!$A$5:$A$404,$A18,'Leave log'!$C$5:$C$404,E$4,'Leave log'!$D$5:$D$404,E$4,'Leave log'!$E$5:$E$404,"Half day")&gt;0,"½",""),IF(AND(Setup!$A$16&lt;&gt;"",COUNTIFS('Leave log'!$A$5:$A$404,$A18,'Leave log'!$C$5:$C$404,"&lt;="&amp;E$4,'Leave log'!$D$5:$D$404,"&gt;="&amp;E$4,'Leave log'!$B$5:$B$404,Setup!$A$16)&gt;0),Setup!$B$16&amp;IF(COUNTIFS('Leave log'!$A$5:$A$404,$A18,'Leave log'!$C$5:$C$404,E$4,'Leave log'!$D$5:$D$404,E$4,'Leave log'!$E$5:$E$404,"Half day")&gt;0,"½",""),IF(AND(Setup!$A$17&lt;&gt;"",COUNTIFS('Leave log'!$A$5:$A$404,$A18,'Leave log'!$C$5:$C$404,"&lt;="&amp;E$4,'Leave log'!$D$5:$D$404,"&gt;="&amp;E$4,'Leave log'!$B$5:$B$404,Setup!$A$17)&gt;0),Setup!$B$17&amp;IF(COUNTIFS('Leave log'!$A$5:$A$404,$A18,'Leave log'!$C$5:$C$404,E$4,'Leave log'!$D$5:$D$404,E$4,'Leave log'!$E$5:$E$404,"Half day")&gt;0,"½",""),""))))))))</f>
        <v/>
      </c>
      <c r="F18" s="75">
        <f>IF(OR(F$7=1,$A18=""),"",IF(COUNTIFS('Leave log'!$A$5:$A$404,$A18,'Leave log'!$C$5:$C$404,"&lt;="&amp;F$4,'Leave log'!$D$5:$D$404,"&gt;="&amp;F$4)=0,"",IF(AND(Setup!$A$12&lt;&gt;"",COUNTIFS('Leave log'!$A$5:$A$404,$A18,'Leave log'!$C$5:$C$404,"&lt;="&amp;F$4,'Leave log'!$D$5:$D$404,"&gt;="&amp;F$4,'Leave log'!$B$5:$B$404,Setup!$A$12)&gt;0),Setup!$B$12&amp;IF(COUNTIFS('Leave log'!$A$5:$A$404,$A18,'Leave log'!$C$5:$C$404,F$4,'Leave log'!$D$5:$D$404,F$4,'Leave log'!$E$5:$E$404,"Half day")&gt;0,"½",""),IF(AND(Setup!$A$13&lt;&gt;"",COUNTIFS('Leave log'!$A$5:$A$404,$A18,'Leave log'!$C$5:$C$404,"&lt;="&amp;F$4,'Leave log'!$D$5:$D$404,"&gt;="&amp;F$4,'Leave log'!$B$5:$B$404,Setup!$A$13)&gt;0),Setup!$B$13&amp;IF(COUNTIFS('Leave log'!$A$5:$A$404,$A18,'Leave log'!$C$5:$C$404,F$4,'Leave log'!$D$5:$D$404,F$4,'Leave log'!$E$5:$E$404,"Half day")&gt;0,"½",""),IF(AND(Setup!$A$14&lt;&gt;"",COUNTIFS('Leave log'!$A$5:$A$404,$A18,'Leave log'!$C$5:$C$404,"&lt;="&amp;F$4,'Leave log'!$D$5:$D$404,"&gt;="&amp;F$4,'Leave log'!$B$5:$B$404,Setup!$A$14)&gt;0),Setup!$B$14&amp;IF(COUNTIFS('Leave log'!$A$5:$A$404,$A18,'Leave log'!$C$5:$C$404,F$4,'Leave log'!$D$5:$D$404,F$4,'Leave log'!$E$5:$E$404,"Half day")&gt;0,"½",""),IF(AND(Setup!$A$15&lt;&gt;"",COUNTIFS('Leave log'!$A$5:$A$404,$A18,'Leave log'!$C$5:$C$404,"&lt;="&amp;F$4,'Leave log'!$D$5:$D$404,"&gt;="&amp;F$4,'Leave log'!$B$5:$B$404,Setup!$A$15)&gt;0),Setup!$B$15&amp;IF(COUNTIFS('Leave log'!$A$5:$A$404,$A18,'Leave log'!$C$5:$C$404,F$4,'Leave log'!$D$5:$D$404,F$4,'Leave log'!$E$5:$E$404,"Half day")&gt;0,"½",""),IF(AND(Setup!$A$16&lt;&gt;"",COUNTIFS('Leave log'!$A$5:$A$404,$A18,'Leave log'!$C$5:$C$404,"&lt;="&amp;F$4,'Leave log'!$D$5:$D$404,"&gt;="&amp;F$4,'Leave log'!$B$5:$B$404,Setup!$A$16)&gt;0),Setup!$B$16&amp;IF(COUNTIFS('Leave log'!$A$5:$A$404,$A18,'Leave log'!$C$5:$C$404,F$4,'Leave log'!$D$5:$D$404,F$4,'Leave log'!$E$5:$E$404,"Half day")&gt;0,"½",""),IF(AND(Setup!$A$17&lt;&gt;"",COUNTIFS('Leave log'!$A$5:$A$404,$A18,'Leave log'!$C$5:$C$404,"&lt;="&amp;F$4,'Leave log'!$D$5:$D$404,"&gt;="&amp;F$4,'Leave log'!$B$5:$B$404,Setup!$A$17)&gt;0),Setup!$B$17&amp;IF(COUNTIFS('Leave log'!$A$5:$A$404,$A18,'Leave log'!$C$5:$C$404,F$4,'Leave log'!$D$5:$D$404,F$4,'Leave log'!$E$5:$E$404,"Half day")&gt;0,"½",""),""))))))))</f>
        <v/>
      </c>
      <c r="G18" s="75">
        <f>IF(OR(G$7=1,$A18=""),"",IF(COUNTIFS('Leave log'!$A$5:$A$404,$A18,'Leave log'!$C$5:$C$404,"&lt;="&amp;G$4,'Leave log'!$D$5:$D$404,"&gt;="&amp;G$4)=0,"",IF(AND(Setup!$A$12&lt;&gt;"",COUNTIFS('Leave log'!$A$5:$A$404,$A18,'Leave log'!$C$5:$C$404,"&lt;="&amp;G$4,'Leave log'!$D$5:$D$404,"&gt;="&amp;G$4,'Leave log'!$B$5:$B$404,Setup!$A$12)&gt;0),Setup!$B$12&amp;IF(COUNTIFS('Leave log'!$A$5:$A$404,$A18,'Leave log'!$C$5:$C$404,G$4,'Leave log'!$D$5:$D$404,G$4,'Leave log'!$E$5:$E$404,"Half day")&gt;0,"½",""),IF(AND(Setup!$A$13&lt;&gt;"",COUNTIFS('Leave log'!$A$5:$A$404,$A18,'Leave log'!$C$5:$C$404,"&lt;="&amp;G$4,'Leave log'!$D$5:$D$404,"&gt;="&amp;G$4,'Leave log'!$B$5:$B$404,Setup!$A$13)&gt;0),Setup!$B$13&amp;IF(COUNTIFS('Leave log'!$A$5:$A$404,$A18,'Leave log'!$C$5:$C$404,G$4,'Leave log'!$D$5:$D$404,G$4,'Leave log'!$E$5:$E$404,"Half day")&gt;0,"½",""),IF(AND(Setup!$A$14&lt;&gt;"",COUNTIFS('Leave log'!$A$5:$A$404,$A18,'Leave log'!$C$5:$C$404,"&lt;="&amp;G$4,'Leave log'!$D$5:$D$404,"&gt;="&amp;G$4,'Leave log'!$B$5:$B$404,Setup!$A$14)&gt;0),Setup!$B$14&amp;IF(COUNTIFS('Leave log'!$A$5:$A$404,$A18,'Leave log'!$C$5:$C$404,G$4,'Leave log'!$D$5:$D$404,G$4,'Leave log'!$E$5:$E$404,"Half day")&gt;0,"½",""),IF(AND(Setup!$A$15&lt;&gt;"",COUNTIFS('Leave log'!$A$5:$A$404,$A18,'Leave log'!$C$5:$C$404,"&lt;="&amp;G$4,'Leave log'!$D$5:$D$404,"&gt;="&amp;G$4,'Leave log'!$B$5:$B$404,Setup!$A$15)&gt;0),Setup!$B$15&amp;IF(COUNTIFS('Leave log'!$A$5:$A$404,$A18,'Leave log'!$C$5:$C$404,G$4,'Leave log'!$D$5:$D$404,G$4,'Leave log'!$E$5:$E$404,"Half day")&gt;0,"½",""),IF(AND(Setup!$A$16&lt;&gt;"",COUNTIFS('Leave log'!$A$5:$A$404,$A18,'Leave log'!$C$5:$C$404,"&lt;="&amp;G$4,'Leave log'!$D$5:$D$404,"&gt;="&amp;G$4,'Leave log'!$B$5:$B$404,Setup!$A$16)&gt;0),Setup!$B$16&amp;IF(COUNTIFS('Leave log'!$A$5:$A$404,$A18,'Leave log'!$C$5:$C$404,G$4,'Leave log'!$D$5:$D$404,G$4,'Leave log'!$E$5:$E$404,"Half day")&gt;0,"½",""),IF(AND(Setup!$A$17&lt;&gt;"",COUNTIFS('Leave log'!$A$5:$A$404,$A18,'Leave log'!$C$5:$C$404,"&lt;="&amp;G$4,'Leave log'!$D$5:$D$404,"&gt;="&amp;G$4,'Leave log'!$B$5:$B$404,Setup!$A$17)&gt;0),Setup!$B$17&amp;IF(COUNTIFS('Leave log'!$A$5:$A$404,$A18,'Leave log'!$C$5:$C$404,G$4,'Leave log'!$D$5:$D$404,G$4,'Leave log'!$E$5:$E$404,"Half day")&gt;0,"½",""),""))))))))</f>
        <v/>
      </c>
      <c r="H18" s="75">
        <f>IF(OR(H$7=1,$A18=""),"",IF(COUNTIFS('Leave log'!$A$5:$A$404,$A18,'Leave log'!$C$5:$C$404,"&lt;="&amp;H$4,'Leave log'!$D$5:$D$404,"&gt;="&amp;H$4)=0,"",IF(AND(Setup!$A$12&lt;&gt;"",COUNTIFS('Leave log'!$A$5:$A$404,$A18,'Leave log'!$C$5:$C$404,"&lt;="&amp;H$4,'Leave log'!$D$5:$D$404,"&gt;="&amp;H$4,'Leave log'!$B$5:$B$404,Setup!$A$12)&gt;0),Setup!$B$12&amp;IF(COUNTIFS('Leave log'!$A$5:$A$404,$A18,'Leave log'!$C$5:$C$404,H$4,'Leave log'!$D$5:$D$404,H$4,'Leave log'!$E$5:$E$404,"Half day")&gt;0,"½",""),IF(AND(Setup!$A$13&lt;&gt;"",COUNTIFS('Leave log'!$A$5:$A$404,$A18,'Leave log'!$C$5:$C$404,"&lt;="&amp;H$4,'Leave log'!$D$5:$D$404,"&gt;="&amp;H$4,'Leave log'!$B$5:$B$404,Setup!$A$13)&gt;0),Setup!$B$13&amp;IF(COUNTIFS('Leave log'!$A$5:$A$404,$A18,'Leave log'!$C$5:$C$404,H$4,'Leave log'!$D$5:$D$404,H$4,'Leave log'!$E$5:$E$404,"Half day")&gt;0,"½",""),IF(AND(Setup!$A$14&lt;&gt;"",COUNTIFS('Leave log'!$A$5:$A$404,$A18,'Leave log'!$C$5:$C$404,"&lt;="&amp;H$4,'Leave log'!$D$5:$D$404,"&gt;="&amp;H$4,'Leave log'!$B$5:$B$404,Setup!$A$14)&gt;0),Setup!$B$14&amp;IF(COUNTIFS('Leave log'!$A$5:$A$404,$A18,'Leave log'!$C$5:$C$404,H$4,'Leave log'!$D$5:$D$404,H$4,'Leave log'!$E$5:$E$404,"Half day")&gt;0,"½",""),IF(AND(Setup!$A$15&lt;&gt;"",COUNTIFS('Leave log'!$A$5:$A$404,$A18,'Leave log'!$C$5:$C$404,"&lt;="&amp;H$4,'Leave log'!$D$5:$D$404,"&gt;="&amp;H$4,'Leave log'!$B$5:$B$404,Setup!$A$15)&gt;0),Setup!$B$15&amp;IF(COUNTIFS('Leave log'!$A$5:$A$404,$A18,'Leave log'!$C$5:$C$404,H$4,'Leave log'!$D$5:$D$404,H$4,'Leave log'!$E$5:$E$404,"Half day")&gt;0,"½",""),IF(AND(Setup!$A$16&lt;&gt;"",COUNTIFS('Leave log'!$A$5:$A$404,$A18,'Leave log'!$C$5:$C$404,"&lt;="&amp;H$4,'Leave log'!$D$5:$D$404,"&gt;="&amp;H$4,'Leave log'!$B$5:$B$404,Setup!$A$16)&gt;0),Setup!$B$16&amp;IF(COUNTIFS('Leave log'!$A$5:$A$404,$A18,'Leave log'!$C$5:$C$404,H$4,'Leave log'!$D$5:$D$404,H$4,'Leave log'!$E$5:$E$404,"Half day")&gt;0,"½",""),IF(AND(Setup!$A$17&lt;&gt;"",COUNTIFS('Leave log'!$A$5:$A$404,$A18,'Leave log'!$C$5:$C$404,"&lt;="&amp;H$4,'Leave log'!$D$5:$D$404,"&gt;="&amp;H$4,'Leave log'!$B$5:$B$404,Setup!$A$17)&gt;0),Setup!$B$17&amp;IF(COUNTIFS('Leave log'!$A$5:$A$404,$A18,'Leave log'!$C$5:$C$404,H$4,'Leave log'!$D$5:$D$404,H$4,'Leave log'!$E$5:$E$404,"Half day")&gt;0,"½",""),""))))))))</f>
        <v/>
      </c>
      <c r="I18" s="75">
        <f>IF(OR(I$7=1,$A18=""),"",IF(COUNTIFS('Leave log'!$A$5:$A$404,$A18,'Leave log'!$C$5:$C$404,"&lt;="&amp;I$4,'Leave log'!$D$5:$D$404,"&gt;="&amp;I$4)=0,"",IF(AND(Setup!$A$12&lt;&gt;"",COUNTIFS('Leave log'!$A$5:$A$404,$A18,'Leave log'!$C$5:$C$404,"&lt;="&amp;I$4,'Leave log'!$D$5:$D$404,"&gt;="&amp;I$4,'Leave log'!$B$5:$B$404,Setup!$A$12)&gt;0),Setup!$B$12&amp;IF(COUNTIFS('Leave log'!$A$5:$A$404,$A18,'Leave log'!$C$5:$C$404,I$4,'Leave log'!$D$5:$D$404,I$4,'Leave log'!$E$5:$E$404,"Half day")&gt;0,"½",""),IF(AND(Setup!$A$13&lt;&gt;"",COUNTIFS('Leave log'!$A$5:$A$404,$A18,'Leave log'!$C$5:$C$404,"&lt;="&amp;I$4,'Leave log'!$D$5:$D$404,"&gt;="&amp;I$4,'Leave log'!$B$5:$B$404,Setup!$A$13)&gt;0),Setup!$B$13&amp;IF(COUNTIFS('Leave log'!$A$5:$A$404,$A18,'Leave log'!$C$5:$C$404,I$4,'Leave log'!$D$5:$D$404,I$4,'Leave log'!$E$5:$E$404,"Half day")&gt;0,"½",""),IF(AND(Setup!$A$14&lt;&gt;"",COUNTIFS('Leave log'!$A$5:$A$404,$A18,'Leave log'!$C$5:$C$404,"&lt;="&amp;I$4,'Leave log'!$D$5:$D$404,"&gt;="&amp;I$4,'Leave log'!$B$5:$B$404,Setup!$A$14)&gt;0),Setup!$B$14&amp;IF(COUNTIFS('Leave log'!$A$5:$A$404,$A18,'Leave log'!$C$5:$C$404,I$4,'Leave log'!$D$5:$D$404,I$4,'Leave log'!$E$5:$E$404,"Half day")&gt;0,"½",""),IF(AND(Setup!$A$15&lt;&gt;"",COUNTIFS('Leave log'!$A$5:$A$404,$A18,'Leave log'!$C$5:$C$404,"&lt;="&amp;I$4,'Leave log'!$D$5:$D$404,"&gt;="&amp;I$4,'Leave log'!$B$5:$B$404,Setup!$A$15)&gt;0),Setup!$B$15&amp;IF(COUNTIFS('Leave log'!$A$5:$A$404,$A18,'Leave log'!$C$5:$C$404,I$4,'Leave log'!$D$5:$D$404,I$4,'Leave log'!$E$5:$E$404,"Half day")&gt;0,"½",""),IF(AND(Setup!$A$16&lt;&gt;"",COUNTIFS('Leave log'!$A$5:$A$404,$A18,'Leave log'!$C$5:$C$404,"&lt;="&amp;I$4,'Leave log'!$D$5:$D$404,"&gt;="&amp;I$4,'Leave log'!$B$5:$B$404,Setup!$A$16)&gt;0),Setup!$B$16&amp;IF(COUNTIFS('Leave log'!$A$5:$A$404,$A18,'Leave log'!$C$5:$C$404,I$4,'Leave log'!$D$5:$D$404,I$4,'Leave log'!$E$5:$E$404,"Half day")&gt;0,"½",""),IF(AND(Setup!$A$17&lt;&gt;"",COUNTIFS('Leave log'!$A$5:$A$404,$A18,'Leave log'!$C$5:$C$404,"&lt;="&amp;I$4,'Leave log'!$D$5:$D$404,"&gt;="&amp;I$4,'Leave log'!$B$5:$B$404,Setup!$A$17)&gt;0),Setup!$B$17&amp;IF(COUNTIFS('Leave log'!$A$5:$A$404,$A18,'Leave log'!$C$5:$C$404,I$4,'Leave log'!$D$5:$D$404,I$4,'Leave log'!$E$5:$E$404,"Half day")&gt;0,"½",""),""))))))))</f>
        <v/>
      </c>
      <c r="J18" s="75">
        <f>IF(OR(J$7=1,$A18=""),"",IF(COUNTIFS('Leave log'!$A$5:$A$404,$A18,'Leave log'!$C$5:$C$404,"&lt;="&amp;J$4,'Leave log'!$D$5:$D$404,"&gt;="&amp;J$4)=0,"",IF(AND(Setup!$A$12&lt;&gt;"",COUNTIFS('Leave log'!$A$5:$A$404,$A18,'Leave log'!$C$5:$C$404,"&lt;="&amp;J$4,'Leave log'!$D$5:$D$404,"&gt;="&amp;J$4,'Leave log'!$B$5:$B$404,Setup!$A$12)&gt;0),Setup!$B$12&amp;IF(COUNTIFS('Leave log'!$A$5:$A$404,$A18,'Leave log'!$C$5:$C$404,J$4,'Leave log'!$D$5:$D$404,J$4,'Leave log'!$E$5:$E$404,"Half day")&gt;0,"½",""),IF(AND(Setup!$A$13&lt;&gt;"",COUNTIFS('Leave log'!$A$5:$A$404,$A18,'Leave log'!$C$5:$C$404,"&lt;="&amp;J$4,'Leave log'!$D$5:$D$404,"&gt;="&amp;J$4,'Leave log'!$B$5:$B$404,Setup!$A$13)&gt;0),Setup!$B$13&amp;IF(COUNTIFS('Leave log'!$A$5:$A$404,$A18,'Leave log'!$C$5:$C$404,J$4,'Leave log'!$D$5:$D$404,J$4,'Leave log'!$E$5:$E$404,"Half day")&gt;0,"½",""),IF(AND(Setup!$A$14&lt;&gt;"",COUNTIFS('Leave log'!$A$5:$A$404,$A18,'Leave log'!$C$5:$C$404,"&lt;="&amp;J$4,'Leave log'!$D$5:$D$404,"&gt;="&amp;J$4,'Leave log'!$B$5:$B$404,Setup!$A$14)&gt;0),Setup!$B$14&amp;IF(COUNTIFS('Leave log'!$A$5:$A$404,$A18,'Leave log'!$C$5:$C$404,J$4,'Leave log'!$D$5:$D$404,J$4,'Leave log'!$E$5:$E$404,"Half day")&gt;0,"½",""),IF(AND(Setup!$A$15&lt;&gt;"",COUNTIFS('Leave log'!$A$5:$A$404,$A18,'Leave log'!$C$5:$C$404,"&lt;="&amp;J$4,'Leave log'!$D$5:$D$404,"&gt;="&amp;J$4,'Leave log'!$B$5:$B$404,Setup!$A$15)&gt;0),Setup!$B$15&amp;IF(COUNTIFS('Leave log'!$A$5:$A$404,$A18,'Leave log'!$C$5:$C$404,J$4,'Leave log'!$D$5:$D$404,J$4,'Leave log'!$E$5:$E$404,"Half day")&gt;0,"½",""),IF(AND(Setup!$A$16&lt;&gt;"",COUNTIFS('Leave log'!$A$5:$A$404,$A18,'Leave log'!$C$5:$C$404,"&lt;="&amp;J$4,'Leave log'!$D$5:$D$404,"&gt;="&amp;J$4,'Leave log'!$B$5:$B$404,Setup!$A$16)&gt;0),Setup!$B$16&amp;IF(COUNTIFS('Leave log'!$A$5:$A$404,$A18,'Leave log'!$C$5:$C$404,J$4,'Leave log'!$D$5:$D$404,J$4,'Leave log'!$E$5:$E$404,"Half day")&gt;0,"½",""),IF(AND(Setup!$A$17&lt;&gt;"",COUNTIFS('Leave log'!$A$5:$A$404,$A18,'Leave log'!$C$5:$C$404,"&lt;="&amp;J$4,'Leave log'!$D$5:$D$404,"&gt;="&amp;J$4,'Leave log'!$B$5:$B$404,Setup!$A$17)&gt;0),Setup!$B$17&amp;IF(COUNTIFS('Leave log'!$A$5:$A$404,$A18,'Leave log'!$C$5:$C$404,J$4,'Leave log'!$D$5:$D$404,J$4,'Leave log'!$E$5:$E$404,"Half day")&gt;0,"½",""),""))))))))</f>
        <v/>
      </c>
      <c r="K18" s="75">
        <f>IF(OR(K$7=1,$A18=""),"",IF(COUNTIFS('Leave log'!$A$5:$A$404,$A18,'Leave log'!$C$5:$C$404,"&lt;="&amp;K$4,'Leave log'!$D$5:$D$404,"&gt;="&amp;K$4)=0,"",IF(AND(Setup!$A$12&lt;&gt;"",COUNTIFS('Leave log'!$A$5:$A$404,$A18,'Leave log'!$C$5:$C$404,"&lt;="&amp;K$4,'Leave log'!$D$5:$D$404,"&gt;="&amp;K$4,'Leave log'!$B$5:$B$404,Setup!$A$12)&gt;0),Setup!$B$12&amp;IF(COUNTIFS('Leave log'!$A$5:$A$404,$A18,'Leave log'!$C$5:$C$404,K$4,'Leave log'!$D$5:$D$404,K$4,'Leave log'!$E$5:$E$404,"Half day")&gt;0,"½",""),IF(AND(Setup!$A$13&lt;&gt;"",COUNTIFS('Leave log'!$A$5:$A$404,$A18,'Leave log'!$C$5:$C$404,"&lt;="&amp;K$4,'Leave log'!$D$5:$D$404,"&gt;="&amp;K$4,'Leave log'!$B$5:$B$404,Setup!$A$13)&gt;0),Setup!$B$13&amp;IF(COUNTIFS('Leave log'!$A$5:$A$404,$A18,'Leave log'!$C$5:$C$404,K$4,'Leave log'!$D$5:$D$404,K$4,'Leave log'!$E$5:$E$404,"Half day")&gt;0,"½",""),IF(AND(Setup!$A$14&lt;&gt;"",COUNTIFS('Leave log'!$A$5:$A$404,$A18,'Leave log'!$C$5:$C$404,"&lt;="&amp;K$4,'Leave log'!$D$5:$D$404,"&gt;="&amp;K$4,'Leave log'!$B$5:$B$404,Setup!$A$14)&gt;0),Setup!$B$14&amp;IF(COUNTIFS('Leave log'!$A$5:$A$404,$A18,'Leave log'!$C$5:$C$404,K$4,'Leave log'!$D$5:$D$404,K$4,'Leave log'!$E$5:$E$404,"Half day")&gt;0,"½",""),IF(AND(Setup!$A$15&lt;&gt;"",COUNTIFS('Leave log'!$A$5:$A$404,$A18,'Leave log'!$C$5:$C$404,"&lt;="&amp;K$4,'Leave log'!$D$5:$D$404,"&gt;="&amp;K$4,'Leave log'!$B$5:$B$404,Setup!$A$15)&gt;0),Setup!$B$15&amp;IF(COUNTIFS('Leave log'!$A$5:$A$404,$A18,'Leave log'!$C$5:$C$404,K$4,'Leave log'!$D$5:$D$404,K$4,'Leave log'!$E$5:$E$404,"Half day")&gt;0,"½",""),IF(AND(Setup!$A$16&lt;&gt;"",COUNTIFS('Leave log'!$A$5:$A$404,$A18,'Leave log'!$C$5:$C$404,"&lt;="&amp;K$4,'Leave log'!$D$5:$D$404,"&gt;="&amp;K$4,'Leave log'!$B$5:$B$404,Setup!$A$16)&gt;0),Setup!$B$16&amp;IF(COUNTIFS('Leave log'!$A$5:$A$404,$A18,'Leave log'!$C$5:$C$404,K$4,'Leave log'!$D$5:$D$404,K$4,'Leave log'!$E$5:$E$404,"Half day")&gt;0,"½",""),IF(AND(Setup!$A$17&lt;&gt;"",COUNTIFS('Leave log'!$A$5:$A$404,$A18,'Leave log'!$C$5:$C$404,"&lt;="&amp;K$4,'Leave log'!$D$5:$D$404,"&gt;="&amp;K$4,'Leave log'!$B$5:$B$404,Setup!$A$17)&gt;0),Setup!$B$17&amp;IF(COUNTIFS('Leave log'!$A$5:$A$404,$A18,'Leave log'!$C$5:$C$404,K$4,'Leave log'!$D$5:$D$404,K$4,'Leave log'!$E$5:$E$404,"Half day")&gt;0,"½",""),""))))))))</f>
        <v/>
      </c>
      <c r="L18" s="75">
        <f>IF(OR(L$7=1,$A18=""),"",IF(COUNTIFS('Leave log'!$A$5:$A$404,$A18,'Leave log'!$C$5:$C$404,"&lt;="&amp;L$4,'Leave log'!$D$5:$D$404,"&gt;="&amp;L$4)=0,"",IF(AND(Setup!$A$12&lt;&gt;"",COUNTIFS('Leave log'!$A$5:$A$404,$A18,'Leave log'!$C$5:$C$404,"&lt;="&amp;L$4,'Leave log'!$D$5:$D$404,"&gt;="&amp;L$4,'Leave log'!$B$5:$B$404,Setup!$A$12)&gt;0),Setup!$B$12&amp;IF(COUNTIFS('Leave log'!$A$5:$A$404,$A18,'Leave log'!$C$5:$C$404,L$4,'Leave log'!$D$5:$D$404,L$4,'Leave log'!$E$5:$E$404,"Half day")&gt;0,"½",""),IF(AND(Setup!$A$13&lt;&gt;"",COUNTIFS('Leave log'!$A$5:$A$404,$A18,'Leave log'!$C$5:$C$404,"&lt;="&amp;L$4,'Leave log'!$D$5:$D$404,"&gt;="&amp;L$4,'Leave log'!$B$5:$B$404,Setup!$A$13)&gt;0),Setup!$B$13&amp;IF(COUNTIFS('Leave log'!$A$5:$A$404,$A18,'Leave log'!$C$5:$C$404,L$4,'Leave log'!$D$5:$D$404,L$4,'Leave log'!$E$5:$E$404,"Half day")&gt;0,"½",""),IF(AND(Setup!$A$14&lt;&gt;"",COUNTIFS('Leave log'!$A$5:$A$404,$A18,'Leave log'!$C$5:$C$404,"&lt;="&amp;L$4,'Leave log'!$D$5:$D$404,"&gt;="&amp;L$4,'Leave log'!$B$5:$B$404,Setup!$A$14)&gt;0),Setup!$B$14&amp;IF(COUNTIFS('Leave log'!$A$5:$A$404,$A18,'Leave log'!$C$5:$C$404,L$4,'Leave log'!$D$5:$D$404,L$4,'Leave log'!$E$5:$E$404,"Half day")&gt;0,"½",""),IF(AND(Setup!$A$15&lt;&gt;"",COUNTIFS('Leave log'!$A$5:$A$404,$A18,'Leave log'!$C$5:$C$404,"&lt;="&amp;L$4,'Leave log'!$D$5:$D$404,"&gt;="&amp;L$4,'Leave log'!$B$5:$B$404,Setup!$A$15)&gt;0),Setup!$B$15&amp;IF(COUNTIFS('Leave log'!$A$5:$A$404,$A18,'Leave log'!$C$5:$C$404,L$4,'Leave log'!$D$5:$D$404,L$4,'Leave log'!$E$5:$E$404,"Half day")&gt;0,"½",""),IF(AND(Setup!$A$16&lt;&gt;"",COUNTIFS('Leave log'!$A$5:$A$404,$A18,'Leave log'!$C$5:$C$404,"&lt;="&amp;L$4,'Leave log'!$D$5:$D$404,"&gt;="&amp;L$4,'Leave log'!$B$5:$B$404,Setup!$A$16)&gt;0),Setup!$B$16&amp;IF(COUNTIFS('Leave log'!$A$5:$A$404,$A18,'Leave log'!$C$5:$C$404,L$4,'Leave log'!$D$5:$D$404,L$4,'Leave log'!$E$5:$E$404,"Half day")&gt;0,"½",""),IF(AND(Setup!$A$17&lt;&gt;"",COUNTIFS('Leave log'!$A$5:$A$404,$A18,'Leave log'!$C$5:$C$404,"&lt;="&amp;L$4,'Leave log'!$D$5:$D$404,"&gt;="&amp;L$4,'Leave log'!$B$5:$B$404,Setup!$A$17)&gt;0),Setup!$B$17&amp;IF(COUNTIFS('Leave log'!$A$5:$A$404,$A18,'Leave log'!$C$5:$C$404,L$4,'Leave log'!$D$5:$D$404,L$4,'Leave log'!$E$5:$E$404,"Half day")&gt;0,"½",""),""))))))))</f>
        <v/>
      </c>
      <c r="M18" s="75">
        <f>IF(OR(M$7=1,$A18=""),"",IF(COUNTIFS('Leave log'!$A$5:$A$404,$A18,'Leave log'!$C$5:$C$404,"&lt;="&amp;M$4,'Leave log'!$D$5:$D$404,"&gt;="&amp;M$4)=0,"",IF(AND(Setup!$A$12&lt;&gt;"",COUNTIFS('Leave log'!$A$5:$A$404,$A18,'Leave log'!$C$5:$C$404,"&lt;="&amp;M$4,'Leave log'!$D$5:$D$404,"&gt;="&amp;M$4,'Leave log'!$B$5:$B$404,Setup!$A$12)&gt;0),Setup!$B$12&amp;IF(COUNTIFS('Leave log'!$A$5:$A$404,$A18,'Leave log'!$C$5:$C$404,M$4,'Leave log'!$D$5:$D$404,M$4,'Leave log'!$E$5:$E$404,"Half day")&gt;0,"½",""),IF(AND(Setup!$A$13&lt;&gt;"",COUNTIFS('Leave log'!$A$5:$A$404,$A18,'Leave log'!$C$5:$C$404,"&lt;="&amp;M$4,'Leave log'!$D$5:$D$404,"&gt;="&amp;M$4,'Leave log'!$B$5:$B$404,Setup!$A$13)&gt;0),Setup!$B$13&amp;IF(COUNTIFS('Leave log'!$A$5:$A$404,$A18,'Leave log'!$C$5:$C$404,M$4,'Leave log'!$D$5:$D$404,M$4,'Leave log'!$E$5:$E$404,"Half day")&gt;0,"½",""),IF(AND(Setup!$A$14&lt;&gt;"",COUNTIFS('Leave log'!$A$5:$A$404,$A18,'Leave log'!$C$5:$C$404,"&lt;="&amp;M$4,'Leave log'!$D$5:$D$404,"&gt;="&amp;M$4,'Leave log'!$B$5:$B$404,Setup!$A$14)&gt;0),Setup!$B$14&amp;IF(COUNTIFS('Leave log'!$A$5:$A$404,$A18,'Leave log'!$C$5:$C$404,M$4,'Leave log'!$D$5:$D$404,M$4,'Leave log'!$E$5:$E$404,"Half day")&gt;0,"½",""),IF(AND(Setup!$A$15&lt;&gt;"",COUNTIFS('Leave log'!$A$5:$A$404,$A18,'Leave log'!$C$5:$C$404,"&lt;="&amp;M$4,'Leave log'!$D$5:$D$404,"&gt;="&amp;M$4,'Leave log'!$B$5:$B$404,Setup!$A$15)&gt;0),Setup!$B$15&amp;IF(COUNTIFS('Leave log'!$A$5:$A$404,$A18,'Leave log'!$C$5:$C$404,M$4,'Leave log'!$D$5:$D$404,M$4,'Leave log'!$E$5:$E$404,"Half day")&gt;0,"½",""),IF(AND(Setup!$A$16&lt;&gt;"",COUNTIFS('Leave log'!$A$5:$A$404,$A18,'Leave log'!$C$5:$C$404,"&lt;="&amp;M$4,'Leave log'!$D$5:$D$404,"&gt;="&amp;M$4,'Leave log'!$B$5:$B$404,Setup!$A$16)&gt;0),Setup!$B$16&amp;IF(COUNTIFS('Leave log'!$A$5:$A$404,$A18,'Leave log'!$C$5:$C$404,M$4,'Leave log'!$D$5:$D$404,M$4,'Leave log'!$E$5:$E$404,"Half day")&gt;0,"½",""),IF(AND(Setup!$A$17&lt;&gt;"",COUNTIFS('Leave log'!$A$5:$A$404,$A18,'Leave log'!$C$5:$C$404,"&lt;="&amp;M$4,'Leave log'!$D$5:$D$404,"&gt;="&amp;M$4,'Leave log'!$B$5:$B$404,Setup!$A$17)&gt;0),Setup!$B$17&amp;IF(COUNTIFS('Leave log'!$A$5:$A$404,$A18,'Leave log'!$C$5:$C$404,M$4,'Leave log'!$D$5:$D$404,M$4,'Leave log'!$E$5:$E$404,"Half day")&gt;0,"½",""),""))))))))</f>
        <v/>
      </c>
      <c r="N18" s="75">
        <f>IF(OR(N$7=1,$A18=""),"",IF(COUNTIFS('Leave log'!$A$5:$A$404,$A18,'Leave log'!$C$5:$C$404,"&lt;="&amp;N$4,'Leave log'!$D$5:$D$404,"&gt;="&amp;N$4)=0,"",IF(AND(Setup!$A$12&lt;&gt;"",COUNTIFS('Leave log'!$A$5:$A$404,$A18,'Leave log'!$C$5:$C$404,"&lt;="&amp;N$4,'Leave log'!$D$5:$D$404,"&gt;="&amp;N$4,'Leave log'!$B$5:$B$404,Setup!$A$12)&gt;0),Setup!$B$12&amp;IF(COUNTIFS('Leave log'!$A$5:$A$404,$A18,'Leave log'!$C$5:$C$404,N$4,'Leave log'!$D$5:$D$404,N$4,'Leave log'!$E$5:$E$404,"Half day")&gt;0,"½",""),IF(AND(Setup!$A$13&lt;&gt;"",COUNTIFS('Leave log'!$A$5:$A$404,$A18,'Leave log'!$C$5:$C$404,"&lt;="&amp;N$4,'Leave log'!$D$5:$D$404,"&gt;="&amp;N$4,'Leave log'!$B$5:$B$404,Setup!$A$13)&gt;0),Setup!$B$13&amp;IF(COUNTIFS('Leave log'!$A$5:$A$404,$A18,'Leave log'!$C$5:$C$404,N$4,'Leave log'!$D$5:$D$404,N$4,'Leave log'!$E$5:$E$404,"Half day")&gt;0,"½",""),IF(AND(Setup!$A$14&lt;&gt;"",COUNTIFS('Leave log'!$A$5:$A$404,$A18,'Leave log'!$C$5:$C$404,"&lt;="&amp;N$4,'Leave log'!$D$5:$D$404,"&gt;="&amp;N$4,'Leave log'!$B$5:$B$404,Setup!$A$14)&gt;0),Setup!$B$14&amp;IF(COUNTIFS('Leave log'!$A$5:$A$404,$A18,'Leave log'!$C$5:$C$404,N$4,'Leave log'!$D$5:$D$404,N$4,'Leave log'!$E$5:$E$404,"Half day")&gt;0,"½",""),IF(AND(Setup!$A$15&lt;&gt;"",COUNTIFS('Leave log'!$A$5:$A$404,$A18,'Leave log'!$C$5:$C$404,"&lt;="&amp;N$4,'Leave log'!$D$5:$D$404,"&gt;="&amp;N$4,'Leave log'!$B$5:$B$404,Setup!$A$15)&gt;0),Setup!$B$15&amp;IF(COUNTIFS('Leave log'!$A$5:$A$404,$A18,'Leave log'!$C$5:$C$404,N$4,'Leave log'!$D$5:$D$404,N$4,'Leave log'!$E$5:$E$404,"Half day")&gt;0,"½",""),IF(AND(Setup!$A$16&lt;&gt;"",COUNTIFS('Leave log'!$A$5:$A$404,$A18,'Leave log'!$C$5:$C$404,"&lt;="&amp;N$4,'Leave log'!$D$5:$D$404,"&gt;="&amp;N$4,'Leave log'!$B$5:$B$404,Setup!$A$16)&gt;0),Setup!$B$16&amp;IF(COUNTIFS('Leave log'!$A$5:$A$404,$A18,'Leave log'!$C$5:$C$404,N$4,'Leave log'!$D$5:$D$404,N$4,'Leave log'!$E$5:$E$404,"Half day")&gt;0,"½",""),IF(AND(Setup!$A$17&lt;&gt;"",COUNTIFS('Leave log'!$A$5:$A$404,$A18,'Leave log'!$C$5:$C$404,"&lt;="&amp;N$4,'Leave log'!$D$5:$D$404,"&gt;="&amp;N$4,'Leave log'!$B$5:$B$404,Setup!$A$17)&gt;0),Setup!$B$17&amp;IF(COUNTIFS('Leave log'!$A$5:$A$404,$A18,'Leave log'!$C$5:$C$404,N$4,'Leave log'!$D$5:$D$404,N$4,'Leave log'!$E$5:$E$404,"Half day")&gt;0,"½",""),""))))))))</f>
        <v/>
      </c>
      <c r="O18" s="75">
        <f>IF(OR(O$7=1,$A18=""),"",IF(COUNTIFS('Leave log'!$A$5:$A$404,$A18,'Leave log'!$C$5:$C$404,"&lt;="&amp;O$4,'Leave log'!$D$5:$D$404,"&gt;="&amp;O$4)=0,"",IF(AND(Setup!$A$12&lt;&gt;"",COUNTIFS('Leave log'!$A$5:$A$404,$A18,'Leave log'!$C$5:$C$404,"&lt;="&amp;O$4,'Leave log'!$D$5:$D$404,"&gt;="&amp;O$4,'Leave log'!$B$5:$B$404,Setup!$A$12)&gt;0),Setup!$B$12&amp;IF(COUNTIFS('Leave log'!$A$5:$A$404,$A18,'Leave log'!$C$5:$C$404,O$4,'Leave log'!$D$5:$D$404,O$4,'Leave log'!$E$5:$E$404,"Half day")&gt;0,"½",""),IF(AND(Setup!$A$13&lt;&gt;"",COUNTIFS('Leave log'!$A$5:$A$404,$A18,'Leave log'!$C$5:$C$404,"&lt;="&amp;O$4,'Leave log'!$D$5:$D$404,"&gt;="&amp;O$4,'Leave log'!$B$5:$B$404,Setup!$A$13)&gt;0),Setup!$B$13&amp;IF(COUNTIFS('Leave log'!$A$5:$A$404,$A18,'Leave log'!$C$5:$C$404,O$4,'Leave log'!$D$5:$D$404,O$4,'Leave log'!$E$5:$E$404,"Half day")&gt;0,"½",""),IF(AND(Setup!$A$14&lt;&gt;"",COUNTIFS('Leave log'!$A$5:$A$404,$A18,'Leave log'!$C$5:$C$404,"&lt;="&amp;O$4,'Leave log'!$D$5:$D$404,"&gt;="&amp;O$4,'Leave log'!$B$5:$B$404,Setup!$A$14)&gt;0),Setup!$B$14&amp;IF(COUNTIFS('Leave log'!$A$5:$A$404,$A18,'Leave log'!$C$5:$C$404,O$4,'Leave log'!$D$5:$D$404,O$4,'Leave log'!$E$5:$E$404,"Half day")&gt;0,"½",""),IF(AND(Setup!$A$15&lt;&gt;"",COUNTIFS('Leave log'!$A$5:$A$404,$A18,'Leave log'!$C$5:$C$404,"&lt;="&amp;O$4,'Leave log'!$D$5:$D$404,"&gt;="&amp;O$4,'Leave log'!$B$5:$B$404,Setup!$A$15)&gt;0),Setup!$B$15&amp;IF(COUNTIFS('Leave log'!$A$5:$A$404,$A18,'Leave log'!$C$5:$C$404,O$4,'Leave log'!$D$5:$D$404,O$4,'Leave log'!$E$5:$E$404,"Half day")&gt;0,"½",""),IF(AND(Setup!$A$16&lt;&gt;"",COUNTIFS('Leave log'!$A$5:$A$404,$A18,'Leave log'!$C$5:$C$404,"&lt;="&amp;O$4,'Leave log'!$D$5:$D$404,"&gt;="&amp;O$4,'Leave log'!$B$5:$B$404,Setup!$A$16)&gt;0),Setup!$B$16&amp;IF(COUNTIFS('Leave log'!$A$5:$A$404,$A18,'Leave log'!$C$5:$C$404,O$4,'Leave log'!$D$5:$D$404,O$4,'Leave log'!$E$5:$E$404,"Half day")&gt;0,"½",""),IF(AND(Setup!$A$17&lt;&gt;"",COUNTIFS('Leave log'!$A$5:$A$404,$A18,'Leave log'!$C$5:$C$404,"&lt;="&amp;O$4,'Leave log'!$D$5:$D$404,"&gt;="&amp;O$4,'Leave log'!$B$5:$B$404,Setup!$A$17)&gt;0),Setup!$B$17&amp;IF(COUNTIFS('Leave log'!$A$5:$A$404,$A18,'Leave log'!$C$5:$C$404,O$4,'Leave log'!$D$5:$D$404,O$4,'Leave log'!$E$5:$E$404,"Half day")&gt;0,"½",""),""))))))))</f>
        <v/>
      </c>
      <c r="P18" s="75">
        <f>IF(OR(P$7=1,$A18=""),"",IF(COUNTIFS('Leave log'!$A$5:$A$404,$A18,'Leave log'!$C$5:$C$404,"&lt;="&amp;P$4,'Leave log'!$D$5:$D$404,"&gt;="&amp;P$4)=0,"",IF(AND(Setup!$A$12&lt;&gt;"",COUNTIFS('Leave log'!$A$5:$A$404,$A18,'Leave log'!$C$5:$C$404,"&lt;="&amp;P$4,'Leave log'!$D$5:$D$404,"&gt;="&amp;P$4,'Leave log'!$B$5:$B$404,Setup!$A$12)&gt;0),Setup!$B$12&amp;IF(COUNTIFS('Leave log'!$A$5:$A$404,$A18,'Leave log'!$C$5:$C$404,P$4,'Leave log'!$D$5:$D$404,P$4,'Leave log'!$E$5:$E$404,"Half day")&gt;0,"½",""),IF(AND(Setup!$A$13&lt;&gt;"",COUNTIFS('Leave log'!$A$5:$A$404,$A18,'Leave log'!$C$5:$C$404,"&lt;="&amp;P$4,'Leave log'!$D$5:$D$404,"&gt;="&amp;P$4,'Leave log'!$B$5:$B$404,Setup!$A$13)&gt;0),Setup!$B$13&amp;IF(COUNTIFS('Leave log'!$A$5:$A$404,$A18,'Leave log'!$C$5:$C$404,P$4,'Leave log'!$D$5:$D$404,P$4,'Leave log'!$E$5:$E$404,"Half day")&gt;0,"½",""),IF(AND(Setup!$A$14&lt;&gt;"",COUNTIFS('Leave log'!$A$5:$A$404,$A18,'Leave log'!$C$5:$C$404,"&lt;="&amp;P$4,'Leave log'!$D$5:$D$404,"&gt;="&amp;P$4,'Leave log'!$B$5:$B$404,Setup!$A$14)&gt;0),Setup!$B$14&amp;IF(COUNTIFS('Leave log'!$A$5:$A$404,$A18,'Leave log'!$C$5:$C$404,P$4,'Leave log'!$D$5:$D$404,P$4,'Leave log'!$E$5:$E$404,"Half day")&gt;0,"½",""),IF(AND(Setup!$A$15&lt;&gt;"",COUNTIFS('Leave log'!$A$5:$A$404,$A18,'Leave log'!$C$5:$C$404,"&lt;="&amp;P$4,'Leave log'!$D$5:$D$404,"&gt;="&amp;P$4,'Leave log'!$B$5:$B$404,Setup!$A$15)&gt;0),Setup!$B$15&amp;IF(COUNTIFS('Leave log'!$A$5:$A$404,$A18,'Leave log'!$C$5:$C$404,P$4,'Leave log'!$D$5:$D$404,P$4,'Leave log'!$E$5:$E$404,"Half day")&gt;0,"½",""),IF(AND(Setup!$A$16&lt;&gt;"",COUNTIFS('Leave log'!$A$5:$A$404,$A18,'Leave log'!$C$5:$C$404,"&lt;="&amp;P$4,'Leave log'!$D$5:$D$404,"&gt;="&amp;P$4,'Leave log'!$B$5:$B$404,Setup!$A$16)&gt;0),Setup!$B$16&amp;IF(COUNTIFS('Leave log'!$A$5:$A$404,$A18,'Leave log'!$C$5:$C$404,P$4,'Leave log'!$D$5:$D$404,P$4,'Leave log'!$E$5:$E$404,"Half day")&gt;0,"½",""),IF(AND(Setup!$A$17&lt;&gt;"",COUNTIFS('Leave log'!$A$5:$A$404,$A18,'Leave log'!$C$5:$C$404,"&lt;="&amp;P$4,'Leave log'!$D$5:$D$404,"&gt;="&amp;P$4,'Leave log'!$B$5:$B$404,Setup!$A$17)&gt;0),Setup!$B$17&amp;IF(COUNTIFS('Leave log'!$A$5:$A$404,$A18,'Leave log'!$C$5:$C$404,P$4,'Leave log'!$D$5:$D$404,P$4,'Leave log'!$E$5:$E$404,"Half day")&gt;0,"½",""),""))))))))</f>
        <v/>
      </c>
      <c r="Q18" s="75">
        <f>IF(OR(Q$7=1,$A18=""),"",IF(COUNTIFS('Leave log'!$A$5:$A$404,$A18,'Leave log'!$C$5:$C$404,"&lt;="&amp;Q$4,'Leave log'!$D$5:$D$404,"&gt;="&amp;Q$4)=0,"",IF(AND(Setup!$A$12&lt;&gt;"",COUNTIFS('Leave log'!$A$5:$A$404,$A18,'Leave log'!$C$5:$C$404,"&lt;="&amp;Q$4,'Leave log'!$D$5:$D$404,"&gt;="&amp;Q$4,'Leave log'!$B$5:$B$404,Setup!$A$12)&gt;0),Setup!$B$12&amp;IF(COUNTIFS('Leave log'!$A$5:$A$404,$A18,'Leave log'!$C$5:$C$404,Q$4,'Leave log'!$D$5:$D$404,Q$4,'Leave log'!$E$5:$E$404,"Half day")&gt;0,"½",""),IF(AND(Setup!$A$13&lt;&gt;"",COUNTIFS('Leave log'!$A$5:$A$404,$A18,'Leave log'!$C$5:$C$404,"&lt;="&amp;Q$4,'Leave log'!$D$5:$D$404,"&gt;="&amp;Q$4,'Leave log'!$B$5:$B$404,Setup!$A$13)&gt;0),Setup!$B$13&amp;IF(COUNTIFS('Leave log'!$A$5:$A$404,$A18,'Leave log'!$C$5:$C$404,Q$4,'Leave log'!$D$5:$D$404,Q$4,'Leave log'!$E$5:$E$404,"Half day")&gt;0,"½",""),IF(AND(Setup!$A$14&lt;&gt;"",COUNTIFS('Leave log'!$A$5:$A$404,$A18,'Leave log'!$C$5:$C$404,"&lt;="&amp;Q$4,'Leave log'!$D$5:$D$404,"&gt;="&amp;Q$4,'Leave log'!$B$5:$B$404,Setup!$A$14)&gt;0),Setup!$B$14&amp;IF(COUNTIFS('Leave log'!$A$5:$A$404,$A18,'Leave log'!$C$5:$C$404,Q$4,'Leave log'!$D$5:$D$404,Q$4,'Leave log'!$E$5:$E$404,"Half day")&gt;0,"½",""),IF(AND(Setup!$A$15&lt;&gt;"",COUNTIFS('Leave log'!$A$5:$A$404,$A18,'Leave log'!$C$5:$C$404,"&lt;="&amp;Q$4,'Leave log'!$D$5:$D$404,"&gt;="&amp;Q$4,'Leave log'!$B$5:$B$404,Setup!$A$15)&gt;0),Setup!$B$15&amp;IF(COUNTIFS('Leave log'!$A$5:$A$404,$A18,'Leave log'!$C$5:$C$404,Q$4,'Leave log'!$D$5:$D$404,Q$4,'Leave log'!$E$5:$E$404,"Half day")&gt;0,"½",""),IF(AND(Setup!$A$16&lt;&gt;"",COUNTIFS('Leave log'!$A$5:$A$404,$A18,'Leave log'!$C$5:$C$404,"&lt;="&amp;Q$4,'Leave log'!$D$5:$D$404,"&gt;="&amp;Q$4,'Leave log'!$B$5:$B$404,Setup!$A$16)&gt;0),Setup!$B$16&amp;IF(COUNTIFS('Leave log'!$A$5:$A$404,$A18,'Leave log'!$C$5:$C$404,Q$4,'Leave log'!$D$5:$D$404,Q$4,'Leave log'!$E$5:$E$404,"Half day")&gt;0,"½",""),IF(AND(Setup!$A$17&lt;&gt;"",COUNTIFS('Leave log'!$A$5:$A$404,$A18,'Leave log'!$C$5:$C$404,"&lt;="&amp;Q$4,'Leave log'!$D$5:$D$404,"&gt;="&amp;Q$4,'Leave log'!$B$5:$B$404,Setup!$A$17)&gt;0),Setup!$B$17&amp;IF(COUNTIFS('Leave log'!$A$5:$A$404,$A18,'Leave log'!$C$5:$C$404,Q$4,'Leave log'!$D$5:$D$404,Q$4,'Leave log'!$E$5:$E$404,"Half day")&gt;0,"½",""),""))))))))</f>
        <v/>
      </c>
      <c r="R18" s="75">
        <f>IF(OR(R$7=1,$A18=""),"",IF(COUNTIFS('Leave log'!$A$5:$A$404,$A18,'Leave log'!$C$5:$C$404,"&lt;="&amp;R$4,'Leave log'!$D$5:$D$404,"&gt;="&amp;R$4)=0,"",IF(AND(Setup!$A$12&lt;&gt;"",COUNTIFS('Leave log'!$A$5:$A$404,$A18,'Leave log'!$C$5:$C$404,"&lt;="&amp;R$4,'Leave log'!$D$5:$D$404,"&gt;="&amp;R$4,'Leave log'!$B$5:$B$404,Setup!$A$12)&gt;0),Setup!$B$12&amp;IF(COUNTIFS('Leave log'!$A$5:$A$404,$A18,'Leave log'!$C$5:$C$404,R$4,'Leave log'!$D$5:$D$404,R$4,'Leave log'!$E$5:$E$404,"Half day")&gt;0,"½",""),IF(AND(Setup!$A$13&lt;&gt;"",COUNTIFS('Leave log'!$A$5:$A$404,$A18,'Leave log'!$C$5:$C$404,"&lt;="&amp;R$4,'Leave log'!$D$5:$D$404,"&gt;="&amp;R$4,'Leave log'!$B$5:$B$404,Setup!$A$13)&gt;0),Setup!$B$13&amp;IF(COUNTIFS('Leave log'!$A$5:$A$404,$A18,'Leave log'!$C$5:$C$404,R$4,'Leave log'!$D$5:$D$404,R$4,'Leave log'!$E$5:$E$404,"Half day")&gt;0,"½",""),IF(AND(Setup!$A$14&lt;&gt;"",COUNTIFS('Leave log'!$A$5:$A$404,$A18,'Leave log'!$C$5:$C$404,"&lt;="&amp;R$4,'Leave log'!$D$5:$D$404,"&gt;="&amp;R$4,'Leave log'!$B$5:$B$404,Setup!$A$14)&gt;0),Setup!$B$14&amp;IF(COUNTIFS('Leave log'!$A$5:$A$404,$A18,'Leave log'!$C$5:$C$404,R$4,'Leave log'!$D$5:$D$404,R$4,'Leave log'!$E$5:$E$404,"Half day")&gt;0,"½",""),IF(AND(Setup!$A$15&lt;&gt;"",COUNTIFS('Leave log'!$A$5:$A$404,$A18,'Leave log'!$C$5:$C$404,"&lt;="&amp;R$4,'Leave log'!$D$5:$D$404,"&gt;="&amp;R$4,'Leave log'!$B$5:$B$404,Setup!$A$15)&gt;0),Setup!$B$15&amp;IF(COUNTIFS('Leave log'!$A$5:$A$404,$A18,'Leave log'!$C$5:$C$404,R$4,'Leave log'!$D$5:$D$404,R$4,'Leave log'!$E$5:$E$404,"Half day")&gt;0,"½",""),IF(AND(Setup!$A$16&lt;&gt;"",COUNTIFS('Leave log'!$A$5:$A$404,$A18,'Leave log'!$C$5:$C$404,"&lt;="&amp;R$4,'Leave log'!$D$5:$D$404,"&gt;="&amp;R$4,'Leave log'!$B$5:$B$404,Setup!$A$16)&gt;0),Setup!$B$16&amp;IF(COUNTIFS('Leave log'!$A$5:$A$404,$A18,'Leave log'!$C$5:$C$404,R$4,'Leave log'!$D$5:$D$404,R$4,'Leave log'!$E$5:$E$404,"Half day")&gt;0,"½",""),IF(AND(Setup!$A$17&lt;&gt;"",COUNTIFS('Leave log'!$A$5:$A$404,$A18,'Leave log'!$C$5:$C$404,"&lt;="&amp;R$4,'Leave log'!$D$5:$D$404,"&gt;="&amp;R$4,'Leave log'!$B$5:$B$404,Setup!$A$17)&gt;0),Setup!$B$17&amp;IF(COUNTIFS('Leave log'!$A$5:$A$404,$A18,'Leave log'!$C$5:$C$404,R$4,'Leave log'!$D$5:$D$404,R$4,'Leave log'!$E$5:$E$404,"Half day")&gt;0,"½",""),""))))))))</f>
        <v/>
      </c>
      <c r="S18" s="75">
        <f>IF(OR(S$7=1,$A18=""),"",IF(COUNTIFS('Leave log'!$A$5:$A$404,$A18,'Leave log'!$C$5:$C$404,"&lt;="&amp;S$4,'Leave log'!$D$5:$D$404,"&gt;="&amp;S$4)=0,"",IF(AND(Setup!$A$12&lt;&gt;"",COUNTIFS('Leave log'!$A$5:$A$404,$A18,'Leave log'!$C$5:$C$404,"&lt;="&amp;S$4,'Leave log'!$D$5:$D$404,"&gt;="&amp;S$4,'Leave log'!$B$5:$B$404,Setup!$A$12)&gt;0),Setup!$B$12&amp;IF(COUNTIFS('Leave log'!$A$5:$A$404,$A18,'Leave log'!$C$5:$C$404,S$4,'Leave log'!$D$5:$D$404,S$4,'Leave log'!$E$5:$E$404,"Half day")&gt;0,"½",""),IF(AND(Setup!$A$13&lt;&gt;"",COUNTIFS('Leave log'!$A$5:$A$404,$A18,'Leave log'!$C$5:$C$404,"&lt;="&amp;S$4,'Leave log'!$D$5:$D$404,"&gt;="&amp;S$4,'Leave log'!$B$5:$B$404,Setup!$A$13)&gt;0),Setup!$B$13&amp;IF(COUNTIFS('Leave log'!$A$5:$A$404,$A18,'Leave log'!$C$5:$C$404,S$4,'Leave log'!$D$5:$D$404,S$4,'Leave log'!$E$5:$E$404,"Half day")&gt;0,"½",""),IF(AND(Setup!$A$14&lt;&gt;"",COUNTIFS('Leave log'!$A$5:$A$404,$A18,'Leave log'!$C$5:$C$404,"&lt;="&amp;S$4,'Leave log'!$D$5:$D$404,"&gt;="&amp;S$4,'Leave log'!$B$5:$B$404,Setup!$A$14)&gt;0),Setup!$B$14&amp;IF(COUNTIFS('Leave log'!$A$5:$A$404,$A18,'Leave log'!$C$5:$C$404,S$4,'Leave log'!$D$5:$D$404,S$4,'Leave log'!$E$5:$E$404,"Half day")&gt;0,"½",""),IF(AND(Setup!$A$15&lt;&gt;"",COUNTIFS('Leave log'!$A$5:$A$404,$A18,'Leave log'!$C$5:$C$404,"&lt;="&amp;S$4,'Leave log'!$D$5:$D$404,"&gt;="&amp;S$4,'Leave log'!$B$5:$B$404,Setup!$A$15)&gt;0),Setup!$B$15&amp;IF(COUNTIFS('Leave log'!$A$5:$A$404,$A18,'Leave log'!$C$5:$C$404,S$4,'Leave log'!$D$5:$D$404,S$4,'Leave log'!$E$5:$E$404,"Half day")&gt;0,"½",""),IF(AND(Setup!$A$16&lt;&gt;"",COUNTIFS('Leave log'!$A$5:$A$404,$A18,'Leave log'!$C$5:$C$404,"&lt;="&amp;S$4,'Leave log'!$D$5:$D$404,"&gt;="&amp;S$4,'Leave log'!$B$5:$B$404,Setup!$A$16)&gt;0),Setup!$B$16&amp;IF(COUNTIFS('Leave log'!$A$5:$A$404,$A18,'Leave log'!$C$5:$C$404,S$4,'Leave log'!$D$5:$D$404,S$4,'Leave log'!$E$5:$E$404,"Half day")&gt;0,"½",""),IF(AND(Setup!$A$17&lt;&gt;"",COUNTIFS('Leave log'!$A$5:$A$404,$A18,'Leave log'!$C$5:$C$404,"&lt;="&amp;S$4,'Leave log'!$D$5:$D$404,"&gt;="&amp;S$4,'Leave log'!$B$5:$B$404,Setup!$A$17)&gt;0),Setup!$B$17&amp;IF(COUNTIFS('Leave log'!$A$5:$A$404,$A18,'Leave log'!$C$5:$C$404,S$4,'Leave log'!$D$5:$D$404,S$4,'Leave log'!$E$5:$E$404,"Half day")&gt;0,"½",""),""))))))))</f>
        <v/>
      </c>
      <c r="T18" s="75">
        <f>IF(OR(T$7=1,$A18=""),"",IF(COUNTIFS('Leave log'!$A$5:$A$404,$A18,'Leave log'!$C$5:$C$404,"&lt;="&amp;T$4,'Leave log'!$D$5:$D$404,"&gt;="&amp;T$4)=0,"",IF(AND(Setup!$A$12&lt;&gt;"",COUNTIFS('Leave log'!$A$5:$A$404,$A18,'Leave log'!$C$5:$C$404,"&lt;="&amp;T$4,'Leave log'!$D$5:$D$404,"&gt;="&amp;T$4,'Leave log'!$B$5:$B$404,Setup!$A$12)&gt;0),Setup!$B$12&amp;IF(COUNTIFS('Leave log'!$A$5:$A$404,$A18,'Leave log'!$C$5:$C$404,T$4,'Leave log'!$D$5:$D$404,T$4,'Leave log'!$E$5:$E$404,"Half day")&gt;0,"½",""),IF(AND(Setup!$A$13&lt;&gt;"",COUNTIFS('Leave log'!$A$5:$A$404,$A18,'Leave log'!$C$5:$C$404,"&lt;="&amp;T$4,'Leave log'!$D$5:$D$404,"&gt;="&amp;T$4,'Leave log'!$B$5:$B$404,Setup!$A$13)&gt;0),Setup!$B$13&amp;IF(COUNTIFS('Leave log'!$A$5:$A$404,$A18,'Leave log'!$C$5:$C$404,T$4,'Leave log'!$D$5:$D$404,T$4,'Leave log'!$E$5:$E$404,"Half day")&gt;0,"½",""),IF(AND(Setup!$A$14&lt;&gt;"",COUNTIFS('Leave log'!$A$5:$A$404,$A18,'Leave log'!$C$5:$C$404,"&lt;="&amp;T$4,'Leave log'!$D$5:$D$404,"&gt;="&amp;T$4,'Leave log'!$B$5:$B$404,Setup!$A$14)&gt;0),Setup!$B$14&amp;IF(COUNTIFS('Leave log'!$A$5:$A$404,$A18,'Leave log'!$C$5:$C$404,T$4,'Leave log'!$D$5:$D$404,T$4,'Leave log'!$E$5:$E$404,"Half day")&gt;0,"½",""),IF(AND(Setup!$A$15&lt;&gt;"",COUNTIFS('Leave log'!$A$5:$A$404,$A18,'Leave log'!$C$5:$C$404,"&lt;="&amp;T$4,'Leave log'!$D$5:$D$404,"&gt;="&amp;T$4,'Leave log'!$B$5:$B$404,Setup!$A$15)&gt;0),Setup!$B$15&amp;IF(COUNTIFS('Leave log'!$A$5:$A$404,$A18,'Leave log'!$C$5:$C$404,T$4,'Leave log'!$D$5:$D$404,T$4,'Leave log'!$E$5:$E$404,"Half day")&gt;0,"½",""),IF(AND(Setup!$A$16&lt;&gt;"",COUNTIFS('Leave log'!$A$5:$A$404,$A18,'Leave log'!$C$5:$C$404,"&lt;="&amp;T$4,'Leave log'!$D$5:$D$404,"&gt;="&amp;T$4,'Leave log'!$B$5:$B$404,Setup!$A$16)&gt;0),Setup!$B$16&amp;IF(COUNTIFS('Leave log'!$A$5:$A$404,$A18,'Leave log'!$C$5:$C$404,T$4,'Leave log'!$D$5:$D$404,T$4,'Leave log'!$E$5:$E$404,"Half day")&gt;0,"½",""),IF(AND(Setup!$A$17&lt;&gt;"",COUNTIFS('Leave log'!$A$5:$A$404,$A18,'Leave log'!$C$5:$C$404,"&lt;="&amp;T$4,'Leave log'!$D$5:$D$404,"&gt;="&amp;T$4,'Leave log'!$B$5:$B$404,Setup!$A$17)&gt;0),Setup!$B$17&amp;IF(COUNTIFS('Leave log'!$A$5:$A$404,$A18,'Leave log'!$C$5:$C$404,T$4,'Leave log'!$D$5:$D$404,T$4,'Leave log'!$E$5:$E$404,"Half day")&gt;0,"½",""),""))))))))</f>
        <v/>
      </c>
      <c r="U18" s="75">
        <f>IF(OR(U$7=1,$A18=""),"",IF(COUNTIFS('Leave log'!$A$5:$A$404,$A18,'Leave log'!$C$5:$C$404,"&lt;="&amp;U$4,'Leave log'!$D$5:$D$404,"&gt;="&amp;U$4)=0,"",IF(AND(Setup!$A$12&lt;&gt;"",COUNTIFS('Leave log'!$A$5:$A$404,$A18,'Leave log'!$C$5:$C$404,"&lt;="&amp;U$4,'Leave log'!$D$5:$D$404,"&gt;="&amp;U$4,'Leave log'!$B$5:$B$404,Setup!$A$12)&gt;0),Setup!$B$12&amp;IF(COUNTIFS('Leave log'!$A$5:$A$404,$A18,'Leave log'!$C$5:$C$404,U$4,'Leave log'!$D$5:$D$404,U$4,'Leave log'!$E$5:$E$404,"Half day")&gt;0,"½",""),IF(AND(Setup!$A$13&lt;&gt;"",COUNTIFS('Leave log'!$A$5:$A$404,$A18,'Leave log'!$C$5:$C$404,"&lt;="&amp;U$4,'Leave log'!$D$5:$D$404,"&gt;="&amp;U$4,'Leave log'!$B$5:$B$404,Setup!$A$13)&gt;0),Setup!$B$13&amp;IF(COUNTIFS('Leave log'!$A$5:$A$404,$A18,'Leave log'!$C$5:$C$404,U$4,'Leave log'!$D$5:$D$404,U$4,'Leave log'!$E$5:$E$404,"Half day")&gt;0,"½",""),IF(AND(Setup!$A$14&lt;&gt;"",COUNTIFS('Leave log'!$A$5:$A$404,$A18,'Leave log'!$C$5:$C$404,"&lt;="&amp;U$4,'Leave log'!$D$5:$D$404,"&gt;="&amp;U$4,'Leave log'!$B$5:$B$404,Setup!$A$14)&gt;0),Setup!$B$14&amp;IF(COUNTIFS('Leave log'!$A$5:$A$404,$A18,'Leave log'!$C$5:$C$404,U$4,'Leave log'!$D$5:$D$404,U$4,'Leave log'!$E$5:$E$404,"Half day")&gt;0,"½",""),IF(AND(Setup!$A$15&lt;&gt;"",COUNTIFS('Leave log'!$A$5:$A$404,$A18,'Leave log'!$C$5:$C$404,"&lt;="&amp;U$4,'Leave log'!$D$5:$D$404,"&gt;="&amp;U$4,'Leave log'!$B$5:$B$404,Setup!$A$15)&gt;0),Setup!$B$15&amp;IF(COUNTIFS('Leave log'!$A$5:$A$404,$A18,'Leave log'!$C$5:$C$404,U$4,'Leave log'!$D$5:$D$404,U$4,'Leave log'!$E$5:$E$404,"Half day")&gt;0,"½",""),IF(AND(Setup!$A$16&lt;&gt;"",COUNTIFS('Leave log'!$A$5:$A$404,$A18,'Leave log'!$C$5:$C$404,"&lt;="&amp;U$4,'Leave log'!$D$5:$D$404,"&gt;="&amp;U$4,'Leave log'!$B$5:$B$404,Setup!$A$16)&gt;0),Setup!$B$16&amp;IF(COUNTIFS('Leave log'!$A$5:$A$404,$A18,'Leave log'!$C$5:$C$404,U$4,'Leave log'!$D$5:$D$404,U$4,'Leave log'!$E$5:$E$404,"Half day")&gt;0,"½",""),IF(AND(Setup!$A$17&lt;&gt;"",COUNTIFS('Leave log'!$A$5:$A$404,$A18,'Leave log'!$C$5:$C$404,"&lt;="&amp;U$4,'Leave log'!$D$5:$D$404,"&gt;="&amp;U$4,'Leave log'!$B$5:$B$404,Setup!$A$17)&gt;0),Setup!$B$17&amp;IF(COUNTIFS('Leave log'!$A$5:$A$404,$A18,'Leave log'!$C$5:$C$404,U$4,'Leave log'!$D$5:$D$404,U$4,'Leave log'!$E$5:$E$404,"Half day")&gt;0,"½",""),""))))))))</f>
        <v/>
      </c>
      <c r="V18" s="75">
        <f>IF(OR(V$7=1,$A18=""),"",IF(COUNTIFS('Leave log'!$A$5:$A$404,$A18,'Leave log'!$C$5:$C$404,"&lt;="&amp;V$4,'Leave log'!$D$5:$D$404,"&gt;="&amp;V$4)=0,"",IF(AND(Setup!$A$12&lt;&gt;"",COUNTIFS('Leave log'!$A$5:$A$404,$A18,'Leave log'!$C$5:$C$404,"&lt;="&amp;V$4,'Leave log'!$D$5:$D$404,"&gt;="&amp;V$4,'Leave log'!$B$5:$B$404,Setup!$A$12)&gt;0),Setup!$B$12&amp;IF(COUNTIFS('Leave log'!$A$5:$A$404,$A18,'Leave log'!$C$5:$C$404,V$4,'Leave log'!$D$5:$D$404,V$4,'Leave log'!$E$5:$E$404,"Half day")&gt;0,"½",""),IF(AND(Setup!$A$13&lt;&gt;"",COUNTIFS('Leave log'!$A$5:$A$404,$A18,'Leave log'!$C$5:$C$404,"&lt;="&amp;V$4,'Leave log'!$D$5:$D$404,"&gt;="&amp;V$4,'Leave log'!$B$5:$B$404,Setup!$A$13)&gt;0),Setup!$B$13&amp;IF(COUNTIFS('Leave log'!$A$5:$A$404,$A18,'Leave log'!$C$5:$C$404,V$4,'Leave log'!$D$5:$D$404,V$4,'Leave log'!$E$5:$E$404,"Half day")&gt;0,"½",""),IF(AND(Setup!$A$14&lt;&gt;"",COUNTIFS('Leave log'!$A$5:$A$404,$A18,'Leave log'!$C$5:$C$404,"&lt;="&amp;V$4,'Leave log'!$D$5:$D$404,"&gt;="&amp;V$4,'Leave log'!$B$5:$B$404,Setup!$A$14)&gt;0),Setup!$B$14&amp;IF(COUNTIFS('Leave log'!$A$5:$A$404,$A18,'Leave log'!$C$5:$C$404,V$4,'Leave log'!$D$5:$D$404,V$4,'Leave log'!$E$5:$E$404,"Half day")&gt;0,"½",""),IF(AND(Setup!$A$15&lt;&gt;"",COUNTIFS('Leave log'!$A$5:$A$404,$A18,'Leave log'!$C$5:$C$404,"&lt;="&amp;V$4,'Leave log'!$D$5:$D$404,"&gt;="&amp;V$4,'Leave log'!$B$5:$B$404,Setup!$A$15)&gt;0),Setup!$B$15&amp;IF(COUNTIFS('Leave log'!$A$5:$A$404,$A18,'Leave log'!$C$5:$C$404,V$4,'Leave log'!$D$5:$D$404,V$4,'Leave log'!$E$5:$E$404,"Half day")&gt;0,"½",""),IF(AND(Setup!$A$16&lt;&gt;"",COUNTIFS('Leave log'!$A$5:$A$404,$A18,'Leave log'!$C$5:$C$404,"&lt;="&amp;V$4,'Leave log'!$D$5:$D$404,"&gt;="&amp;V$4,'Leave log'!$B$5:$B$404,Setup!$A$16)&gt;0),Setup!$B$16&amp;IF(COUNTIFS('Leave log'!$A$5:$A$404,$A18,'Leave log'!$C$5:$C$404,V$4,'Leave log'!$D$5:$D$404,V$4,'Leave log'!$E$5:$E$404,"Half day")&gt;0,"½",""),IF(AND(Setup!$A$17&lt;&gt;"",COUNTIFS('Leave log'!$A$5:$A$404,$A18,'Leave log'!$C$5:$C$404,"&lt;="&amp;V$4,'Leave log'!$D$5:$D$404,"&gt;="&amp;V$4,'Leave log'!$B$5:$B$404,Setup!$A$17)&gt;0),Setup!$B$17&amp;IF(COUNTIFS('Leave log'!$A$5:$A$404,$A18,'Leave log'!$C$5:$C$404,V$4,'Leave log'!$D$5:$D$404,V$4,'Leave log'!$E$5:$E$404,"Half day")&gt;0,"½",""),""))))))))</f>
        <v/>
      </c>
      <c r="W18" s="75">
        <f>IF(OR(W$7=1,$A18=""),"",IF(COUNTIFS('Leave log'!$A$5:$A$404,$A18,'Leave log'!$C$5:$C$404,"&lt;="&amp;W$4,'Leave log'!$D$5:$D$404,"&gt;="&amp;W$4)=0,"",IF(AND(Setup!$A$12&lt;&gt;"",COUNTIFS('Leave log'!$A$5:$A$404,$A18,'Leave log'!$C$5:$C$404,"&lt;="&amp;W$4,'Leave log'!$D$5:$D$404,"&gt;="&amp;W$4,'Leave log'!$B$5:$B$404,Setup!$A$12)&gt;0),Setup!$B$12&amp;IF(COUNTIFS('Leave log'!$A$5:$A$404,$A18,'Leave log'!$C$5:$C$404,W$4,'Leave log'!$D$5:$D$404,W$4,'Leave log'!$E$5:$E$404,"Half day")&gt;0,"½",""),IF(AND(Setup!$A$13&lt;&gt;"",COUNTIFS('Leave log'!$A$5:$A$404,$A18,'Leave log'!$C$5:$C$404,"&lt;="&amp;W$4,'Leave log'!$D$5:$D$404,"&gt;="&amp;W$4,'Leave log'!$B$5:$B$404,Setup!$A$13)&gt;0),Setup!$B$13&amp;IF(COUNTIFS('Leave log'!$A$5:$A$404,$A18,'Leave log'!$C$5:$C$404,W$4,'Leave log'!$D$5:$D$404,W$4,'Leave log'!$E$5:$E$404,"Half day")&gt;0,"½",""),IF(AND(Setup!$A$14&lt;&gt;"",COUNTIFS('Leave log'!$A$5:$A$404,$A18,'Leave log'!$C$5:$C$404,"&lt;="&amp;W$4,'Leave log'!$D$5:$D$404,"&gt;="&amp;W$4,'Leave log'!$B$5:$B$404,Setup!$A$14)&gt;0),Setup!$B$14&amp;IF(COUNTIFS('Leave log'!$A$5:$A$404,$A18,'Leave log'!$C$5:$C$404,W$4,'Leave log'!$D$5:$D$404,W$4,'Leave log'!$E$5:$E$404,"Half day")&gt;0,"½",""),IF(AND(Setup!$A$15&lt;&gt;"",COUNTIFS('Leave log'!$A$5:$A$404,$A18,'Leave log'!$C$5:$C$404,"&lt;="&amp;W$4,'Leave log'!$D$5:$D$404,"&gt;="&amp;W$4,'Leave log'!$B$5:$B$404,Setup!$A$15)&gt;0),Setup!$B$15&amp;IF(COUNTIFS('Leave log'!$A$5:$A$404,$A18,'Leave log'!$C$5:$C$404,W$4,'Leave log'!$D$5:$D$404,W$4,'Leave log'!$E$5:$E$404,"Half day")&gt;0,"½",""),IF(AND(Setup!$A$16&lt;&gt;"",COUNTIFS('Leave log'!$A$5:$A$404,$A18,'Leave log'!$C$5:$C$404,"&lt;="&amp;W$4,'Leave log'!$D$5:$D$404,"&gt;="&amp;W$4,'Leave log'!$B$5:$B$404,Setup!$A$16)&gt;0),Setup!$B$16&amp;IF(COUNTIFS('Leave log'!$A$5:$A$404,$A18,'Leave log'!$C$5:$C$404,W$4,'Leave log'!$D$5:$D$404,W$4,'Leave log'!$E$5:$E$404,"Half day")&gt;0,"½",""),IF(AND(Setup!$A$17&lt;&gt;"",COUNTIFS('Leave log'!$A$5:$A$404,$A18,'Leave log'!$C$5:$C$404,"&lt;="&amp;W$4,'Leave log'!$D$5:$D$404,"&gt;="&amp;W$4,'Leave log'!$B$5:$B$404,Setup!$A$17)&gt;0),Setup!$B$17&amp;IF(COUNTIFS('Leave log'!$A$5:$A$404,$A18,'Leave log'!$C$5:$C$404,W$4,'Leave log'!$D$5:$D$404,W$4,'Leave log'!$E$5:$E$404,"Half day")&gt;0,"½",""),""))))))))</f>
        <v/>
      </c>
      <c r="X18" s="75">
        <f>IF(OR(X$7=1,$A18=""),"",IF(COUNTIFS('Leave log'!$A$5:$A$404,$A18,'Leave log'!$C$5:$C$404,"&lt;="&amp;X$4,'Leave log'!$D$5:$D$404,"&gt;="&amp;X$4)=0,"",IF(AND(Setup!$A$12&lt;&gt;"",COUNTIFS('Leave log'!$A$5:$A$404,$A18,'Leave log'!$C$5:$C$404,"&lt;="&amp;X$4,'Leave log'!$D$5:$D$404,"&gt;="&amp;X$4,'Leave log'!$B$5:$B$404,Setup!$A$12)&gt;0),Setup!$B$12&amp;IF(COUNTIFS('Leave log'!$A$5:$A$404,$A18,'Leave log'!$C$5:$C$404,X$4,'Leave log'!$D$5:$D$404,X$4,'Leave log'!$E$5:$E$404,"Half day")&gt;0,"½",""),IF(AND(Setup!$A$13&lt;&gt;"",COUNTIFS('Leave log'!$A$5:$A$404,$A18,'Leave log'!$C$5:$C$404,"&lt;="&amp;X$4,'Leave log'!$D$5:$D$404,"&gt;="&amp;X$4,'Leave log'!$B$5:$B$404,Setup!$A$13)&gt;0),Setup!$B$13&amp;IF(COUNTIFS('Leave log'!$A$5:$A$404,$A18,'Leave log'!$C$5:$C$404,X$4,'Leave log'!$D$5:$D$404,X$4,'Leave log'!$E$5:$E$404,"Half day")&gt;0,"½",""),IF(AND(Setup!$A$14&lt;&gt;"",COUNTIFS('Leave log'!$A$5:$A$404,$A18,'Leave log'!$C$5:$C$404,"&lt;="&amp;X$4,'Leave log'!$D$5:$D$404,"&gt;="&amp;X$4,'Leave log'!$B$5:$B$404,Setup!$A$14)&gt;0),Setup!$B$14&amp;IF(COUNTIFS('Leave log'!$A$5:$A$404,$A18,'Leave log'!$C$5:$C$404,X$4,'Leave log'!$D$5:$D$404,X$4,'Leave log'!$E$5:$E$404,"Half day")&gt;0,"½",""),IF(AND(Setup!$A$15&lt;&gt;"",COUNTIFS('Leave log'!$A$5:$A$404,$A18,'Leave log'!$C$5:$C$404,"&lt;="&amp;X$4,'Leave log'!$D$5:$D$404,"&gt;="&amp;X$4,'Leave log'!$B$5:$B$404,Setup!$A$15)&gt;0),Setup!$B$15&amp;IF(COUNTIFS('Leave log'!$A$5:$A$404,$A18,'Leave log'!$C$5:$C$404,X$4,'Leave log'!$D$5:$D$404,X$4,'Leave log'!$E$5:$E$404,"Half day")&gt;0,"½",""),IF(AND(Setup!$A$16&lt;&gt;"",COUNTIFS('Leave log'!$A$5:$A$404,$A18,'Leave log'!$C$5:$C$404,"&lt;="&amp;X$4,'Leave log'!$D$5:$D$404,"&gt;="&amp;X$4,'Leave log'!$B$5:$B$404,Setup!$A$16)&gt;0),Setup!$B$16&amp;IF(COUNTIFS('Leave log'!$A$5:$A$404,$A18,'Leave log'!$C$5:$C$404,X$4,'Leave log'!$D$5:$D$404,X$4,'Leave log'!$E$5:$E$404,"Half day")&gt;0,"½",""),IF(AND(Setup!$A$17&lt;&gt;"",COUNTIFS('Leave log'!$A$5:$A$404,$A18,'Leave log'!$C$5:$C$404,"&lt;="&amp;X$4,'Leave log'!$D$5:$D$404,"&gt;="&amp;X$4,'Leave log'!$B$5:$B$404,Setup!$A$17)&gt;0),Setup!$B$17&amp;IF(COUNTIFS('Leave log'!$A$5:$A$404,$A18,'Leave log'!$C$5:$C$404,X$4,'Leave log'!$D$5:$D$404,X$4,'Leave log'!$E$5:$E$404,"Half day")&gt;0,"½",""),""))))))))</f>
        <v/>
      </c>
      <c r="Y18" s="75">
        <f>IF(OR(Y$7=1,$A18=""),"",IF(COUNTIFS('Leave log'!$A$5:$A$404,$A18,'Leave log'!$C$5:$C$404,"&lt;="&amp;Y$4,'Leave log'!$D$5:$D$404,"&gt;="&amp;Y$4)=0,"",IF(AND(Setup!$A$12&lt;&gt;"",COUNTIFS('Leave log'!$A$5:$A$404,$A18,'Leave log'!$C$5:$C$404,"&lt;="&amp;Y$4,'Leave log'!$D$5:$D$404,"&gt;="&amp;Y$4,'Leave log'!$B$5:$B$404,Setup!$A$12)&gt;0),Setup!$B$12&amp;IF(COUNTIFS('Leave log'!$A$5:$A$404,$A18,'Leave log'!$C$5:$C$404,Y$4,'Leave log'!$D$5:$D$404,Y$4,'Leave log'!$E$5:$E$404,"Half day")&gt;0,"½",""),IF(AND(Setup!$A$13&lt;&gt;"",COUNTIFS('Leave log'!$A$5:$A$404,$A18,'Leave log'!$C$5:$C$404,"&lt;="&amp;Y$4,'Leave log'!$D$5:$D$404,"&gt;="&amp;Y$4,'Leave log'!$B$5:$B$404,Setup!$A$13)&gt;0),Setup!$B$13&amp;IF(COUNTIFS('Leave log'!$A$5:$A$404,$A18,'Leave log'!$C$5:$C$404,Y$4,'Leave log'!$D$5:$D$404,Y$4,'Leave log'!$E$5:$E$404,"Half day")&gt;0,"½",""),IF(AND(Setup!$A$14&lt;&gt;"",COUNTIFS('Leave log'!$A$5:$A$404,$A18,'Leave log'!$C$5:$C$404,"&lt;="&amp;Y$4,'Leave log'!$D$5:$D$404,"&gt;="&amp;Y$4,'Leave log'!$B$5:$B$404,Setup!$A$14)&gt;0),Setup!$B$14&amp;IF(COUNTIFS('Leave log'!$A$5:$A$404,$A18,'Leave log'!$C$5:$C$404,Y$4,'Leave log'!$D$5:$D$404,Y$4,'Leave log'!$E$5:$E$404,"Half day")&gt;0,"½",""),IF(AND(Setup!$A$15&lt;&gt;"",COUNTIFS('Leave log'!$A$5:$A$404,$A18,'Leave log'!$C$5:$C$404,"&lt;="&amp;Y$4,'Leave log'!$D$5:$D$404,"&gt;="&amp;Y$4,'Leave log'!$B$5:$B$404,Setup!$A$15)&gt;0),Setup!$B$15&amp;IF(COUNTIFS('Leave log'!$A$5:$A$404,$A18,'Leave log'!$C$5:$C$404,Y$4,'Leave log'!$D$5:$D$404,Y$4,'Leave log'!$E$5:$E$404,"Half day")&gt;0,"½",""),IF(AND(Setup!$A$16&lt;&gt;"",COUNTIFS('Leave log'!$A$5:$A$404,$A18,'Leave log'!$C$5:$C$404,"&lt;="&amp;Y$4,'Leave log'!$D$5:$D$404,"&gt;="&amp;Y$4,'Leave log'!$B$5:$B$404,Setup!$A$16)&gt;0),Setup!$B$16&amp;IF(COUNTIFS('Leave log'!$A$5:$A$404,$A18,'Leave log'!$C$5:$C$404,Y$4,'Leave log'!$D$5:$D$404,Y$4,'Leave log'!$E$5:$E$404,"Half day")&gt;0,"½",""),IF(AND(Setup!$A$17&lt;&gt;"",COUNTIFS('Leave log'!$A$5:$A$404,$A18,'Leave log'!$C$5:$C$404,"&lt;="&amp;Y$4,'Leave log'!$D$5:$D$404,"&gt;="&amp;Y$4,'Leave log'!$B$5:$B$404,Setup!$A$17)&gt;0),Setup!$B$17&amp;IF(COUNTIFS('Leave log'!$A$5:$A$404,$A18,'Leave log'!$C$5:$C$404,Y$4,'Leave log'!$D$5:$D$404,Y$4,'Leave log'!$E$5:$E$404,"Half day")&gt;0,"½",""),""))))))))</f>
        <v/>
      </c>
      <c r="Z18" s="75">
        <f>IF(OR(Z$7=1,$A18=""),"",IF(COUNTIFS('Leave log'!$A$5:$A$404,$A18,'Leave log'!$C$5:$C$404,"&lt;="&amp;Z$4,'Leave log'!$D$5:$D$404,"&gt;="&amp;Z$4)=0,"",IF(AND(Setup!$A$12&lt;&gt;"",COUNTIFS('Leave log'!$A$5:$A$404,$A18,'Leave log'!$C$5:$C$404,"&lt;="&amp;Z$4,'Leave log'!$D$5:$D$404,"&gt;="&amp;Z$4,'Leave log'!$B$5:$B$404,Setup!$A$12)&gt;0),Setup!$B$12&amp;IF(COUNTIFS('Leave log'!$A$5:$A$404,$A18,'Leave log'!$C$5:$C$404,Z$4,'Leave log'!$D$5:$D$404,Z$4,'Leave log'!$E$5:$E$404,"Half day")&gt;0,"½",""),IF(AND(Setup!$A$13&lt;&gt;"",COUNTIFS('Leave log'!$A$5:$A$404,$A18,'Leave log'!$C$5:$C$404,"&lt;="&amp;Z$4,'Leave log'!$D$5:$D$404,"&gt;="&amp;Z$4,'Leave log'!$B$5:$B$404,Setup!$A$13)&gt;0),Setup!$B$13&amp;IF(COUNTIFS('Leave log'!$A$5:$A$404,$A18,'Leave log'!$C$5:$C$404,Z$4,'Leave log'!$D$5:$D$404,Z$4,'Leave log'!$E$5:$E$404,"Half day")&gt;0,"½",""),IF(AND(Setup!$A$14&lt;&gt;"",COUNTIFS('Leave log'!$A$5:$A$404,$A18,'Leave log'!$C$5:$C$404,"&lt;="&amp;Z$4,'Leave log'!$D$5:$D$404,"&gt;="&amp;Z$4,'Leave log'!$B$5:$B$404,Setup!$A$14)&gt;0),Setup!$B$14&amp;IF(COUNTIFS('Leave log'!$A$5:$A$404,$A18,'Leave log'!$C$5:$C$404,Z$4,'Leave log'!$D$5:$D$404,Z$4,'Leave log'!$E$5:$E$404,"Half day")&gt;0,"½",""),IF(AND(Setup!$A$15&lt;&gt;"",COUNTIFS('Leave log'!$A$5:$A$404,$A18,'Leave log'!$C$5:$C$404,"&lt;="&amp;Z$4,'Leave log'!$D$5:$D$404,"&gt;="&amp;Z$4,'Leave log'!$B$5:$B$404,Setup!$A$15)&gt;0),Setup!$B$15&amp;IF(COUNTIFS('Leave log'!$A$5:$A$404,$A18,'Leave log'!$C$5:$C$404,Z$4,'Leave log'!$D$5:$D$404,Z$4,'Leave log'!$E$5:$E$404,"Half day")&gt;0,"½",""),IF(AND(Setup!$A$16&lt;&gt;"",COUNTIFS('Leave log'!$A$5:$A$404,$A18,'Leave log'!$C$5:$C$404,"&lt;="&amp;Z$4,'Leave log'!$D$5:$D$404,"&gt;="&amp;Z$4,'Leave log'!$B$5:$B$404,Setup!$A$16)&gt;0),Setup!$B$16&amp;IF(COUNTIFS('Leave log'!$A$5:$A$404,$A18,'Leave log'!$C$5:$C$404,Z$4,'Leave log'!$D$5:$D$404,Z$4,'Leave log'!$E$5:$E$404,"Half day")&gt;0,"½",""),IF(AND(Setup!$A$17&lt;&gt;"",COUNTIFS('Leave log'!$A$5:$A$404,$A18,'Leave log'!$C$5:$C$404,"&lt;="&amp;Z$4,'Leave log'!$D$5:$D$404,"&gt;="&amp;Z$4,'Leave log'!$B$5:$B$404,Setup!$A$17)&gt;0),Setup!$B$17&amp;IF(COUNTIFS('Leave log'!$A$5:$A$404,$A18,'Leave log'!$C$5:$C$404,Z$4,'Leave log'!$D$5:$D$404,Z$4,'Leave log'!$E$5:$E$404,"Half day")&gt;0,"½",""),""))))))))</f>
        <v/>
      </c>
      <c r="AA18" s="75">
        <f>IF(OR(AA$7=1,$A18=""),"",IF(COUNTIFS('Leave log'!$A$5:$A$404,$A18,'Leave log'!$C$5:$C$404,"&lt;="&amp;AA$4,'Leave log'!$D$5:$D$404,"&gt;="&amp;AA$4)=0,"",IF(AND(Setup!$A$12&lt;&gt;"",COUNTIFS('Leave log'!$A$5:$A$404,$A18,'Leave log'!$C$5:$C$404,"&lt;="&amp;AA$4,'Leave log'!$D$5:$D$404,"&gt;="&amp;AA$4,'Leave log'!$B$5:$B$404,Setup!$A$12)&gt;0),Setup!$B$12&amp;IF(COUNTIFS('Leave log'!$A$5:$A$404,$A18,'Leave log'!$C$5:$C$404,AA$4,'Leave log'!$D$5:$D$404,AA$4,'Leave log'!$E$5:$E$404,"Half day")&gt;0,"½",""),IF(AND(Setup!$A$13&lt;&gt;"",COUNTIFS('Leave log'!$A$5:$A$404,$A18,'Leave log'!$C$5:$C$404,"&lt;="&amp;AA$4,'Leave log'!$D$5:$D$404,"&gt;="&amp;AA$4,'Leave log'!$B$5:$B$404,Setup!$A$13)&gt;0),Setup!$B$13&amp;IF(COUNTIFS('Leave log'!$A$5:$A$404,$A18,'Leave log'!$C$5:$C$404,AA$4,'Leave log'!$D$5:$D$404,AA$4,'Leave log'!$E$5:$E$404,"Half day")&gt;0,"½",""),IF(AND(Setup!$A$14&lt;&gt;"",COUNTIFS('Leave log'!$A$5:$A$404,$A18,'Leave log'!$C$5:$C$404,"&lt;="&amp;AA$4,'Leave log'!$D$5:$D$404,"&gt;="&amp;AA$4,'Leave log'!$B$5:$B$404,Setup!$A$14)&gt;0),Setup!$B$14&amp;IF(COUNTIFS('Leave log'!$A$5:$A$404,$A18,'Leave log'!$C$5:$C$404,AA$4,'Leave log'!$D$5:$D$404,AA$4,'Leave log'!$E$5:$E$404,"Half day")&gt;0,"½",""),IF(AND(Setup!$A$15&lt;&gt;"",COUNTIFS('Leave log'!$A$5:$A$404,$A18,'Leave log'!$C$5:$C$404,"&lt;="&amp;AA$4,'Leave log'!$D$5:$D$404,"&gt;="&amp;AA$4,'Leave log'!$B$5:$B$404,Setup!$A$15)&gt;0),Setup!$B$15&amp;IF(COUNTIFS('Leave log'!$A$5:$A$404,$A18,'Leave log'!$C$5:$C$404,AA$4,'Leave log'!$D$5:$D$404,AA$4,'Leave log'!$E$5:$E$404,"Half day")&gt;0,"½",""),IF(AND(Setup!$A$16&lt;&gt;"",COUNTIFS('Leave log'!$A$5:$A$404,$A18,'Leave log'!$C$5:$C$404,"&lt;="&amp;AA$4,'Leave log'!$D$5:$D$404,"&gt;="&amp;AA$4,'Leave log'!$B$5:$B$404,Setup!$A$16)&gt;0),Setup!$B$16&amp;IF(COUNTIFS('Leave log'!$A$5:$A$404,$A18,'Leave log'!$C$5:$C$404,AA$4,'Leave log'!$D$5:$D$404,AA$4,'Leave log'!$E$5:$E$404,"Half day")&gt;0,"½",""),IF(AND(Setup!$A$17&lt;&gt;"",COUNTIFS('Leave log'!$A$5:$A$404,$A18,'Leave log'!$C$5:$C$404,"&lt;="&amp;AA$4,'Leave log'!$D$5:$D$404,"&gt;="&amp;AA$4,'Leave log'!$B$5:$B$404,Setup!$A$17)&gt;0),Setup!$B$17&amp;IF(COUNTIFS('Leave log'!$A$5:$A$404,$A18,'Leave log'!$C$5:$C$404,AA$4,'Leave log'!$D$5:$D$404,AA$4,'Leave log'!$E$5:$E$404,"Half day")&gt;0,"½",""),""))))))))</f>
        <v/>
      </c>
      <c r="AB18" s="75">
        <f>IF(OR(AB$7=1,$A18=""),"",IF(COUNTIFS('Leave log'!$A$5:$A$404,$A18,'Leave log'!$C$5:$C$404,"&lt;="&amp;AB$4,'Leave log'!$D$5:$D$404,"&gt;="&amp;AB$4)=0,"",IF(AND(Setup!$A$12&lt;&gt;"",COUNTIFS('Leave log'!$A$5:$A$404,$A18,'Leave log'!$C$5:$C$404,"&lt;="&amp;AB$4,'Leave log'!$D$5:$D$404,"&gt;="&amp;AB$4,'Leave log'!$B$5:$B$404,Setup!$A$12)&gt;0),Setup!$B$12&amp;IF(COUNTIFS('Leave log'!$A$5:$A$404,$A18,'Leave log'!$C$5:$C$404,AB$4,'Leave log'!$D$5:$D$404,AB$4,'Leave log'!$E$5:$E$404,"Half day")&gt;0,"½",""),IF(AND(Setup!$A$13&lt;&gt;"",COUNTIFS('Leave log'!$A$5:$A$404,$A18,'Leave log'!$C$5:$C$404,"&lt;="&amp;AB$4,'Leave log'!$D$5:$D$404,"&gt;="&amp;AB$4,'Leave log'!$B$5:$B$404,Setup!$A$13)&gt;0),Setup!$B$13&amp;IF(COUNTIFS('Leave log'!$A$5:$A$404,$A18,'Leave log'!$C$5:$C$404,AB$4,'Leave log'!$D$5:$D$404,AB$4,'Leave log'!$E$5:$E$404,"Half day")&gt;0,"½",""),IF(AND(Setup!$A$14&lt;&gt;"",COUNTIFS('Leave log'!$A$5:$A$404,$A18,'Leave log'!$C$5:$C$404,"&lt;="&amp;AB$4,'Leave log'!$D$5:$D$404,"&gt;="&amp;AB$4,'Leave log'!$B$5:$B$404,Setup!$A$14)&gt;0),Setup!$B$14&amp;IF(COUNTIFS('Leave log'!$A$5:$A$404,$A18,'Leave log'!$C$5:$C$404,AB$4,'Leave log'!$D$5:$D$404,AB$4,'Leave log'!$E$5:$E$404,"Half day")&gt;0,"½",""),IF(AND(Setup!$A$15&lt;&gt;"",COUNTIFS('Leave log'!$A$5:$A$404,$A18,'Leave log'!$C$5:$C$404,"&lt;="&amp;AB$4,'Leave log'!$D$5:$D$404,"&gt;="&amp;AB$4,'Leave log'!$B$5:$B$404,Setup!$A$15)&gt;0),Setup!$B$15&amp;IF(COUNTIFS('Leave log'!$A$5:$A$404,$A18,'Leave log'!$C$5:$C$404,AB$4,'Leave log'!$D$5:$D$404,AB$4,'Leave log'!$E$5:$E$404,"Half day")&gt;0,"½",""),IF(AND(Setup!$A$16&lt;&gt;"",COUNTIFS('Leave log'!$A$5:$A$404,$A18,'Leave log'!$C$5:$C$404,"&lt;="&amp;AB$4,'Leave log'!$D$5:$D$404,"&gt;="&amp;AB$4,'Leave log'!$B$5:$B$404,Setup!$A$16)&gt;0),Setup!$B$16&amp;IF(COUNTIFS('Leave log'!$A$5:$A$404,$A18,'Leave log'!$C$5:$C$404,AB$4,'Leave log'!$D$5:$D$404,AB$4,'Leave log'!$E$5:$E$404,"Half day")&gt;0,"½",""),IF(AND(Setup!$A$17&lt;&gt;"",COUNTIFS('Leave log'!$A$5:$A$404,$A18,'Leave log'!$C$5:$C$404,"&lt;="&amp;AB$4,'Leave log'!$D$5:$D$404,"&gt;="&amp;AB$4,'Leave log'!$B$5:$B$404,Setup!$A$17)&gt;0),Setup!$B$17&amp;IF(COUNTIFS('Leave log'!$A$5:$A$404,$A18,'Leave log'!$C$5:$C$404,AB$4,'Leave log'!$D$5:$D$404,AB$4,'Leave log'!$E$5:$E$404,"Half day")&gt;0,"½",""),""))))))))</f>
        <v/>
      </c>
      <c r="AC18" s="75">
        <f>IF(OR(AC$7=1,$A18=""),"",IF(COUNTIFS('Leave log'!$A$5:$A$404,$A18,'Leave log'!$C$5:$C$404,"&lt;="&amp;AC$4,'Leave log'!$D$5:$D$404,"&gt;="&amp;AC$4)=0,"",IF(AND(Setup!$A$12&lt;&gt;"",COUNTIFS('Leave log'!$A$5:$A$404,$A18,'Leave log'!$C$5:$C$404,"&lt;="&amp;AC$4,'Leave log'!$D$5:$D$404,"&gt;="&amp;AC$4,'Leave log'!$B$5:$B$404,Setup!$A$12)&gt;0),Setup!$B$12&amp;IF(COUNTIFS('Leave log'!$A$5:$A$404,$A18,'Leave log'!$C$5:$C$404,AC$4,'Leave log'!$D$5:$D$404,AC$4,'Leave log'!$E$5:$E$404,"Half day")&gt;0,"½",""),IF(AND(Setup!$A$13&lt;&gt;"",COUNTIFS('Leave log'!$A$5:$A$404,$A18,'Leave log'!$C$5:$C$404,"&lt;="&amp;AC$4,'Leave log'!$D$5:$D$404,"&gt;="&amp;AC$4,'Leave log'!$B$5:$B$404,Setup!$A$13)&gt;0),Setup!$B$13&amp;IF(COUNTIFS('Leave log'!$A$5:$A$404,$A18,'Leave log'!$C$5:$C$404,AC$4,'Leave log'!$D$5:$D$404,AC$4,'Leave log'!$E$5:$E$404,"Half day")&gt;0,"½",""),IF(AND(Setup!$A$14&lt;&gt;"",COUNTIFS('Leave log'!$A$5:$A$404,$A18,'Leave log'!$C$5:$C$404,"&lt;="&amp;AC$4,'Leave log'!$D$5:$D$404,"&gt;="&amp;AC$4,'Leave log'!$B$5:$B$404,Setup!$A$14)&gt;0),Setup!$B$14&amp;IF(COUNTIFS('Leave log'!$A$5:$A$404,$A18,'Leave log'!$C$5:$C$404,AC$4,'Leave log'!$D$5:$D$404,AC$4,'Leave log'!$E$5:$E$404,"Half day")&gt;0,"½",""),IF(AND(Setup!$A$15&lt;&gt;"",COUNTIFS('Leave log'!$A$5:$A$404,$A18,'Leave log'!$C$5:$C$404,"&lt;="&amp;AC$4,'Leave log'!$D$5:$D$404,"&gt;="&amp;AC$4,'Leave log'!$B$5:$B$404,Setup!$A$15)&gt;0),Setup!$B$15&amp;IF(COUNTIFS('Leave log'!$A$5:$A$404,$A18,'Leave log'!$C$5:$C$404,AC$4,'Leave log'!$D$5:$D$404,AC$4,'Leave log'!$E$5:$E$404,"Half day")&gt;0,"½",""),IF(AND(Setup!$A$16&lt;&gt;"",COUNTIFS('Leave log'!$A$5:$A$404,$A18,'Leave log'!$C$5:$C$404,"&lt;="&amp;AC$4,'Leave log'!$D$5:$D$404,"&gt;="&amp;AC$4,'Leave log'!$B$5:$B$404,Setup!$A$16)&gt;0),Setup!$B$16&amp;IF(COUNTIFS('Leave log'!$A$5:$A$404,$A18,'Leave log'!$C$5:$C$404,AC$4,'Leave log'!$D$5:$D$404,AC$4,'Leave log'!$E$5:$E$404,"Half day")&gt;0,"½",""),IF(AND(Setup!$A$17&lt;&gt;"",COUNTIFS('Leave log'!$A$5:$A$404,$A18,'Leave log'!$C$5:$C$404,"&lt;="&amp;AC$4,'Leave log'!$D$5:$D$404,"&gt;="&amp;AC$4,'Leave log'!$B$5:$B$404,Setup!$A$17)&gt;0),Setup!$B$17&amp;IF(COUNTIFS('Leave log'!$A$5:$A$404,$A18,'Leave log'!$C$5:$C$404,AC$4,'Leave log'!$D$5:$D$404,AC$4,'Leave log'!$E$5:$E$404,"Half day")&gt;0,"½",""),""))))))))</f>
        <v/>
      </c>
      <c r="AD18" s="75">
        <f>IF(OR(AD$7=1,$A18=""),"",IF(COUNTIFS('Leave log'!$A$5:$A$404,$A18,'Leave log'!$C$5:$C$404,"&lt;="&amp;AD$4,'Leave log'!$D$5:$D$404,"&gt;="&amp;AD$4)=0,"",IF(AND(Setup!$A$12&lt;&gt;"",COUNTIFS('Leave log'!$A$5:$A$404,$A18,'Leave log'!$C$5:$C$404,"&lt;="&amp;AD$4,'Leave log'!$D$5:$D$404,"&gt;="&amp;AD$4,'Leave log'!$B$5:$B$404,Setup!$A$12)&gt;0),Setup!$B$12&amp;IF(COUNTIFS('Leave log'!$A$5:$A$404,$A18,'Leave log'!$C$5:$C$404,AD$4,'Leave log'!$D$5:$D$404,AD$4,'Leave log'!$E$5:$E$404,"Half day")&gt;0,"½",""),IF(AND(Setup!$A$13&lt;&gt;"",COUNTIFS('Leave log'!$A$5:$A$404,$A18,'Leave log'!$C$5:$C$404,"&lt;="&amp;AD$4,'Leave log'!$D$5:$D$404,"&gt;="&amp;AD$4,'Leave log'!$B$5:$B$404,Setup!$A$13)&gt;0),Setup!$B$13&amp;IF(COUNTIFS('Leave log'!$A$5:$A$404,$A18,'Leave log'!$C$5:$C$404,AD$4,'Leave log'!$D$5:$D$404,AD$4,'Leave log'!$E$5:$E$404,"Half day")&gt;0,"½",""),IF(AND(Setup!$A$14&lt;&gt;"",COUNTIFS('Leave log'!$A$5:$A$404,$A18,'Leave log'!$C$5:$C$404,"&lt;="&amp;AD$4,'Leave log'!$D$5:$D$404,"&gt;="&amp;AD$4,'Leave log'!$B$5:$B$404,Setup!$A$14)&gt;0),Setup!$B$14&amp;IF(COUNTIFS('Leave log'!$A$5:$A$404,$A18,'Leave log'!$C$5:$C$404,AD$4,'Leave log'!$D$5:$D$404,AD$4,'Leave log'!$E$5:$E$404,"Half day")&gt;0,"½",""),IF(AND(Setup!$A$15&lt;&gt;"",COUNTIFS('Leave log'!$A$5:$A$404,$A18,'Leave log'!$C$5:$C$404,"&lt;="&amp;AD$4,'Leave log'!$D$5:$D$404,"&gt;="&amp;AD$4,'Leave log'!$B$5:$B$404,Setup!$A$15)&gt;0),Setup!$B$15&amp;IF(COUNTIFS('Leave log'!$A$5:$A$404,$A18,'Leave log'!$C$5:$C$404,AD$4,'Leave log'!$D$5:$D$404,AD$4,'Leave log'!$E$5:$E$404,"Half day")&gt;0,"½",""),IF(AND(Setup!$A$16&lt;&gt;"",COUNTIFS('Leave log'!$A$5:$A$404,$A18,'Leave log'!$C$5:$C$404,"&lt;="&amp;AD$4,'Leave log'!$D$5:$D$404,"&gt;="&amp;AD$4,'Leave log'!$B$5:$B$404,Setup!$A$16)&gt;0),Setup!$B$16&amp;IF(COUNTIFS('Leave log'!$A$5:$A$404,$A18,'Leave log'!$C$5:$C$404,AD$4,'Leave log'!$D$5:$D$404,AD$4,'Leave log'!$E$5:$E$404,"Half day")&gt;0,"½",""),IF(AND(Setup!$A$17&lt;&gt;"",COUNTIFS('Leave log'!$A$5:$A$404,$A18,'Leave log'!$C$5:$C$404,"&lt;="&amp;AD$4,'Leave log'!$D$5:$D$404,"&gt;="&amp;AD$4,'Leave log'!$B$5:$B$404,Setup!$A$17)&gt;0),Setup!$B$17&amp;IF(COUNTIFS('Leave log'!$A$5:$A$404,$A18,'Leave log'!$C$5:$C$404,AD$4,'Leave log'!$D$5:$D$404,AD$4,'Leave log'!$E$5:$E$404,"Half day")&gt;0,"½",""),""))))))))</f>
        <v/>
      </c>
      <c r="AE18" s="75">
        <f>IF(OR(AE$7=1,$A18=""),"",IF(COUNTIFS('Leave log'!$A$5:$A$404,$A18,'Leave log'!$C$5:$C$404,"&lt;="&amp;AE$4,'Leave log'!$D$5:$D$404,"&gt;="&amp;AE$4)=0,"",IF(AND(Setup!$A$12&lt;&gt;"",COUNTIFS('Leave log'!$A$5:$A$404,$A18,'Leave log'!$C$5:$C$404,"&lt;="&amp;AE$4,'Leave log'!$D$5:$D$404,"&gt;="&amp;AE$4,'Leave log'!$B$5:$B$404,Setup!$A$12)&gt;0),Setup!$B$12&amp;IF(COUNTIFS('Leave log'!$A$5:$A$404,$A18,'Leave log'!$C$5:$C$404,AE$4,'Leave log'!$D$5:$D$404,AE$4,'Leave log'!$E$5:$E$404,"Half day")&gt;0,"½",""),IF(AND(Setup!$A$13&lt;&gt;"",COUNTIFS('Leave log'!$A$5:$A$404,$A18,'Leave log'!$C$5:$C$404,"&lt;="&amp;AE$4,'Leave log'!$D$5:$D$404,"&gt;="&amp;AE$4,'Leave log'!$B$5:$B$404,Setup!$A$13)&gt;0),Setup!$B$13&amp;IF(COUNTIFS('Leave log'!$A$5:$A$404,$A18,'Leave log'!$C$5:$C$404,AE$4,'Leave log'!$D$5:$D$404,AE$4,'Leave log'!$E$5:$E$404,"Half day")&gt;0,"½",""),IF(AND(Setup!$A$14&lt;&gt;"",COUNTIFS('Leave log'!$A$5:$A$404,$A18,'Leave log'!$C$5:$C$404,"&lt;="&amp;AE$4,'Leave log'!$D$5:$D$404,"&gt;="&amp;AE$4,'Leave log'!$B$5:$B$404,Setup!$A$14)&gt;0),Setup!$B$14&amp;IF(COUNTIFS('Leave log'!$A$5:$A$404,$A18,'Leave log'!$C$5:$C$404,AE$4,'Leave log'!$D$5:$D$404,AE$4,'Leave log'!$E$5:$E$404,"Half day")&gt;0,"½",""),IF(AND(Setup!$A$15&lt;&gt;"",COUNTIFS('Leave log'!$A$5:$A$404,$A18,'Leave log'!$C$5:$C$404,"&lt;="&amp;AE$4,'Leave log'!$D$5:$D$404,"&gt;="&amp;AE$4,'Leave log'!$B$5:$B$404,Setup!$A$15)&gt;0),Setup!$B$15&amp;IF(COUNTIFS('Leave log'!$A$5:$A$404,$A18,'Leave log'!$C$5:$C$404,AE$4,'Leave log'!$D$5:$D$404,AE$4,'Leave log'!$E$5:$E$404,"Half day")&gt;0,"½",""),IF(AND(Setup!$A$16&lt;&gt;"",COUNTIFS('Leave log'!$A$5:$A$404,$A18,'Leave log'!$C$5:$C$404,"&lt;="&amp;AE$4,'Leave log'!$D$5:$D$404,"&gt;="&amp;AE$4,'Leave log'!$B$5:$B$404,Setup!$A$16)&gt;0),Setup!$B$16&amp;IF(COUNTIFS('Leave log'!$A$5:$A$404,$A18,'Leave log'!$C$5:$C$404,AE$4,'Leave log'!$D$5:$D$404,AE$4,'Leave log'!$E$5:$E$404,"Half day")&gt;0,"½",""),IF(AND(Setup!$A$17&lt;&gt;"",COUNTIFS('Leave log'!$A$5:$A$404,$A18,'Leave log'!$C$5:$C$404,"&lt;="&amp;AE$4,'Leave log'!$D$5:$D$404,"&gt;="&amp;AE$4,'Leave log'!$B$5:$B$404,Setup!$A$17)&gt;0),Setup!$B$17&amp;IF(COUNTIFS('Leave log'!$A$5:$A$404,$A18,'Leave log'!$C$5:$C$404,AE$4,'Leave log'!$D$5:$D$404,AE$4,'Leave log'!$E$5:$E$404,"Half day")&gt;0,"½",""),""))))))))</f>
        <v/>
      </c>
      <c r="AF18" s="75">
        <f>IF(OR(AF$7=1,$A18=""),"",IF(COUNTIFS('Leave log'!$A$5:$A$404,$A18,'Leave log'!$C$5:$C$404,"&lt;="&amp;AF$4,'Leave log'!$D$5:$D$404,"&gt;="&amp;AF$4)=0,"",IF(AND(Setup!$A$12&lt;&gt;"",COUNTIFS('Leave log'!$A$5:$A$404,$A18,'Leave log'!$C$5:$C$404,"&lt;="&amp;AF$4,'Leave log'!$D$5:$D$404,"&gt;="&amp;AF$4,'Leave log'!$B$5:$B$404,Setup!$A$12)&gt;0),Setup!$B$12&amp;IF(COUNTIFS('Leave log'!$A$5:$A$404,$A18,'Leave log'!$C$5:$C$404,AF$4,'Leave log'!$D$5:$D$404,AF$4,'Leave log'!$E$5:$E$404,"Half day")&gt;0,"½",""),IF(AND(Setup!$A$13&lt;&gt;"",COUNTIFS('Leave log'!$A$5:$A$404,$A18,'Leave log'!$C$5:$C$404,"&lt;="&amp;AF$4,'Leave log'!$D$5:$D$404,"&gt;="&amp;AF$4,'Leave log'!$B$5:$B$404,Setup!$A$13)&gt;0),Setup!$B$13&amp;IF(COUNTIFS('Leave log'!$A$5:$A$404,$A18,'Leave log'!$C$5:$C$404,AF$4,'Leave log'!$D$5:$D$404,AF$4,'Leave log'!$E$5:$E$404,"Half day")&gt;0,"½",""),IF(AND(Setup!$A$14&lt;&gt;"",COUNTIFS('Leave log'!$A$5:$A$404,$A18,'Leave log'!$C$5:$C$404,"&lt;="&amp;AF$4,'Leave log'!$D$5:$D$404,"&gt;="&amp;AF$4,'Leave log'!$B$5:$B$404,Setup!$A$14)&gt;0),Setup!$B$14&amp;IF(COUNTIFS('Leave log'!$A$5:$A$404,$A18,'Leave log'!$C$5:$C$404,AF$4,'Leave log'!$D$5:$D$404,AF$4,'Leave log'!$E$5:$E$404,"Half day")&gt;0,"½",""),IF(AND(Setup!$A$15&lt;&gt;"",COUNTIFS('Leave log'!$A$5:$A$404,$A18,'Leave log'!$C$5:$C$404,"&lt;="&amp;AF$4,'Leave log'!$D$5:$D$404,"&gt;="&amp;AF$4,'Leave log'!$B$5:$B$404,Setup!$A$15)&gt;0),Setup!$B$15&amp;IF(COUNTIFS('Leave log'!$A$5:$A$404,$A18,'Leave log'!$C$5:$C$404,AF$4,'Leave log'!$D$5:$D$404,AF$4,'Leave log'!$E$5:$E$404,"Half day")&gt;0,"½",""),IF(AND(Setup!$A$16&lt;&gt;"",COUNTIFS('Leave log'!$A$5:$A$404,$A18,'Leave log'!$C$5:$C$404,"&lt;="&amp;AF$4,'Leave log'!$D$5:$D$404,"&gt;="&amp;AF$4,'Leave log'!$B$5:$B$404,Setup!$A$16)&gt;0),Setup!$B$16&amp;IF(COUNTIFS('Leave log'!$A$5:$A$404,$A18,'Leave log'!$C$5:$C$404,AF$4,'Leave log'!$D$5:$D$404,AF$4,'Leave log'!$E$5:$E$404,"Half day")&gt;0,"½",""),IF(AND(Setup!$A$17&lt;&gt;"",COUNTIFS('Leave log'!$A$5:$A$404,$A18,'Leave log'!$C$5:$C$404,"&lt;="&amp;AF$4,'Leave log'!$D$5:$D$404,"&gt;="&amp;AF$4,'Leave log'!$B$5:$B$404,Setup!$A$17)&gt;0),Setup!$B$17&amp;IF(COUNTIFS('Leave log'!$A$5:$A$404,$A18,'Leave log'!$C$5:$C$404,AF$4,'Leave log'!$D$5:$D$404,AF$4,'Leave log'!$E$5:$E$404,"Half day")&gt;0,"½",""),""))))))))</f>
        <v/>
      </c>
    </row>
    <row r="19">
      <c r="A19" s="74">
        <f>IFERROR(IF(INDEX(Employees!$A$5:$A$34,12)="","",INDEX(Employees!$A$5:$A$34,12)),"")</f>
        <v/>
      </c>
      <c r="B19" s="75">
        <f>IF(OR(B$7=1,$A19=""),"",IF(COUNTIFS('Leave log'!$A$5:$A$404,$A19,'Leave log'!$C$5:$C$404,"&lt;="&amp;B$4,'Leave log'!$D$5:$D$404,"&gt;="&amp;B$4)=0,"",IF(AND(Setup!$A$12&lt;&gt;"",COUNTIFS('Leave log'!$A$5:$A$404,$A19,'Leave log'!$C$5:$C$404,"&lt;="&amp;B$4,'Leave log'!$D$5:$D$404,"&gt;="&amp;B$4,'Leave log'!$B$5:$B$404,Setup!$A$12)&gt;0),Setup!$B$12&amp;IF(COUNTIFS('Leave log'!$A$5:$A$404,$A19,'Leave log'!$C$5:$C$404,B$4,'Leave log'!$D$5:$D$404,B$4,'Leave log'!$E$5:$E$404,"Half day")&gt;0,"½",""),IF(AND(Setup!$A$13&lt;&gt;"",COUNTIFS('Leave log'!$A$5:$A$404,$A19,'Leave log'!$C$5:$C$404,"&lt;="&amp;B$4,'Leave log'!$D$5:$D$404,"&gt;="&amp;B$4,'Leave log'!$B$5:$B$404,Setup!$A$13)&gt;0),Setup!$B$13&amp;IF(COUNTIFS('Leave log'!$A$5:$A$404,$A19,'Leave log'!$C$5:$C$404,B$4,'Leave log'!$D$5:$D$404,B$4,'Leave log'!$E$5:$E$404,"Half day")&gt;0,"½",""),IF(AND(Setup!$A$14&lt;&gt;"",COUNTIFS('Leave log'!$A$5:$A$404,$A19,'Leave log'!$C$5:$C$404,"&lt;="&amp;B$4,'Leave log'!$D$5:$D$404,"&gt;="&amp;B$4,'Leave log'!$B$5:$B$404,Setup!$A$14)&gt;0),Setup!$B$14&amp;IF(COUNTIFS('Leave log'!$A$5:$A$404,$A19,'Leave log'!$C$5:$C$404,B$4,'Leave log'!$D$5:$D$404,B$4,'Leave log'!$E$5:$E$404,"Half day")&gt;0,"½",""),IF(AND(Setup!$A$15&lt;&gt;"",COUNTIFS('Leave log'!$A$5:$A$404,$A19,'Leave log'!$C$5:$C$404,"&lt;="&amp;B$4,'Leave log'!$D$5:$D$404,"&gt;="&amp;B$4,'Leave log'!$B$5:$B$404,Setup!$A$15)&gt;0),Setup!$B$15&amp;IF(COUNTIFS('Leave log'!$A$5:$A$404,$A19,'Leave log'!$C$5:$C$404,B$4,'Leave log'!$D$5:$D$404,B$4,'Leave log'!$E$5:$E$404,"Half day")&gt;0,"½",""),IF(AND(Setup!$A$16&lt;&gt;"",COUNTIFS('Leave log'!$A$5:$A$404,$A19,'Leave log'!$C$5:$C$404,"&lt;="&amp;B$4,'Leave log'!$D$5:$D$404,"&gt;="&amp;B$4,'Leave log'!$B$5:$B$404,Setup!$A$16)&gt;0),Setup!$B$16&amp;IF(COUNTIFS('Leave log'!$A$5:$A$404,$A19,'Leave log'!$C$5:$C$404,B$4,'Leave log'!$D$5:$D$404,B$4,'Leave log'!$E$5:$E$404,"Half day")&gt;0,"½",""),IF(AND(Setup!$A$17&lt;&gt;"",COUNTIFS('Leave log'!$A$5:$A$404,$A19,'Leave log'!$C$5:$C$404,"&lt;="&amp;B$4,'Leave log'!$D$5:$D$404,"&gt;="&amp;B$4,'Leave log'!$B$5:$B$404,Setup!$A$17)&gt;0),Setup!$B$17&amp;IF(COUNTIFS('Leave log'!$A$5:$A$404,$A19,'Leave log'!$C$5:$C$404,B$4,'Leave log'!$D$5:$D$404,B$4,'Leave log'!$E$5:$E$404,"Half day")&gt;0,"½",""),""))))))))</f>
        <v/>
      </c>
      <c r="C19" s="75">
        <f>IF(OR(C$7=1,$A19=""),"",IF(COUNTIFS('Leave log'!$A$5:$A$404,$A19,'Leave log'!$C$5:$C$404,"&lt;="&amp;C$4,'Leave log'!$D$5:$D$404,"&gt;="&amp;C$4)=0,"",IF(AND(Setup!$A$12&lt;&gt;"",COUNTIFS('Leave log'!$A$5:$A$404,$A19,'Leave log'!$C$5:$C$404,"&lt;="&amp;C$4,'Leave log'!$D$5:$D$404,"&gt;="&amp;C$4,'Leave log'!$B$5:$B$404,Setup!$A$12)&gt;0),Setup!$B$12&amp;IF(COUNTIFS('Leave log'!$A$5:$A$404,$A19,'Leave log'!$C$5:$C$404,C$4,'Leave log'!$D$5:$D$404,C$4,'Leave log'!$E$5:$E$404,"Half day")&gt;0,"½",""),IF(AND(Setup!$A$13&lt;&gt;"",COUNTIFS('Leave log'!$A$5:$A$404,$A19,'Leave log'!$C$5:$C$404,"&lt;="&amp;C$4,'Leave log'!$D$5:$D$404,"&gt;="&amp;C$4,'Leave log'!$B$5:$B$404,Setup!$A$13)&gt;0),Setup!$B$13&amp;IF(COUNTIFS('Leave log'!$A$5:$A$404,$A19,'Leave log'!$C$5:$C$404,C$4,'Leave log'!$D$5:$D$404,C$4,'Leave log'!$E$5:$E$404,"Half day")&gt;0,"½",""),IF(AND(Setup!$A$14&lt;&gt;"",COUNTIFS('Leave log'!$A$5:$A$404,$A19,'Leave log'!$C$5:$C$404,"&lt;="&amp;C$4,'Leave log'!$D$5:$D$404,"&gt;="&amp;C$4,'Leave log'!$B$5:$B$404,Setup!$A$14)&gt;0),Setup!$B$14&amp;IF(COUNTIFS('Leave log'!$A$5:$A$404,$A19,'Leave log'!$C$5:$C$404,C$4,'Leave log'!$D$5:$D$404,C$4,'Leave log'!$E$5:$E$404,"Half day")&gt;0,"½",""),IF(AND(Setup!$A$15&lt;&gt;"",COUNTIFS('Leave log'!$A$5:$A$404,$A19,'Leave log'!$C$5:$C$404,"&lt;="&amp;C$4,'Leave log'!$D$5:$D$404,"&gt;="&amp;C$4,'Leave log'!$B$5:$B$404,Setup!$A$15)&gt;0),Setup!$B$15&amp;IF(COUNTIFS('Leave log'!$A$5:$A$404,$A19,'Leave log'!$C$5:$C$404,C$4,'Leave log'!$D$5:$D$404,C$4,'Leave log'!$E$5:$E$404,"Half day")&gt;0,"½",""),IF(AND(Setup!$A$16&lt;&gt;"",COUNTIFS('Leave log'!$A$5:$A$404,$A19,'Leave log'!$C$5:$C$404,"&lt;="&amp;C$4,'Leave log'!$D$5:$D$404,"&gt;="&amp;C$4,'Leave log'!$B$5:$B$404,Setup!$A$16)&gt;0),Setup!$B$16&amp;IF(COUNTIFS('Leave log'!$A$5:$A$404,$A19,'Leave log'!$C$5:$C$404,C$4,'Leave log'!$D$5:$D$404,C$4,'Leave log'!$E$5:$E$404,"Half day")&gt;0,"½",""),IF(AND(Setup!$A$17&lt;&gt;"",COUNTIFS('Leave log'!$A$5:$A$404,$A19,'Leave log'!$C$5:$C$404,"&lt;="&amp;C$4,'Leave log'!$D$5:$D$404,"&gt;="&amp;C$4,'Leave log'!$B$5:$B$404,Setup!$A$17)&gt;0),Setup!$B$17&amp;IF(COUNTIFS('Leave log'!$A$5:$A$404,$A19,'Leave log'!$C$5:$C$404,C$4,'Leave log'!$D$5:$D$404,C$4,'Leave log'!$E$5:$E$404,"Half day")&gt;0,"½",""),""))))))))</f>
        <v/>
      </c>
      <c r="D19" s="75">
        <f>IF(OR(D$7=1,$A19=""),"",IF(COUNTIFS('Leave log'!$A$5:$A$404,$A19,'Leave log'!$C$5:$C$404,"&lt;="&amp;D$4,'Leave log'!$D$5:$D$404,"&gt;="&amp;D$4)=0,"",IF(AND(Setup!$A$12&lt;&gt;"",COUNTIFS('Leave log'!$A$5:$A$404,$A19,'Leave log'!$C$5:$C$404,"&lt;="&amp;D$4,'Leave log'!$D$5:$D$404,"&gt;="&amp;D$4,'Leave log'!$B$5:$B$404,Setup!$A$12)&gt;0),Setup!$B$12&amp;IF(COUNTIFS('Leave log'!$A$5:$A$404,$A19,'Leave log'!$C$5:$C$404,D$4,'Leave log'!$D$5:$D$404,D$4,'Leave log'!$E$5:$E$404,"Half day")&gt;0,"½",""),IF(AND(Setup!$A$13&lt;&gt;"",COUNTIFS('Leave log'!$A$5:$A$404,$A19,'Leave log'!$C$5:$C$404,"&lt;="&amp;D$4,'Leave log'!$D$5:$D$404,"&gt;="&amp;D$4,'Leave log'!$B$5:$B$404,Setup!$A$13)&gt;0),Setup!$B$13&amp;IF(COUNTIFS('Leave log'!$A$5:$A$404,$A19,'Leave log'!$C$5:$C$404,D$4,'Leave log'!$D$5:$D$404,D$4,'Leave log'!$E$5:$E$404,"Half day")&gt;0,"½",""),IF(AND(Setup!$A$14&lt;&gt;"",COUNTIFS('Leave log'!$A$5:$A$404,$A19,'Leave log'!$C$5:$C$404,"&lt;="&amp;D$4,'Leave log'!$D$5:$D$404,"&gt;="&amp;D$4,'Leave log'!$B$5:$B$404,Setup!$A$14)&gt;0),Setup!$B$14&amp;IF(COUNTIFS('Leave log'!$A$5:$A$404,$A19,'Leave log'!$C$5:$C$404,D$4,'Leave log'!$D$5:$D$404,D$4,'Leave log'!$E$5:$E$404,"Half day")&gt;0,"½",""),IF(AND(Setup!$A$15&lt;&gt;"",COUNTIFS('Leave log'!$A$5:$A$404,$A19,'Leave log'!$C$5:$C$404,"&lt;="&amp;D$4,'Leave log'!$D$5:$D$404,"&gt;="&amp;D$4,'Leave log'!$B$5:$B$404,Setup!$A$15)&gt;0),Setup!$B$15&amp;IF(COUNTIFS('Leave log'!$A$5:$A$404,$A19,'Leave log'!$C$5:$C$404,D$4,'Leave log'!$D$5:$D$404,D$4,'Leave log'!$E$5:$E$404,"Half day")&gt;0,"½",""),IF(AND(Setup!$A$16&lt;&gt;"",COUNTIFS('Leave log'!$A$5:$A$404,$A19,'Leave log'!$C$5:$C$404,"&lt;="&amp;D$4,'Leave log'!$D$5:$D$404,"&gt;="&amp;D$4,'Leave log'!$B$5:$B$404,Setup!$A$16)&gt;0),Setup!$B$16&amp;IF(COUNTIFS('Leave log'!$A$5:$A$404,$A19,'Leave log'!$C$5:$C$404,D$4,'Leave log'!$D$5:$D$404,D$4,'Leave log'!$E$5:$E$404,"Half day")&gt;0,"½",""),IF(AND(Setup!$A$17&lt;&gt;"",COUNTIFS('Leave log'!$A$5:$A$404,$A19,'Leave log'!$C$5:$C$404,"&lt;="&amp;D$4,'Leave log'!$D$5:$D$404,"&gt;="&amp;D$4,'Leave log'!$B$5:$B$404,Setup!$A$17)&gt;0),Setup!$B$17&amp;IF(COUNTIFS('Leave log'!$A$5:$A$404,$A19,'Leave log'!$C$5:$C$404,D$4,'Leave log'!$D$5:$D$404,D$4,'Leave log'!$E$5:$E$404,"Half day")&gt;0,"½",""),""))))))))</f>
        <v/>
      </c>
      <c r="E19" s="75">
        <f>IF(OR(E$7=1,$A19=""),"",IF(COUNTIFS('Leave log'!$A$5:$A$404,$A19,'Leave log'!$C$5:$C$404,"&lt;="&amp;E$4,'Leave log'!$D$5:$D$404,"&gt;="&amp;E$4)=0,"",IF(AND(Setup!$A$12&lt;&gt;"",COUNTIFS('Leave log'!$A$5:$A$404,$A19,'Leave log'!$C$5:$C$404,"&lt;="&amp;E$4,'Leave log'!$D$5:$D$404,"&gt;="&amp;E$4,'Leave log'!$B$5:$B$404,Setup!$A$12)&gt;0),Setup!$B$12&amp;IF(COUNTIFS('Leave log'!$A$5:$A$404,$A19,'Leave log'!$C$5:$C$404,E$4,'Leave log'!$D$5:$D$404,E$4,'Leave log'!$E$5:$E$404,"Half day")&gt;0,"½",""),IF(AND(Setup!$A$13&lt;&gt;"",COUNTIFS('Leave log'!$A$5:$A$404,$A19,'Leave log'!$C$5:$C$404,"&lt;="&amp;E$4,'Leave log'!$D$5:$D$404,"&gt;="&amp;E$4,'Leave log'!$B$5:$B$404,Setup!$A$13)&gt;0),Setup!$B$13&amp;IF(COUNTIFS('Leave log'!$A$5:$A$404,$A19,'Leave log'!$C$5:$C$404,E$4,'Leave log'!$D$5:$D$404,E$4,'Leave log'!$E$5:$E$404,"Half day")&gt;0,"½",""),IF(AND(Setup!$A$14&lt;&gt;"",COUNTIFS('Leave log'!$A$5:$A$404,$A19,'Leave log'!$C$5:$C$404,"&lt;="&amp;E$4,'Leave log'!$D$5:$D$404,"&gt;="&amp;E$4,'Leave log'!$B$5:$B$404,Setup!$A$14)&gt;0),Setup!$B$14&amp;IF(COUNTIFS('Leave log'!$A$5:$A$404,$A19,'Leave log'!$C$5:$C$404,E$4,'Leave log'!$D$5:$D$404,E$4,'Leave log'!$E$5:$E$404,"Half day")&gt;0,"½",""),IF(AND(Setup!$A$15&lt;&gt;"",COUNTIFS('Leave log'!$A$5:$A$404,$A19,'Leave log'!$C$5:$C$404,"&lt;="&amp;E$4,'Leave log'!$D$5:$D$404,"&gt;="&amp;E$4,'Leave log'!$B$5:$B$404,Setup!$A$15)&gt;0),Setup!$B$15&amp;IF(COUNTIFS('Leave log'!$A$5:$A$404,$A19,'Leave log'!$C$5:$C$404,E$4,'Leave log'!$D$5:$D$404,E$4,'Leave log'!$E$5:$E$404,"Half day")&gt;0,"½",""),IF(AND(Setup!$A$16&lt;&gt;"",COUNTIFS('Leave log'!$A$5:$A$404,$A19,'Leave log'!$C$5:$C$404,"&lt;="&amp;E$4,'Leave log'!$D$5:$D$404,"&gt;="&amp;E$4,'Leave log'!$B$5:$B$404,Setup!$A$16)&gt;0),Setup!$B$16&amp;IF(COUNTIFS('Leave log'!$A$5:$A$404,$A19,'Leave log'!$C$5:$C$404,E$4,'Leave log'!$D$5:$D$404,E$4,'Leave log'!$E$5:$E$404,"Half day")&gt;0,"½",""),IF(AND(Setup!$A$17&lt;&gt;"",COUNTIFS('Leave log'!$A$5:$A$404,$A19,'Leave log'!$C$5:$C$404,"&lt;="&amp;E$4,'Leave log'!$D$5:$D$404,"&gt;="&amp;E$4,'Leave log'!$B$5:$B$404,Setup!$A$17)&gt;0),Setup!$B$17&amp;IF(COUNTIFS('Leave log'!$A$5:$A$404,$A19,'Leave log'!$C$5:$C$404,E$4,'Leave log'!$D$5:$D$404,E$4,'Leave log'!$E$5:$E$404,"Half day")&gt;0,"½",""),""))))))))</f>
        <v/>
      </c>
      <c r="F19" s="75">
        <f>IF(OR(F$7=1,$A19=""),"",IF(COUNTIFS('Leave log'!$A$5:$A$404,$A19,'Leave log'!$C$5:$C$404,"&lt;="&amp;F$4,'Leave log'!$D$5:$D$404,"&gt;="&amp;F$4)=0,"",IF(AND(Setup!$A$12&lt;&gt;"",COUNTIFS('Leave log'!$A$5:$A$404,$A19,'Leave log'!$C$5:$C$404,"&lt;="&amp;F$4,'Leave log'!$D$5:$D$404,"&gt;="&amp;F$4,'Leave log'!$B$5:$B$404,Setup!$A$12)&gt;0),Setup!$B$12&amp;IF(COUNTIFS('Leave log'!$A$5:$A$404,$A19,'Leave log'!$C$5:$C$404,F$4,'Leave log'!$D$5:$D$404,F$4,'Leave log'!$E$5:$E$404,"Half day")&gt;0,"½",""),IF(AND(Setup!$A$13&lt;&gt;"",COUNTIFS('Leave log'!$A$5:$A$404,$A19,'Leave log'!$C$5:$C$404,"&lt;="&amp;F$4,'Leave log'!$D$5:$D$404,"&gt;="&amp;F$4,'Leave log'!$B$5:$B$404,Setup!$A$13)&gt;0),Setup!$B$13&amp;IF(COUNTIFS('Leave log'!$A$5:$A$404,$A19,'Leave log'!$C$5:$C$404,F$4,'Leave log'!$D$5:$D$404,F$4,'Leave log'!$E$5:$E$404,"Half day")&gt;0,"½",""),IF(AND(Setup!$A$14&lt;&gt;"",COUNTIFS('Leave log'!$A$5:$A$404,$A19,'Leave log'!$C$5:$C$404,"&lt;="&amp;F$4,'Leave log'!$D$5:$D$404,"&gt;="&amp;F$4,'Leave log'!$B$5:$B$404,Setup!$A$14)&gt;0),Setup!$B$14&amp;IF(COUNTIFS('Leave log'!$A$5:$A$404,$A19,'Leave log'!$C$5:$C$404,F$4,'Leave log'!$D$5:$D$404,F$4,'Leave log'!$E$5:$E$404,"Half day")&gt;0,"½",""),IF(AND(Setup!$A$15&lt;&gt;"",COUNTIFS('Leave log'!$A$5:$A$404,$A19,'Leave log'!$C$5:$C$404,"&lt;="&amp;F$4,'Leave log'!$D$5:$D$404,"&gt;="&amp;F$4,'Leave log'!$B$5:$B$404,Setup!$A$15)&gt;0),Setup!$B$15&amp;IF(COUNTIFS('Leave log'!$A$5:$A$404,$A19,'Leave log'!$C$5:$C$404,F$4,'Leave log'!$D$5:$D$404,F$4,'Leave log'!$E$5:$E$404,"Half day")&gt;0,"½",""),IF(AND(Setup!$A$16&lt;&gt;"",COUNTIFS('Leave log'!$A$5:$A$404,$A19,'Leave log'!$C$5:$C$404,"&lt;="&amp;F$4,'Leave log'!$D$5:$D$404,"&gt;="&amp;F$4,'Leave log'!$B$5:$B$404,Setup!$A$16)&gt;0),Setup!$B$16&amp;IF(COUNTIFS('Leave log'!$A$5:$A$404,$A19,'Leave log'!$C$5:$C$404,F$4,'Leave log'!$D$5:$D$404,F$4,'Leave log'!$E$5:$E$404,"Half day")&gt;0,"½",""),IF(AND(Setup!$A$17&lt;&gt;"",COUNTIFS('Leave log'!$A$5:$A$404,$A19,'Leave log'!$C$5:$C$404,"&lt;="&amp;F$4,'Leave log'!$D$5:$D$404,"&gt;="&amp;F$4,'Leave log'!$B$5:$B$404,Setup!$A$17)&gt;0),Setup!$B$17&amp;IF(COUNTIFS('Leave log'!$A$5:$A$404,$A19,'Leave log'!$C$5:$C$404,F$4,'Leave log'!$D$5:$D$404,F$4,'Leave log'!$E$5:$E$404,"Half day")&gt;0,"½",""),""))))))))</f>
        <v/>
      </c>
      <c r="G19" s="75">
        <f>IF(OR(G$7=1,$A19=""),"",IF(COUNTIFS('Leave log'!$A$5:$A$404,$A19,'Leave log'!$C$5:$C$404,"&lt;="&amp;G$4,'Leave log'!$D$5:$D$404,"&gt;="&amp;G$4)=0,"",IF(AND(Setup!$A$12&lt;&gt;"",COUNTIFS('Leave log'!$A$5:$A$404,$A19,'Leave log'!$C$5:$C$404,"&lt;="&amp;G$4,'Leave log'!$D$5:$D$404,"&gt;="&amp;G$4,'Leave log'!$B$5:$B$404,Setup!$A$12)&gt;0),Setup!$B$12&amp;IF(COUNTIFS('Leave log'!$A$5:$A$404,$A19,'Leave log'!$C$5:$C$404,G$4,'Leave log'!$D$5:$D$404,G$4,'Leave log'!$E$5:$E$404,"Half day")&gt;0,"½",""),IF(AND(Setup!$A$13&lt;&gt;"",COUNTIFS('Leave log'!$A$5:$A$404,$A19,'Leave log'!$C$5:$C$404,"&lt;="&amp;G$4,'Leave log'!$D$5:$D$404,"&gt;="&amp;G$4,'Leave log'!$B$5:$B$404,Setup!$A$13)&gt;0),Setup!$B$13&amp;IF(COUNTIFS('Leave log'!$A$5:$A$404,$A19,'Leave log'!$C$5:$C$404,G$4,'Leave log'!$D$5:$D$404,G$4,'Leave log'!$E$5:$E$404,"Half day")&gt;0,"½",""),IF(AND(Setup!$A$14&lt;&gt;"",COUNTIFS('Leave log'!$A$5:$A$404,$A19,'Leave log'!$C$5:$C$404,"&lt;="&amp;G$4,'Leave log'!$D$5:$D$404,"&gt;="&amp;G$4,'Leave log'!$B$5:$B$404,Setup!$A$14)&gt;0),Setup!$B$14&amp;IF(COUNTIFS('Leave log'!$A$5:$A$404,$A19,'Leave log'!$C$5:$C$404,G$4,'Leave log'!$D$5:$D$404,G$4,'Leave log'!$E$5:$E$404,"Half day")&gt;0,"½",""),IF(AND(Setup!$A$15&lt;&gt;"",COUNTIFS('Leave log'!$A$5:$A$404,$A19,'Leave log'!$C$5:$C$404,"&lt;="&amp;G$4,'Leave log'!$D$5:$D$404,"&gt;="&amp;G$4,'Leave log'!$B$5:$B$404,Setup!$A$15)&gt;0),Setup!$B$15&amp;IF(COUNTIFS('Leave log'!$A$5:$A$404,$A19,'Leave log'!$C$5:$C$404,G$4,'Leave log'!$D$5:$D$404,G$4,'Leave log'!$E$5:$E$404,"Half day")&gt;0,"½",""),IF(AND(Setup!$A$16&lt;&gt;"",COUNTIFS('Leave log'!$A$5:$A$404,$A19,'Leave log'!$C$5:$C$404,"&lt;="&amp;G$4,'Leave log'!$D$5:$D$404,"&gt;="&amp;G$4,'Leave log'!$B$5:$B$404,Setup!$A$16)&gt;0),Setup!$B$16&amp;IF(COUNTIFS('Leave log'!$A$5:$A$404,$A19,'Leave log'!$C$5:$C$404,G$4,'Leave log'!$D$5:$D$404,G$4,'Leave log'!$E$5:$E$404,"Half day")&gt;0,"½",""),IF(AND(Setup!$A$17&lt;&gt;"",COUNTIFS('Leave log'!$A$5:$A$404,$A19,'Leave log'!$C$5:$C$404,"&lt;="&amp;G$4,'Leave log'!$D$5:$D$404,"&gt;="&amp;G$4,'Leave log'!$B$5:$B$404,Setup!$A$17)&gt;0),Setup!$B$17&amp;IF(COUNTIFS('Leave log'!$A$5:$A$404,$A19,'Leave log'!$C$5:$C$404,G$4,'Leave log'!$D$5:$D$404,G$4,'Leave log'!$E$5:$E$404,"Half day")&gt;0,"½",""),""))))))))</f>
        <v/>
      </c>
      <c r="H19" s="75">
        <f>IF(OR(H$7=1,$A19=""),"",IF(COUNTIFS('Leave log'!$A$5:$A$404,$A19,'Leave log'!$C$5:$C$404,"&lt;="&amp;H$4,'Leave log'!$D$5:$D$404,"&gt;="&amp;H$4)=0,"",IF(AND(Setup!$A$12&lt;&gt;"",COUNTIFS('Leave log'!$A$5:$A$404,$A19,'Leave log'!$C$5:$C$404,"&lt;="&amp;H$4,'Leave log'!$D$5:$D$404,"&gt;="&amp;H$4,'Leave log'!$B$5:$B$404,Setup!$A$12)&gt;0),Setup!$B$12&amp;IF(COUNTIFS('Leave log'!$A$5:$A$404,$A19,'Leave log'!$C$5:$C$404,H$4,'Leave log'!$D$5:$D$404,H$4,'Leave log'!$E$5:$E$404,"Half day")&gt;0,"½",""),IF(AND(Setup!$A$13&lt;&gt;"",COUNTIFS('Leave log'!$A$5:$A$404,$A19,'Leave log'!$C$5:$C$404,"&lt;="&amp;H$4,'Leave log'!$D$5:$D$404,"&gt;="&amp;H$4,'Leave log'!$B$5:$B$404,Setup!$A$13)&gt;0),Setup!$B$13&amp;IF(COUNTIFS('Leave log'!$A$5:$A$404,$A19,'Leave log'!$C$5:$C$404,H$4,'Leave log'!$D$5:$D$404,H$4,'Leave log'!$E$5:$E$404,"Half day")&gt;0,"½",""),IF(AND(Setup!$A$14&lt;&gt;"",COUNTIFS('Leave log'!$A$5:$A$404,$A19,'Leave log'!$C$5:$C$404,"&lt;="&amp;H$4,'Leave log'!$D$5:$D$404,"&gt;="&amp;H$4,'Leave log'!$B$5:$B$404,Setup!$A$14)&gt;0),Setup!$B$14&amp;IF(COUNTIFS('Leave log'!$A$5:$A$404,$A19,'Leave log'!$C$5:$C$404,H$4,'Leave log'!$D$5:$D$404,H$4,'Leave log'!$E$5:$E$404,"Half day")&gt;0,"½",""),IF(AND(Setup!$A$15&lt;&gt;"",COUNTIFS('Leave log'!$A$5:$A$404,$A19,'Leave log'!$C$5:$C$404,"&lt;="&amp;H$4,'Leave log'!$D$5:$D$404,"&gt;="&amp;H$4,'Leave log'!$B$5:$B$404,Setup!$A$15)&gt;0),Setup!$B$15&amp;IF(COUNTIFS('Leave log'!$A$5:$A$404,$A19,'Leave log'!$C$5:$C$404,H$4,'Leave log'!$D$5:$D$404,H$4,'Leave log'!$E$5:$E$404,"Half day")&gt;0,"½",""),IF(AND(Setup!$A$16&lt;&gt;"",COUNTIFS('Leave log'!$A$5:$A$404,$A19,'Leave log'!$C$5:$C$404,"&lt;="&amp;H$4,'Leave log'!$D$5:$D$404,"&gt;="&amp;H$4,'Leave log'!$B$5:$B$404,Setup!$A$16)&gt;0),Setup!$B$16&amp;IF(COUNTIFS('Leave log'!$A$5:$A$404,$A19,'Leave log'!$C$5:$C$404,H$4,'Leave log'!$D$5:$D$404,H$4,'Leave log'!$E$5:$E$404,"Half day")&gt;0,"½",""),IF(AND(Setup!$A$17&lt;&gt;"",COUNTIFS('Leave log'!$A$5:$A$404,$A19,'Leave log'!$C$5:$C$404,"&lt;="&amp;H$4,'Leave log'!$D$5:$D$404,"&gt;="&amp;H$4,'Leave log'!$B$5:$B$404,Setup!$A$17)&gt;0),Setup!$B$17&amp;IF(COUNTIFS('Leave log'!$A$5:$A$404,$A19,'Leave log'!$C$5:$C$404,H$4,'Leave log'!$D$5:$D$404,H$4,'Leave log'!$E$5:$E$404,"Half day")&gt;0,"½",""),""))))))))</f>
        <v/>
      </c>
      <c r="I19" s="75">
        <f>IF(OR(I$7=1,$A19=""),"",IF(COUNTIFS('Leave log'!$A$5:$A$404,$A19,'Leave log'!$C$5:$C$404,"&lt;="&amp;I$4,'Leave log'!$D$5:$D$404,"&gt;="&amp;I$4)=0,"",IF(AND(Setup!$A$12&lt;&gt;"",COUNTIFS('Leave log'!$A$5:$A$404,$A19,'Leave log'!$C$5:$C$404,"&lt;="&amp;I$4,'Leave log'!$D$5:$D$404,"&gt;="&amp;I$4,'Leave log'!$B$5:$B$404,Setup!$A$12)&gt;0),Setup!$B$12&amp;IF(COUNTIFS('Leave log'!$A$5:$A$404,$A19,'Leave log'!$C$5:$C$404,I$4,'Leave log'!$D$5:$D$404,I$4,'Leave log'!$E$5:$E$404,"Half day")&gt;0,"½",""),IF(AND(Setup!$A$13&lt;&gt;"",COUNTIFS('Leave log'!$A$5:$A$404,$A19,'Leave log'!$C$5:$C$404,"&lt;="&amp;I$4,'Leave log'!$D$5:$D$404,"&gt;="&amp;I$4,'Leave log'!$B$5:$B$404,Setup!$A$13)&gt;0),Setup!$B$13&amp;IF(COUNTIFS('Leave log'!$A$5:$A$404,$A19,'Leave log'!$C$5:$C$404,I$4,'Leave log'!$D$5:$D$404,I$4,'Leave log'!$E$5:$E$404,"Half day")&gt;0,"½",""),IF(AND(Setup!$A$14&lt;&gt;"",COUNTIFS('Leave log'!$A$5:$A$404,$A19,'Leave log'!$C$5:$C$404,"&lt;="&amp;I$4,'Leave log'!$D$5:$D$404,"&gt;="&amp;I$4,'Leave log'!$B$5:$B$404,Setup!$A$14)&gt;0),Setup!$B$14&amp;IF(COUNTIFS('Leave log'!$A$5:$A$404,$A19,'Leave log'!$C$5:$C$404,I$4,'Leave log'!$D$5:$D$404,I$4,'Leave log'!$E$5:$E$404,"Half day")&gt;0,"½",""),IF(AND(Setup!$A$15&lt;&gt;"",COUNTIFS('Leave log'!$A$5:$A$404,$A19,'Leave log'!$C$5:$C$404,"&lt;="&amp;I$4,'Leave log'!$D$5:$D$404,"&gt;="&amp;I$4,'Leave log'!$B$5:$B$404,Setup!$A$15)&gt;0),Setup!$B$15&amp;IF(COUNTIFS('Leave log'!$A$5:$A$404,$A19,'Leave log'!$C$5:$C$404,I$4,'Leave log'!$D$5:$D$404,I$4,'Leave log'!$E$5:$E$404,"Half day")&gt;0,"½",""),IF(AND(Setup!$A$16&lt;&gt;"",COUNTIFS('Leave log'!$A$5:$A$404,$A19,'Leave log'!$C$5:$C$404,"&lt;="&amp;I$4,'Leave log'!$D$5:$D$404,"&gt;="&amp;I$4,'Leave log'!$B$5:$B$404,Setup!$A$16)&gt;0),Setup!$B$16&amp;IF(COUNTIFS('Leave log'!$A$5:$A$404,$A19,'Leave log'!$C$5:$C$404,I$4,'Leave log'!$D$5:$D$404,I$4,'Leave log'!$E$5:$E$404,"Half day")&gt;0,"½",""),IF(AND(Setup!$A$17&lt;&gt;"",COUNTIFS('Leave log'!$A$5:$A$404,$A19,'Leave log'!$C$5:$C$404,"&lt;="&amp;I$4,'Leave log'!$D$5:$D$404,"&gt;="&amp;I$4,'Leave log'!$B$5:$B$404,Setup!$A$17)&gt;0),Setup!$B$17&amp;IF(COUNTIFS('Leave log'!$A$5:$A$404,$A19,'Leave log'!$C$5:$C$404,I$4,'Leave log'!$D$5:$D$404,I$4,'Leave log'!$E$5:$E$404,"Half day")&gt;0,"½",""),""))))))))</f>
        <v/>
      </c>
      <c r="J19" s="75">
        <f>IF(OR(J$7=1,$A19=""),"",IF(COUNTIFS('Leave log'!$A$5:$A$404,$A19,'Leave log'!$C$5:$C$404,"&lt;="&amp;J$4,'Leave log'!$D$5:$D$404,"&gt;="&amp;J$4)=0,"",IF(AND(Setup!$A$12&lt;&gt;"",COUNTIFS('Leave log'!$A$5:$A$404,$A19,'Leave log'!$C$5:$C$404,"&lt;="&amp;J$4,'Leave log'!$D$5:$D$404,"&gt;="&amp;J$4,'Leave log'!$B$5:$B$404,Setup!$A$12)&gt;0),Setup!$B$12&amp;IF(COUNTIFS('Leave log'!$A$5:$A$404,$A19,'Leave log'!$C$5:$C$404,J$4,'Leave log'!$D$5:$D$404,J$4,'Leave log'!$E$5:$E$404,"Half day")&gt;0,"½",""),IF(AND(Setup!$A$13&lt;&gt;"",COUNTIFS('Leave log'!$A$5:$A$404,$A19,'Leave log'!$C$5:$C$404,"&lt;="&amp;J$4,'Leave log'!$D$5:$D$404,"&gt;="&amp;J$4,'Leave log'!$B$5:$B$404,Setup!$A$13)&gt;0),Setup!$B$13&amp;IF(COUNTIFS('Leave log'!$A$5:$A$404,$A19,'Leave log'!$C$5:$C$404,J$4,'Leave log'!$D$5:$D$404,J$4,'Leave log'!$E$5:$E$404,"Half day")&gt;0,"½",""),IF(AND(Setup!$A$14&lt;&gt;"",COUNTIFS('Leave log'!$A$5:$A$404,$A19,'Leave log'!$C$5:$C$404,"&lt;="&amp;J$4,'Leave log'!$D$5:$D$404,"&gt;="&amp;J$4,'Leave log'!$B$5:$B$404,Setup!$A$14)&gt;0),Setup!$B$14&amp;IF(COUNTIFS('Leave log'!$A$5:$A$404,$A19,'Leave log'!$C$5:$C$404,J$4,'Leave log'!$D$5:$D$404,J$4,'Leave log'!$E$5:$E$404,"Half day")&gt;0,"½",""),IF(AND(Setup!$A$15&lt;&gt;"",COUNTIFS('Leave log'!$A$5:$A$404,$A19,'Leave log'!$C$5:$C$404,"&lt;="&amp;J$4,'Leave log'!$D$5:$D$404,"&gt;="&amp;J$4,'Leave log'!$B$5:$B$404,Setup!$A$15)&gt;0),Setup!$B$15&amp;IF(COUNTIFS('Leave log'!$A$5:$A$404,$A19,'Leave log'!$C$5:$C$404,J$4,'Leave log'!$D$5:$D$404,J$4,'Leave log'!$E$5:$E$404,"Half day")&gt;0,"½",""),IF(AND(Setup!$A$16&lt;&gt;"",COUNTIFS('Leave log'!$A$5:$A$404,$A19,'Leave log'!$C$5:$C$404,"&lt;="&amp;J$4,'Leave log'!$D$5:$D$404,"&gt;="&amp;J$4,'Leave log'!$B$5:$B$404,Setup!$A$16)&gt;0),Setup!$B$16&amp;IF(COUNTIFS('Leave log'!$A$5:$A$404,$A19,'Leave log'!$C$5:$C$404,J$4,'Leave log'!$D$5:$D$404,J$4,'Leave log'!$E$5:$E$404,"Half day")&gt;0,"½",""),IF(AND(Setup!$A$17&lt;&gt;"",COUNTIFS('Leave log'!$A$5:$A$404,$A19,'Leave log'!$C$5:$C$404,"&lt;="&amp;J$4,'Leave log'!$D$5:$D$404,"&gt;="&amp;J$4,'Leave log'!$B$5:$B$404,Setup!$A$17)&gt;0),Setup!$B$17&amp;IF(COUNTIFS('Leave log'!$A$5:$A$404,$A19,'Leave log'!$C$5:$C$404,J$4,'Leave log'!$D$5:$D$404,J$4,'Leave log'!$E$5:$E$404,"Half day")&gt;0,"½",""),""))))))))</f>
        <v/>
      </c>
      <c r="K19" s="75">
        <f>IF(OR(K$7=1,$A19=""),"",IF(COUNTIFS('Leave log'!$A$5:$A$404,$A19,'Leave log'!$C$5:$C$404,"&lt;="&amp;K$4,'Leave log'!$D$5:$D$404,"&gt;="&amp;K$4)=0,"",IF(AND(Setup!$A$12&lt;&gt;"",COUNTIFS('Leave log'!$A$5:$A$404,$A19,'Leave log'!$C$5:$C$404,"&lt;="&amp;K$4,'Leave log'!$D$5:$D$404,"&gt;="&amp;K$4,'Leave log'!$B$5:$B$404,Setup!$A$12)&gt;0),Setup!$B$12&amp;IF(COUNTIFS('Leave log'!$A$5:$A$404,$A19,'Leave log'!$C$5:$C$404,K$4,'Leave log'!$D$5:$D$404,K$4,'Leave log'!$E$5:$E$404,"Half day")&gt;0,"½",""),IF(AND(Setup!$A$13&lt;&gt;"",COUNTIFS('Leave log'!$A$5:$A$404,$A19,'Leave log'!$C$5:$C$404,"&lt;="&amp;K$4,'Leave log'!$D$5:$D$404,"&gt;="&amp;K$4,'Leave log'!$B$5:$B$404,Setup!$A$13)&gt;0),Setup!$B$13&amp;IF(COUNTIFS('Leave log'!$A$5:$A$404,$A19,'Leave log'!$C$5:$C$404,K$4,'Leave log'!$D$5:$D$404,K$4,'Leave log'!$E$5:$E$404,"Half day")&gt;0,"½",""),IF(AND(Setup!$A$14&lt;&gt;"",COUNTIFS('Leave log'!$A$5:$A$404,$A19,'Leave log'!$C$5:$C$404,"&lt;="&amp;K$4,'Leave log'!$D$5:$D$404,"&gt;="&amp;K$4,'Leave log'!$B$5:$B$404,Setup!$A$14)&gt;0),Setup!$B$14&amp;IF(COUNTIFS('Leave log'!$A$5:$A$404,$A19,'Leave log'!$C$5:$C$404,K$4,'Leave log'!$D$5:$D$404,K$4,'Leave log'!$E$5:$E$404,"Half day")&gt;0,"½",""),IF(AND(Setup!$A$15&lt;&gt;"",COUNTIFS('Leave log'!$A$5:$A$404,$A19,'Leave log'!$C$5:$C$404,"&lt;="&amp;K$4,'Leave log'!$D$5:$D$404,"&gt;="&amp;K$4,'Leave log'!$B$5:$B$404,Setup!$A$15)&gt;0),Setup!$B$15&amp;IF(COUNTIFS('Leave log'!$A$5:$A$404,$A19,'Leave log'!$C$5:$C$404,K$4,'Leave log'!$D$5:$D$404,K$4,'Leave log'!$E$5:$E$404,"Half day")&gt;0,"½",""),IF(AND(Setup!$A$16&lt;&gt;"",COUNTIFS('Leave log'!$A$5:$A$404,$A19,'Leave log'!$C$5:$C$404,"&lt;="&amp;K$4,'Leave log'!$D$5:$D$404,"&gt;="&amp;K$4,'Leave log'!$B$5:$B$404,Setup!$A$16)&gt;0),Setup!$B$16&amp;IF(COUNTIFS('Leave log'!$A$5:$A$404,$A19,'Leave log'!$C$5:$C$404,K$4,'Leave log'!$D$5:$D$404,K$4,'Leave log'!$E$5:$E$404,"Half day")&gt;0,"½",""),IF(AND(Setup!$A$17&lt;&gt;"",COUNTIFS('Leave log'!$A$5:$A$404,$A19,'Leave log'!$C$5:$C$404,"&lt;="&amp;K$4,'Leave log'!$D$5:$D$404,"&gt;="&amp;K$4,'Leave log'!$B$5:$B$404,Setup!$A$17)&gt;0),Setup!$B$17&amp;IF(COUNTIFS('Leave log'!$A$5:$A$404,$A19,'Leave log'!$C$5:$C$404,K$4,'Leave log'!$D$5:$D$404,K$4,'Leave log'!$E$5:$E$404,"Half day")&gt;0,"½",""),""))))))))</f>
        <v/>
      </c>
      <c r="L19" s="75">
        <f>IF(OR(L$7=1,$A19=""),"",IF(COUNTIFS('Leave log'!$A$5:$A$404,$A19,'Leave log'!$C$5:$C$404,"&lt;="&amp;L$4,'Leave log'!$D$5:$D$404,"&gt;="&amp;L$4)=0,"",IF(AND(Setup!$A$12&lt;&gt;"",COUNTIFS('Leave log'!$A$5:$A$404,$A19,'Leave log'!$C$5:$C$404,"&lt;="&amp;L$4,'Leave log'!$D$5:$D$404,"&gt;="&amp;L$4,'Leave log'!$B$5:$B$404,Setup!$A$12)&gt;0),Setup!$B$12&amp;IF(COUNTIFS('Leave log'!$A$5:$A$404,$A19,'Leave log'!$C$5:$C$404,L$4,'Leave log'!$D$5:$D$404,L$4,'Leave log'!$E$5:$E$404,"Half day")&gt;0,"½",""),IF(AND(Setup!$A$13&lt;&gt;"",COUNTIFS('Leave log'!$A$5:$A$404,$A19,'Leave log'!$C$5:$C$404,"&lt;="&amp;L$4,'Leave log'!$D$5:$D$404,"&gt;="&amp;L$4,'Leave log'!$B$5:$B$404,Setup!$A$13)&gt;0),Setup!$B$13&amp;IF(COUNTIFS('Leave log'!$A$5:$A$404,$A19,'Leave log'!$C$5:$C$404,L$4,'Leave log'!$D$5:$D$404,L$4,'Leave log'!$E$5:$E$404,"Half day")&gt;0,"½",""),IF(AND(Setup!$A$14&lt;&gt;"",COUNTIFS('Leave log'!$A$5:$A$404,$A19,'Leave log'!$C$5:$C$404,"&lt;="&amp;L$4,'Leave log'!$D$5:$D$404,"&gt;="&amp;L$4,'Leave log'!$B$5:$B$404,Setup!$A$14)&gt;0),Setup!$B$14&amp;IF(COUNTIFS('Leave log'!$A$5:$A$404,$A19,'Leave log'!$C$5:$C$404,L$4,'Leave log'!$D$5:$D$404,L$4,'Leave log'!$E$5:$E$404,"Half day")&gt;0,"½",""),IF(AND(Setup!$A$15&lt;&gt;"",COUNTIFS('Leave log'!$A$5:$A$404,$A19,'Leave log'!$C$5:$C$404,"&lt;="&amp;L$4,'Leave log'!$D$5:$D$404,"&gt;="&amp;L$4,'Leave log'!$B$5:$B$404,Setup!$A$15)&gt;0),Setup!$B$15&amp;IF(COUNTIFS('Leave log'!$A$5:$A$404,$A19,'Leave log'!$C$5:$C$404,L$4,'Leave log'!$D$5:$D$404,L$4,'Leave log'!$E$5:$E$404,"Half day")&gt;0,"½",""),IF(AND(Setup!$A$16&lt;&gt;"",COUNTIFS('Leave log'!$A$5:$A$404,$A19,'Leave log'!$C$5:$C$404,"&lt;="&amp;L$4,'Leave log'!$D$5:$D$404,"&gt;="&amp;L$4,'Leave log'!$B$5:$B$404,Setup!$A$16)&gt;0),Setup!$B$16&amp;IF(COUNTIFS('Leave log'!$A$5:$A$404,$A19,'Leave log'!$C$5:$C$404,L$4,'Leave log'!$D$5:$D$404,L$4,'Leave log'!$E$5:$E$404,"Half day")&gt;0,"½",""),IF(AND(Setup!$A$17&lt;&gt;"",COUNTIFS('Leave log'!$A$5:$A$404,$A19,'Leave log'!$C$5:$C$404,"&lt;="&amp;L$4,'Leave log'!$D$5:$D$404,"&gt;="&amp;L$4,'Leave log'!$B$5:$B$404,Setup!$A$17)&gt;0),Setup!$B$17&amp;IF(COUNTIFS('Leave log'!$A$5:$A$404,$A19,'Leave log'!$C$5:$C$404,L$4,'Leave log'!$D$5:$D$404,L$4,'Leave log'!$E$5:$E$404,"Half day")&gt;0,"½",""),""))))))))</f>
        <v/>
      </c>
      <c r="M19" s="75">
        <f>IF(OR(M$7=1,$A19=""),"",IF(COUNTIFS('Leave log'!$A$5:$A$404,$A19,'Leave log'!$C$5:$C$404,"&lt;="&amp;M$4,'Leave log'!$D$5:$D$404,"&gt;="&amp;M$4)=0,"",IF(AND(Setup!$A$12&lt;&gt;"",COUNTIFS('Leave log'!$A$5:$A$404,$A19,'Leave log'!$C$5:$C$404,"&lt;="&amp;M$4,'Leave log'!$D$5:$D$404,"&gt;="&amp;M$4,'Leave log'!$B$5:$B$404,Setup!$A$12)&gt;0),Setup!$B$12&amp;IF(COUNTIFS('Leave log'!$A$5:$A$404,$A19,'Leave log'!$C$5:$C$404,M$4,'Leave log'!$D$5:$D$404,M$4,'Leave log'!$E$5:$E$404,"Half day")&gt;0,"½",""),IF(AND(Setup!$A$13&lt;&gt;"",COUNTIFS('Leave log'!$A$5:$A$404,$A19,'Leave log'!$C$5:$C$404,"&lt;="&amp;M$4,'Leave log'!$D$5:$D$404,"&gt;="&amp;M$4,'Leave log'!$B$5:$B$404,Setup!$A$13)&gt;0),Setup!$B$13&amp;IF(COUNTIFS('Leave log'!$A$5:$A$404,$A19,'Leave log'!$C$5:$C$404,M$4,'Leave log'!$D$5:$D$404,M$4,'Leave log'!$E$5:$E$404,"Half day")&gt;0,"½",""),IF(AND(Setup!$A$14&lt;&gt;"",COUNTIFS('Leave log'!$A$5:$A$404,$A19,'Leave log'!$C$5:$C$404,"&lt;="&amp;M$4,'Leave log'!$D$5:$D$404,"&gt;="&amp;M$4,'Leave log'!$B$5:$B$404,Setup!$A$14)&gt;0),Setup!$B$14&amp;IF(COUNTIFS('Leave log'!$A$5:$A$404,$A19,'Leave log'!$C$5:$C$404,M$4,'Leave log'!$D$5:$D$404,M$4,'Leave log'!$E$5:$E$404,"Half day")&gt;0,"½",""),IF(AND(Setup!$A$15&lt;&gt;"",COUNTIFS('Leave log'!$A$5:$A$404,$A19,'Leave log'!$C$5:$C$404,"&lt;="&amp;M$4,'Leave log'!$D$5:$D$404,"&gt;="&amp;M$4,'Leave log'!$B$5:$B$404,Setup!$A$15)&gt;0),Setup!$B$15&amp;IF(COUNTIFS('Leave log'!$A$5:$A$404,$A19,'Leave log'!$C$5:$C$404,M$4,'Leave log'!$D$5:$D$404,M$4,'Leave log'!$E$5:$E$404,"Half day")&gt;0,"½",""),IF(AND(Setup!$A$16&lt;&gt;"",COUNTIFS('Leave log'!$A$5:$A$404,$A19,'Leave log'!$C$5:$C$404,"&lt;="&amp;M$4,'Leave log'!$D$5:$D$404,"&gt;="&amp;M$4,'Leave log'!$B$5:$B$404,Setup!$A$16)&gt;0),Setup!$B$16&amp;IF(COUNTIFS('Leave log'!$A$5:$A$404,$A19,'Leave log'!$C$5:$C$404,M$4,'Leave log'!$D$5:$D$404,M$4,'Leave log'!$E$5:$E$404,"Half day")&gt;0,"½",""),IF(AND(Setup!$A$17&lt;&gt;"",COUNTIFS('Leave log'!$A$5:$A$404,$A19,'Leave log'!$C$5:$C$404,"&lt;="&amp;M$4,'Leave log'!$D$5:$D$404,"&gt;="&amp;M$4,'Leave log'!$B$5:$B$404,Setup!$A$17)&gt;0),Setup!$B$17&amp;IF(COUNTIFS('Leave log'!$A$5:$A$404,$A19,'Leave log'!$C$5:$C$404,M$4,'Leave log'!$D$5:$D$404,M$4,'Leave log'!$E$5:$E$404,"Half day")&gt;0,"½",""),""))))))))</f>
        <v/>
      </c>
      <c r="N19" s="75">
        <f>IF(OR(N$7=1,$A19=""),"",IF(COUNTIFS('Leave log'!$A$5:$A$404,$A19,'Leave log'!$C$5:$C$404,"&lt;="&amp;N$4,'Leave log'!$D$5:$D$404,"&gt;="&amp;N$4)=0,"",IF(AND(Setup!$A$12&lt;&gt;"",COUNTIFS('Leave log'!$A$5:$A$404,$A19,'Leave log'!$C$5:$C$404,"&lt;="&amp;N$4,'Leave log'!$D$5:$D$404,"&gt;="&amp;N$4,'Leave log'!$B$5:$B$404,Setup!$A$12)&gt;0),Setup!$B$12&amp;IF(COUNTIFS('Leave log'!$A$5:$A$404,$A19,'Leave log'!$C$5:$C$404,N$4,'Leave log'!$D$5:$D$404,N$4,'Leave log'!$E$5:$E$404,"Half day")&gt;0,"½",""),IF(AND(Setup!$A$13&lt;&gt;"",COUNTIFS('Leave log'!$A$5:$A$404,$A19,'Leave log'!$C$5:$C$404,"&lt;="&amp;N$4,'Leave log'!$D$5:$D$404,"&gt;="&amp;N$4,'Leave log'!$B$5:$B$404,Setup!$A$13)&gt;0),Setup!$B$13&amp;IF(COUNTIFS('Leave log'!$A$5:$A$404,$A19,'Leave log'!$C$5:$C$404,N$4,'Leave log'!$D$5:$D$404,N$4,'Leave log'!$E$5:$E$404,"Half day")&gt;0,"½",""),IF(AND(Setup!$A$14&lt;&gt;"",COUNTIFS('Leave log'!$A$5:$A$404,$A19,'Leave log'!$C$5:$C$404,"&lt;="&amp;N$4,'Leave log'!$D$5:$D$404,"&gt;="&amp;N$4,'Leave log'!$B$5:$B$404,Setup!$A$14)&gt;0),Setup!$B$14&amp;IF(COUNTIFS('Leave log'!$A$5:$A$404,$A19,'Leave log'!$C$5:$C$404,N$4,'Leave log'!$D$5:$D$404,N$4,'Leave log'!$E$5:$E$404,"Half day")&gt;0,"½",""),IF(AND(Setup!$A$15&lt;&gt;"",COUNTIFS('Leave log'!$A$5:$A$404,$A19,'Leave log'!$C$5:$C$404,"&lt;="&amp;N$4,'Leave log'!$D$5:$D$404,"&gt;="&amp;N$4,'Leave log'!$B$5:$B$404,Setup!$A$15)&gt;0),Setup!$B$15&amp;IF(COUNTIFS('Leave log'!$A$5:$A$404,$A19,'Leave log'!$C$5:$C$404,N$4,'Leave log'!$D$5:$D$404,N$4,'Leave log'!$E$5:$E$404,"Half day")&gt;0,"½",""),IF(AND(Setup!$A$16&lt;&gt;"",COUNTIFS('Leave log'!$A$5:$A$404,$A19,'Leave log'!$C$5:$C$404,"&lt;="&amp;N$4,'Leave log'!$D$5:$D$404,"&gt;="&amp;N$4,'Leave log'!$B$5:$B$404,Setup!$A$16)&gt;0),Setup!$B$16&amp;IF(COUNTIFS('Leave log'!$A$5:$A$404,$A19,'Leave log'!$C$5:$C$404,N$4,'Leave log'!$D$5:$D$404,N$4,'Leave log'!$E$5:$E$404,"Half day")&gt;0,"½",""),IF(AND(Setup!$A$17&lt;&gt;"",COUNTIFS('Leave log'!$A$5:$A$404,$A19,'Leave log'!$C$5:$C$404,"&lt;="&amp;N$4,'Leave log'!$D$5:$D$404,"&gt;="&amp;N$4,'Leave log'!$B$5:$B$404,Setup!$A$17)&gt;0),Setup!$B$17&amp;IF(COUNTIFS('Leave log'!$A$5:$A$404,$A19,'Leave log'!$C$5:$C$404,N$4,'Leave log'!$D$5:$D$404,N$4,'Leave log'!$E$5:$E$404,"Half day")&gt;0,"½",""),""))))))))</f>
        <v/>
      </c>
      <c r="O19" s="75">
        <f>IF(OR(O$7=1,$A19=""),"",IF(COUNTIFS('Leave log'!$A$5:$A$404,$A19,'Leave log'!$C$5:$C$404,"&lt;="&amp;O$4,'Leave log'!$D$5:$D$404,"&gt;="&amp;O$4)=0,"",IF(AND(Setup!$A$12&lt;&gt;"",COUNTIFS('Leave log'!$A$5:$A$404,$A19,'Leave log'!$C$5:$C$404,"&lt;="&amp;O$4,'Leave log'!$D$5:$D$404,"&gt;="&amp;O$4,'Leave log'!$B$5:$B$404,Setup!$A$12)&gt;0),Setup!$B$12&amp;IF(COUNTIFS('Leave log'!$A$5:$A$404,$A19,'Leave log'!$C$5:$C$404,O$4,'Leave log'!$D$5:$D$404,O$4,'Leave log'!$E$5:$E$404,"Half day")&gt;0,"½",""),IF(AND(Setup!$A$13&lt;&gt;"",COUNTIFS('Leave log'!$A$5:$A$404,$A19,'Leave log'!$C$5:$C$404,"&lt;="&amp;O$4,'Leave log'!$D$5:$D$404,"&gt;="&amp;O$4,'Leave log'!$B$5:$B$404,Setup!$A$13)&gt;0),Setup!$B$13&amp;IF(COUNTIFS('Leave log'!$A$5:$A$404,$A19,'Leave log'!$C$5:$C$404,O$4,'Leave log'!$D$5:$D$404,O$4,'Leave log'!$E$5:$E$404,"Half day")&gt;0,"½",""),IF(AND(Setup!$A$14&lt;&gt;"",COUNTIFS('Leave log'!$A$5:$A$404,$A19,'Leave log'!$C$5:$C$404,"&lt;="&amp;O$4,'Leave log'!$D$5:$D$404,"&gt;="&amp;O$4,'Leave log'!$B$5:$B$404,Setup!$A$14)&gt;0),Setup!$B$14&amp;IF(COUNTIFS('Leave log'!$A$5:$A$404,$A19,'Leave log'!$C$5:$C$404,O$4,'Leave log'!$D$5:$D$404,O$4,'Leave log'!$E$5:$E$404,"Half day")&gt;0,"½",""),IF(AND(Setup!$A$15&lt;&gt;"",COUNTIFS('Leave log'!$A$5:$A$404,$A19,'Leave log'!$C$5:$C$404,"&lt;="&amp;O$4,'Leave log'!$D$5:$D$404,"&gt;="&amp;O$4,'Leave log'!$B$5:$B$404,Setup!$A$15)&gt;0),Setup!$B$15&amp;IF(COUNTIFS('Leave log'!$A$5:$A$404,$A19,'Leave log'!$C$5:$C$404,O$4,'Leave log'!$D$5:$D$404,O$4,'Leave log'!$E$5:$E$404,"Half day")&gt;0,"½",""),IF(AND(Setup!$A$16&lt;&gt;"",COUNTIFS('Leave log'!$A$5:$A$404,$A19,'Leave log'!$C$5:$C$404,"&lt;="&amp;O$4,'Leave log'!$D$5:$D$404,"&gt;="&amp;O$4,'Leave log'!$B$5:$B$404,Setup!$A$16)&gt;0),Setup!$B$16&amp;IF(COUNTIFS('Leave log'!$A$5:$A$404,$A19,'Leave log'!$C$5:$C$404,O$4,'Leave log'!$D$5:$D$404,O$4,'Leave log'!$E$5:$E$404,"Half day")&gt;0,"½",""),IF(AND(Setup!$A$17&lt;&gt;"",COUNTIFS('Leave log'!$A$5:$A$404,$A19,'Leave log'!$C$5:$C$404,"&lt;="&amp;O$4,'Leave log'!$D$5:$D$404,"&gt;="&amp;O$4,'Leave log'!$B$5:$B$404,Setup!$A$17)&gt;0),Setup!$B$17&amp;IF(COUNTIFS('Leave log'!$A$5:$A$404,$A19,'Leave log'!$C$5:$C$404,O$4,'Leave log'!$D$5:$D$404,O$4,'Leave log'!$E$5:$E$404,"Half day")&gt;0,"½",""),""))))))))</f>
        <v/>
      </c>
      <c r="P19" s="75">
        <f>IF(OR(P$7=1,$A19=""),"",IF(COUNTIFS('Leave log'!$A$5:$A$404,$A19,'Leave log'!$C$5:$C$404,"&lt;="&amp;P$4,'Leave log'!$D$5:$D$404,"&gt;="&amp;P$4)=0,"",IF(AND(Setup!$A$12&lt;&gt;"",COUNTIFS('Leave log'!$A$5:$A$404,$A19,'Leave log'!$C$5:$C$404,"&lt;="&amp;P$4,'Leave log'!$D$5:$D$404,"&gt;="&amp;P$4,'Leave log'!$B$5:$B$404,Setup!$A$12)&gt;0),Setup!$B$12&amp;IF(COUNTIFS('Leave log'!$A$5:$A$404,$A19,'Leave log'!$C$5:$C$404,P$4,'Leave log'!$D$5:$D$404,P$4,'Leave log'!$E$5:$E$404,"Half day")&gt;0,"½",""),IF(AND(Setup!$A$13&lt;&gt;"",COUNTIFS('Leave log'!$A$5:$A$404,$A19,'Leave log'!$C$5:$C$404,"&lt;="&amp;P$4,'Leave log'!$D$5:$D$404,"&gt;="&amp;P$4,'Leave log'!$B$5:$B$404,Setup!$A$13)&gt;0),Setup!$B$13&amp;IF(COUNTIFS('Leave log'!$A$5:$A$404,$A19,'Leave log'!$C$5:$C$404,P$4,'Leave log'!$D$5:$D$404,P$4,'Leave log'!$E$5:$E$404,"Half day")&gt;0,"½",""),IF(AND(Setup!$A$14&lt;&gt;"",COUNTIFS('Leave log'!$A$5:$A$404,$A19,'Leave log'!$C$5:$C$404,"&lt;="&amp;P$4,'Leave log'!$D$5:$D$404,"&gt;="&amp;P$4,'Leave log'!$B$5:$B$404,Setup!$A$14)&gt;0),Setup!$B$14&amp;IF(COUNTIFS('Leave log'!$A$5:$A$404,$A19,'Leave log'!$C$5:$C$404,P$4,'Leave log'!$D$5:$D$404,P$4,'Leave log'!$E$5:$E$404,"Half day")&gt;0,"½",""),IF(AND(Setup!$A$15&lt;&gt;"",COUNTIFS('Leave log'!$A$5:$A$404,$A19,'Leave log'!$C$5:$C$404,"&lt;="&amp;P$4,'Leave log'!$D$5:$D$404,"&gt;="&amp;P$4,'Leave log'!$B$5:$B$404,Setup!$A$15)&gt;0),Setup!$B$15&amp;IF(COUNTIFS('Leave log'!$A$5:$A$404,$A19,'Leave log'!$C$5:$C$404,P$4,'Leave log'!$D$5:$D$404,P$4,'Leave log'!$E$5:$E$404,"Half day")&gt;0,"½",""),IF(AND(Setup!$A$16&lt;&gt;"",COUNTIFS('Leave log'!$A$5:$A$404,$A19,'Leave log'!$C$5:$C$404,"&lt;="&amp;P$4,'Leave log'!$D$5:$D$404,"&gt;="&amp;P$4,'Leave log'!$B$5:$B$404,Setup!$A$16)&gt;0),Setup!$B$16&amp;IF(COUNTIFS('Leave log'!$A$5:$A$404,$A19,'Leave log'!$C$5:$C$404,P$4,'Leave log'!$D$5:$D$404,P$4,'Leave log'!$E$5:$E$404,"Half day")&gt;0,"½",""),IF(AND(Setup!$A$17&lt;&gt;"",COUNTIFS('Leave log'!$A$5:$A$404,$A19,'Leave log'!$C$5:$C$404,"&lt;="&amp;P$4,'Leave log'!$D$5:$D$404,"&gt;="&amp;P$4,'Leave log'!$B$5:$B$404,Setup!$A$17)&gt;0),Setup!$B$17&amp;IF(COUNTIFS('Leave log'!$A$5:$A$404,$A19,'Leave log'!$C$5:$C$404,P$4,'Leave log'!$D$5:$D$404,P$4,'Leave log'!$E$5:$E$404,"Half day")&gt;0,"½",""),""))))))))</f>
        <v/>
      </c>
      <c r="Q19" s="75">
        <f>IF(OR(Q$7=1,$A19=""),"",IF(COUNTIFS('Leave log'!$A$5:$A$404,$A19,'Leave log'!$C$5:$C$404,"&lt;="&amp;Q$4,'Leave log'!$D$5:$D$404,"&gt;="&amp;Q$4)=0,"",IF(AND(Setup!$A$12&lt;&gt;"",COUNTIFS('Leave log'!$A$5:$A$404,$A19,'Leave log'!$C$5:$C$404,"&lt;="&amp;Q$4,'Leave log'!$D$5:$D$404,"&gt;="&amp;Q$4,'Leave log'!$B$5:$B$404,Setup!$A$12)&gt;0),Setup!$B$12&amp;IF(COUNTIFS('Leave log'!$A$5:$A$404,$A19,'Leave log'!$C$5:$C$404,Q$4,'Leave log'!$D$5:$D$404,Q$4,'Leave log'!$E$5:$E$404,"Half day")&gt;0,"½",""),IF(AND(Setup!$A$13&lt;&gt;"",COUNTIFS('Leave log'!$A$5:$A$404,$A19,'Leave log'!$C$5:$C$404,"&lt;="&amp;Q$4,'Leave log'!$D$5:$D$404,"&gt;="&amp;Q$4,'Leave log'!$B$5:$B$404,Setup!$A$13)&gt;0),Setup!$B$13&amp;IF(COUNTIFS('Leave log'!$A$5:$A$404,$A19,'Leave log'!$C$5:$C$404,Q$4,'Leave log'!$D$5:$D$404,Q$4,'Leave log'!$E$5:$E$404,"Half day")&gt;0,"½",""),IF(AND(Setup!$A$14&lt;&gt;"",COUNTIFS('Leave log'!$A$5:$A$404,$A19,'Leave log'!$C$5:$C$404,"&lt;="&amp;Q$4,'Leave log'!$D$5:$D$404,"&gt;="&amp;Q$4,'Leave log'!$B$5:$B$404,Setup!$A$14)&gt;0),Setup!$B$14&amp;IF(COUNTIFS('Leave log'!$A$5:$A$404,$A19,'Leave log'!$C$5:$C$404,Q$4,'Leave log'!$D$5:$D$404,Q$4,'Leave log'!$E$5:$E$404,"Half day")&gt;0,"½",""),IF(AND(Setup!$A$15&lt;&gt;"",COUNTIFS('Leave log'!$A$5:$A$404,$A19,'Leave log'!$C$5:$C$404,"&lt;="&amp;Q$4,'Leave log'!$D$5:$D$404,"&gt;="&amp;Q$4,'Leave log'!$B$5:$B$404,Setup!$A$15)&gt;0),Setup!$B$15&amp;IF(COUNTIFS('Leave log'!$A$5:$A$404,$A19,'Leave log'!$C$5:$C$404,Q$4,'Leave log'!$D$5:$D$404,Q$4,'Leave log'!$E$5:$E$404,"Half day")&gt;0,"½",""),IF(AND(Setup!$A$16&lt;&gt;"",COUNTIFS('Leave log'!$A$5:$A$404,$A19,'Leave log'!$C$5:$C$404,"&lt;="&amp;Q$4,'Leave log'!$D$5:$D$404,"&gt;="&amp;Q$4,'Leave log'!$B$5:$B$404,Setup!$A$16)&gt;0),Setup!$B$16&amp;IF(COUNTIFS('Leave log'!$A$5:$A$404,$A19,'Leave log'!$C$5:$C$404,Q$4,'Leave log'!$D$5:$D$404,Q$4,'Leave log'!$E$5:$E$404,"Half day")&gt;0,"½",""),IF(AND(Setup!$A$17&lt;&gt;"",COUNTIFS('Leave log'!$A$5:$A$404,$A19,'Leave log'!$C$5:$C$404,"&lt;="&amp;Q$4,'Leave log'!$D$5:$D$404,"&gt;="&amp;Q$4,'Leave log'!$B$5:$B$404,Setup!$A$17)&gt;0),Setup!$B$17&amp;IF(COUNTIFS('Leave log'!$A$5:$A$404,$A19,'Leave log'!$C$5:$C$404,Q$4,'Leave log'!$D$5:$D$404,Q$4,'Leave log'!$E$5:$E$404,"Half day")&gt;0,"½",""),""))))))))</f>
        <v/>
      </c>
      <c r="R19" s="75">
        <f>IF(OR(R$7=1,$A19=""),"",IF(COUNTIFS('Leave log'!$A$5:$A$404,$A19,'Leave log'!$C$5:$C$404,"&lt;="&amp;R$4,'Leave log'!$D$5:$D$404,"&gt;="&amp;R$4)=0,"",IF(AND(Setup!$A$12&lt;&gt;"",COUNTIFS('Leave log'!$A$5:$A$404,$A19,'Leave log'!$C$5:$C$404,"&lt;="&amp;R$4,'Leave log'!$D$5:$D$404,"&gt;="&amp;R$4,'Leave log'!$B$5:$B$404,Setup!$A$12)&gt;0),Setup!$B$12&amp;IF(COUNTIFS('Leave log'!$A$5:$A$404,$A19,'Leave log'!$C$5:$C$404,R$4,'Leave log'!$D$5:$D$404,R$4,'Leave log'!$E$5:$E$404,"Half day")&gt;0,"½",""),IF(AND(Setup!$A$13&lt;&gt;"",COUNTIFS('Leave log'!$A$5:$A$404,$A19,'Leave log'!$C$5:$C$404,"&lt;="&amp;R$4,'Leave log'!$D$5:$D$404,"&gt;="&amp;R$4,'Leave log'!$B$5:$B$404,Setup!$A$13)&gt;0),Setup!$B$13&amp;IF(COUNTIFS('Leave log'!$A$5:$A$404,$A19,'Leave log'!$C$5:$C$404,R$4,'Leave log'!$D$5:$D$404,R$4,'Leave log'!$E$5:$E$404,"Half day")&gt;0,"½",""),IF(AND(Setup!$A$14&lt;&gt;"",COUNTIFS('Leave log'!$A$5:$A$404,$A19,'Leave log'!$C$5:$C$404,"&lt;="&amp;R$4,'Leave log'!$D$5:$D$404,"&gt;="&amp;R$4,'Leave log'!$B$5:$B$404,Setup!$A$14)&gt;0),Setup!$B$14&amp;IF(COUNTIFS('Leave log'!$A$5:$A$404,$A19,'Leave log'!$C$5:$C$404,R$4,'Leave log'!$D$5:$D$404,R$4,'Leave log'!$E$5:$E$404,"Half day")&gt;0,"½",""),IF(AND(Setup!$A$15&lt;&gt;"",COUNTIFS('Leave log'!$A$5:$A$404,$A19,'Leave log'!$C$5:$C$404,"&lt;="&amp;R$4,'Leave log'!$D$5:$D$404,"&gt;="&amp;R$4,'Leave log'!$B$5:$B$404,Setup!$A$15)&gt;0),Setup!$B$15&amp;IF(COUNTIFS('Leave log'!$A$5:$A$404,$A19,'Leave log'!$C$5:$C$404,R$4,'Leave log'!$D$5:$D$404,R$4,'Leave log'!$E$5:$E$404,"Half day")&gt;0,"½",""),IF(AND(Setup!$A$16&lt;&gt;"",COUNTIFS('Leave log'!$A$5:$A$404,$A19,'Leave log'!$C$5:$C$404,"&lt;="&amp;R$4,'Leave log'!$D$5:$D$404,"&gt;="&amp;R$4,'Leave log'!$B$5:$B$404,Setup!$A$16)&gt;0),Setup!$B$16&amp;IF(COUNTIFS('Leave log'!$A$5:$A$404,$A19,'Leave log'!$C$5:$C$404,R$4,'Leave log'!$D$5:$D$404,R$4,'Leave log'!$E$5:$E$404,"Half day")&gt;0,"½",""),IF(AND(Setup!$A$17&lt;&gt;"",COUNTIFS('Leave log'!$A$5:$A$404,$A19,'Leave log'!$C$5:$C$404,"&lt;="&amp;R$4,'Leave log'!$D$5:$D$404,"&gt;="&amp;R$4,'Leave log'!$B$5:$B$404,Setup!$A$17)&gt;0),Setup!$B$17&amp;IF(COUNTIFS('Leave log'!$A$5:$A$404,$A19,'Leave log'!$C$5:$C$404,R$4,'Leave log'!$D$5:$D$404,R$4,'Leave log'!$E$5:$E$404,"Half day")&gt;0,"½",""),""))))))))</f>
        <v/>
      </c>
      <c r="S19" s="75">
        <f>IF(OR(S$7=1,$A19=""),"",IF(COUNTIFS('Leave log'!$A$5:$A$404,$A19,'Leave log'!$C$5:$C$404,"&lt;="&amp;S$4,'Leave log'!$D$5:$D$404,"&gt;="&amp;S$4)=0,"",IF(AND(Setup!$A$12&lt;&gt;"",COUNTIFS('Leave log'!$A$5:$A$404,$A19,'Leave log'!$C$5:$C$404,"&lt;="&amp;S$4,'Leave log'!$D$5:$D$404,"&gt;="&amp;S$4,'Leave log'!$B$5:$B$404,Setup!$A$12)&gt;0),Setup!$B$12&amp;IF(COUNTIFS('Leave log'!$A$5:$A$404,$A19,'Leave log'!$C$5:$C$404,S$4,'Leave log'!$D$5:$D$404,S$4,'Leave log'!$E$5:$E$404,"Half day")&gt;0,"½",""),IF(AND(Setup!$A$13&lt;&gt;"",COUNTIFS('Leave log'!$A$5:$A$404,$A19,'Leave log'!$C$5:$C$404,"&lt;="&amp;S$4,'Leave log'!$D$5:$D$404,"&gt;="&amp;S$4,'Leave log'!$B$5:$B$404,Setup!$A$13)&gt;0),Setup!$B$13&amp;IF(COUNTIFS('Leave log'!$A$5:$A$404,$A19,'Leave log'!$C$5:$C$404,S$4,'Leave log'!$D$5:$D$404,S$4,'Leave log'!$E$5:$E$404,"Half day")&gt;0,"½",""),IF(AND(Setup!$A$14&lt;&gt;"",COUNTIFS('Leave log'!$A$5:$A$404,$A19,'Leave log'!$C$5:$C$404,"&lt;="&amp;S$4,'Leave log'!$D$5:$D$404,"&gt;="&amp;S$4,'Leave log'!$B$5:$B$404,Setup!$A$14)&gt;0),Setup!$B$14&amp;IF(COUNTIFS('Leave log'!$A$5:$A$404,$A19,'Leave log'!$C$5:$C$404,S$4,'Leave log'!$D$5:$D$404,S$4,'Leave log'!$E$5:$E$404,"Half day")&gt;0,"½",""),IF(AND(Setup!$A$15&lt;&gt;"",COUNTIFS('Leave log'!$A$5:$A$404,$A19,'Leave log'!$C$5:$C$404,"&lt;="&amp;S$4,'Leave log'!$D$5:$D$404,"&gt;="&amp;S$4,'Leave log'!$B$5:$B$404,Setup!$A$15)&gt;0),Setup!$B$15&amp;IF(COUNTIFS('Leave log'!$A$5:$A$404,$A19,'Leave log'!$C$5:$C$404,S$4,'Leave log'!$D$5:$D$404,S$4,'Leave log'!$E$5:$E$404,"Half day")&gt;0,"½",""),IF(AND(Setup!$A$16&lt;&gt;"",COUNTIFS('Leave log'!$A$5:$A$404,$A19,'Leave log'!$C$5:$C$404,"&lt;="&amp;S$4,'Leave log'!$D$5:$D$404,"&gt;="&amp;S$4,'Leave log'!$B$5:$B$404,Setup!$A$16)&gt;0),Setup!$B$16&amp;IF(COUNTIFS('Leave log'!$A$5:$A$404,$A19,'Leave log'!$C$5:$C$404,S$4,'Leave log'!$D$5:$D$404,S$4,'Leave log'!$E$5:$E$404,"Half day")&gt;0,"½",""),IF(AND(Setup!$A$17&lt;&gt;"",COUNTIFS('Leave log'!$A$5:$A$404,$A19,'Leave log'!$C$5:$C$404,"&lt;="&amp;S$4,'Leave log'!$D$5:$D$404,"&gt;="&amp;S$4,'Leave log'!$B$5:$B$404,Setup!$A$17)&gt;0),Setup!$B$17&amp;IF(COUNTIFS('Leave log'!$A$5:$A$404,$A19,'Leave log'!$C$5:$C$404,S$4,'Leave log'!$D$5:$D$404,S$4,'Leave log'!$E$5:$E$404,"Half day")&gt;0,"½",""),""))))))))</f>
        <v/>
      </c>
      <c r="T19" s="75">
        <f>IF(OR(T$7=1,$A19=""),"",IF(COUNTIFS('Leave log'!$A$5:$A$404,$A19,'Leave log'!$C$5:$C$404,"&lt;="&amp;T$4,'Leave log'!$D$5:$D$404,"&gt;="&amp;T$4)=0,"",IF(AND(Setup!$A$12&lt;&gt;"",COUNTIFS('Leave log'!$A$5:$A$404,$A19,'Leave log'!$C$5:$C$404,"&lt;="&amp;T$4,'Leave log'!$D$5:$D$404,"&gt;="&amp;T$4,'Leave log'!$B$5:$B$404,Setup!$A$12)&gt;0),Setup!$B$12&amp;IF(COUNTIFS('Leave log'!$A$5:$A$404,$A19,'Leave log'!$C$5:$C$404,T$4,'Leave log'!$D$5:$D$404,T$4,'Leave log'!$E$5:$E$404,"Half day")&gt;0,"½",""),IF(AND(Setup!$A$13&lt;&gt;"",COUNTIFS('Leave log'!$A$5:$A$404,$A19,'Leave log'!$C$5:$C$404,"&lt;="&amp;T$4,'Leave log'!$D$5:$D$404,"&gt;="&amp;T$4,'Leave log'!$B$5:$B$404,Setup!$A$13)&gt;0),Setup!$B$13&amp;IF(COUNTIFS('Leave log'!$A$5:$A$404,$A19,'Leave log'!$C$5:$C$404,T$4,'Leave log'!$D$5:$D$404,T$4,'Leave log'!$E$5:$E$404,"Half day")&gt;0,"½",""),IF(AND(Setup!$A$14&lt;&gt;"",COUNTIFS('Leave log'!$A$5:$A$404,$A19,'Leave log'!$C$5:$C$404,"&lt;="&amp;T$4,'Leave log'!$D$5:$D$404,"&gt;="&amp;T$4,'Leave log'!$B$5:$B$404,Setup!$A$14)&gt;0),Setup!$B$14&amp;IF(COUNTIFS('Leave log'!$A$5:$A$404,$A19,'Leave log'!$C$5:$C$404,T$4,'Leave log'!$D$5:$D$404,T$4,'Leave log'!$E$5:$E$404,"Half day")&gt;0,"½",""),IF(AND(Setup!$A$15&lt;&gt;"",COUNTIFS('Leave log'!$A$5:$A$404,$A19,'Leave log'!$C$5:$C$404,"&lt;="&amp;T$4,'Leave log'!$D$5:$D$404,"&gt;="&amp;T$4,'Leave log'!$B$5:$B$404,Setup!$A$15)&gt;0),Setup!$B$15&amp;IF(COUNTIFS('Leave log'!$A$5:$A$404,$A19,'Leave log'!$C$5:$C$404,T$4,'Leave log'!$D$5:$D$404,T$4,'Leave log'!$E$5:$E$404,"Half day")&gt;0,"½",""),IF(AND(Setup!$A$16&lt;&gt;"",COUNTIFS('Leave log'!$A$5:$A$404,$A19,'Leave log'!$C$5:$C$404,"&lt;="&amp;T$4,'Leave log'!$D$5:$D$404,"&gt;="&amp;T$4,'Leave log'!$B$5:$B$404,Setup!$A$16)&gt;0),Setup!$B$16&amp;IF(COUNTIFS('Leave log'!$A$5:$A$404,$A19,'Leave log'!$C$5:$C$404,T$4,'Leave log'!$D$5:$D$404,T$4,'Leave log'!$E$5:$E$404,"Half day")&gt;0,"½",""),IF(AND(Setup!$A$17&lt;&gt;"",COUNTIFS('Leave log'!$A$5:$A$404,$A19,'Leave log'!$C$5:$C$404,"&lt;="&amp;T$4,'Leave log'!$D$5:$D$404,"&gt;="&amp;T$4,'Leave log'!$B$5:$B$404,Setup!$A$17)&gt;0),Setup!$B$17&amp;IF(COUNTIFS('Leave log'!$A$5:$A$404,$A19,'Leave log'!$C$5:$C$404,T$4,'Leave log'!$D$5:$D$404,T$4,'Leave log'!$E$5:$E$404,"Half day")&gt;0,"½",""),""))))))))</f>
        <v/>
      </c>
      <c r="U19" s="75">
        <f>IF(OR(U$7=1,$A19=""),"",IF(COUNTIFS('Leave log'!$A$5:$A$404,$A19,'Leave log'!$C$5:$C$404,"&lt;="&amp;U$4,'Leave log'!$D$5:$D$404,"&gt;="&amp;U$4)=0,"",IF(AND(Setup!$A$12&lt;&gt;"",COUNTIFS('Leave log'!$A$5:$A$404,$A19,'Leave log'!$C$5:$C$404,"&lt;="&amp;U$4,'Leave log'!$D$5:$D$404,"&gt;="&amp;U$4,'Leave log'!$B$5:$B$404,Setup!$A$12)&gt;0),Setup!$B$12&amp;IF(COUNTIFS('Leave log'!$A$5:$A$404,$A19,'Leave log'!$C$5:$C$404,U$4,'Leave log'!$D$5:$D$404,U$4,'Leave log'!$E$5:$E$404,"Half day")&gt;0,"½",""),IF(AND(Setup!$A$13&lt;&gt;"",COUNTIFS('Leave log'!$A$5:$A$404,$A19,'Leave log'!$C$5:$C$404,"&lt;="&amp;U$4,'Leave log'!$D$5:$D$404,"&gt;="&amp;U$4,'Leave log'!$B$5:$B$404,Setup!$A$13)&gt;0),Setup!$B$13&amp;IF(COUNTIFS('Leave log'!$A$5:$A$404,$A19,'Leave log'!$C$5:$C$404,U$4,'Leave log'!$D$5:$D$404,U$4,'Leave log'!$E$5:$E$404,"Half day")&gt;0,"½",""),IF(AND(Setup!$A$14&lt;&gt;"",COUNTIFS('Leave log'!$A$5:$A$404,$A19,'Leave log'!$C$5:$C$404,"&lt;="&amp;U$4,'Leave log'!$D$5:$D$404,"&gt;="&amp;U$4,'Leave log'!$B$5:$B$404,Setup!$A$14)&gt;0),Setup!$B$14&amp;IF(COUNTIFS('Leave log'!$A$5:$A$404,$A19,'Leave log'!$C$5:$C$404,U$4,'Leave log'!$D$5:$D$404,U$4,'Leave log'!$E$5:$E$404,"Half day")&gt;0,"½",""),IF(AND(Setup!$A$15&lt;&gt;"",COUNTIFS('Leave log'!$A$5:$A$404,$A19,'Leave log'!$C$5:$C$404,"&lt;="&amp;U$4,'Leave log'!$D$5:$D$404,"&gt;="&amp;U$4,'Leave log'!$B$5:$B$404,Setup!$A$15)&gt;0),Setup!$B$15&amp;IF(COUNTIFS('Leave log'!$A$5:$A$404,$A19,'Leave log'!$C$5:$C$404,U$4,'Leave log'!$D$5:$D$404,U$4,'Leave log'!$E$5:$E$404,"Half day")&gt;0,"½",""),IF(AND(Setup!$A$16&lt;&gt;"",COUNTIFS('Leave log'!$A$5:$A$404,$A19,'Leave log'!$C$5:$C$404,"&lt;="&amp;U$4,'Leave log'!$D$5:$D$404,"&gt;="&amp;U$4,'Leave log'!$B$5:$B$404,Setup!$A$16)&gt;0),Setup!$B$16&amp;IF(COUNTIFS('Leave log'!$A$5:$A$404,$A19,'Leave log'!$C$5:$C$404,U$4,'Leave log'!$D$5:$D$404,U$4,'Leave log'!$E$5:$E$404,"Half day")&gt;0,"½",""),IF(AND(Setup!$A$17&lt;&gt;"",COUNTIFS('Leave log'!$A$5:$A$404,$A19,'Leave log'!$C$5:$C$404,"&lt;="&amp;U$4,'Leave log'!$D$5:$D$404,"&gt;="&amp;U$4,'Leave log'!$B$5:$B$404,Setup!$A$17)&gt;0),Setup!$B$17&amp;IF(COUNTIFS('Leave log'!$A$5:$A$404,$A19,'Leave log'!$C$5:$C$404,U$4,'Leave log'!$D$5:$D$404,U$4,'Leave log'!$E$5:$E$404,"Half day")&gt;0,"½",""),""))))))))</f>
        <v/>
      </c>
      <c r="V19" s="75">
        <f>IF(OR(V$7=1,$A19=""),"",IF(COUNTIFS('Leave log'!$A$5:$A$404,$A19,'Leave log'!$C$5:$C$404,"&lt;="&amp;V$4,'Leave log'!$D$5:$D$404,"&gt;="&amp;V$4)=0,"",IF(AND(Setup!$A$12&lt;&gt;"",COUNTIFS('Leave log'!$A$5:$A$404,$A19,'Leave log'!$C$5:$C$404,"&lt;="&amp;V$4,'Leave log'!$D$5:$D$404,"&gt;="&amp;V$4,'Leave log'!$B$5:$B$404,Setup!$A$12)&gt;0),Setup!$B$12&amp;IF(COUNTIFS('Leave log'!$A$5:$A$404,$A19,'Leave log'!$C$5:$C$404,V$4,'Leave log'!$D$5:$D$404,V$4,'Leave log'!$E$5:$E$404,"Half day")&gt;0,"½",""),IF(AND(Setup!$A$13&lt;&gt;"",COUNTIFS('Leave log'!$A$5:$A$404,$A19,'Leave log'!$C$5:$C$404,"&lt;="&amp;V$4,'Leave log'!$D$5:$D$404,"&gt;="&amp;V$4,'Leave log'!$B$5:$B$404,Setup!$A$13)&gt;0),Setup!$B$13&amp;IF(COUNTIFS('Leave log'!$A$5:$A$404,$A19,'Leave log'!$C$5:$C$404,V$4,'Leave log'!$D$5:$D$404,V$4,'Leave log'!$E$5:$E$404,"Half day")&gt;0,"½",""),IF(AND(Setup!$A$14&lt;&gt;"",COUNTIFS('Leave log'!$A$5:$A$404,$A19,'Leave log'!$C$5:$C$404,"&lt;="&amp;V$4,'Leave log'!$D$5:$D$404,"&gt;="&amp;V$4,'Leave log'!$B$5:$B$404,Setup!$A$14)&gt;0),Setup!$B$14&amp;IF(COUNTIFS('Leave log'!$A$5:$A$404,$A19,'Leave log'!$C$5:$C$404,V$4,'Leave log'!$D$5:$D$404,V$4,'Leave log'!$E$5:$E$404,"Half day")&gt;0,"½",""),IF(AND(Setup!$A$15&lt;&gt;"",COUNTIFS('Leave log'!$A$5:$A$404,$A19,'Leave log'!$C$5:$C$404,"&lt;="&amp;V$4,'Leave log'!$D$5:$D$404,"&gt;="&amp;V$4,'Leave log'!$B$5:$B$404,Setup!$A$15)&gt;0),Setup!$B$15&amp;IF(COUNTIFS('Leave log'!$A$5:$A$404,$A19,'Leave log'!$C$5:$C$404,V$4,'Leave log'!$D$5:$D$404,V$4,'Leave log'!$E$5:$E$404,"Half day")&gt;0,"½",""),IF(AND(Setup!$A$16&lt;&gt;"",COUNTIFS('Leave log'!$A$5:$A$404,$A19,'Leave log'!$C$5:$C$404,"&lt;="&amp;V$4,'Leave log'!$D$5:$D$404,"&gt;="&amp;V$4,'Leave log'!$B$5:$B$404,Setup!$A$16)&gt;0),Setup!$B$16&amp;IF(COUNTIFS('Leave log'!$A$5:$A$404,$A19,'Leave log'!$C$5:$C$404,V$4,'Leave log'!$D$5:$D$404,V$4,'Leave log'!$E$5:$E$404,"Half day")&gt;0,"½",""),IF(AND(Setup!$A$17&lt;&gt;"",COUNTIFS('Leave log'!$A$5:$A$404,$A19,'Leave log'!$C$5:$C$404,"&lt;="&amp;V$4,'Leave log'!$D$5:$D$404,"&gt;="&amp;V$4,'Leave log'!$B$5:$B$404,Setup!$A$17)&gt;0),Setup!$B$17&amp;IF(COUNTIFS('Leave log'!$A$5:$A$404,$A19,'Leave log'!$C$5:$C$404,V$4,'Leave log'!$D$5:$D$404,V$4,'Leave log'!$E$5:$E$404,"Half day")&gt;0,"½",""),""))))))))</f>
        <v/>
      </c>
      <c r="W19" s="75">
        <f>IF(OR(W$7=1,$A19=""),"",IF(COUNTIFS('Leave log'!$A$5:$A$404,$A19,'Leave log'!$C$5:$C$404,"&lt;="&amp;W$4,'Leave log'!$D$5:$D$404,"&gt;="&amp;W$4)=0,"",IF(AND(Setup!$A$12&lt;&gt;"",COUNTIFS('Leave log'!$A$5:$A$404,$A19,'Leave log'!$C$5:$C$404,"&lt;="&amp;W$4,'Leave log'!$D$5:$D$404,"&gt;="&amp;W$4,'Leave log'!$B$5:$B$404,Setup!$A$12)&gt;0),Setup!$B$12&amp;IF(COUNTIFS('Leave log'!$A$5:$A$404,$A19,'Leave log'!$C$5:$C$404,W$4,'Leave log'!$D$5:$D$404,W$4,'Leave log'!$E$5:$E$404,"Half day")&gt;0,"½",""),IF(AND(Setup!$A$13&lt;&gt;"",COUNTIFS('Leave log'!$A$5:$A$404,$A19,'Leave log'!$C$5:$C$404,"&lt;="&amp;W$4,'Leave log'!$D$5:$D$404,"&gt;="&amp;W$4,'Leave log'!$B$5:$B$404,Setup!$A$13)&gt;0),Setup!$B$13&amp;IF(COUNTIFS('Leave log'!$A$5:$A$404,$A19,'Leave log'!$C$5:$C$404,W$4,'Leave log'!$D$5:$D$404,W$4,'Leave log'!$E$5:$E$404,"Half day")&gt;0,"½",""),IF(AND(Setup!$A$14&lt;&gt;"",COUNTIFS('Leave log'!$A$5:$A$404,$A19,'Leave log'!$C$5:$C$404,"&lt;="&amp;W$4,'Leave log'!$D$5:$D$404,"&gt;="&amp;W$4,'Leave log'!$B$5:$B$404,Setup!$A$14)&gt;0),Setup!$B$14&amp;IF(COUNTIFS('Leave log'!$A$5:$A$404,$A19,'Leave log'!$C$5:$C$404,W$4,'Leave log'!$D$5:$D$404,W$4,'Leave log'!$E$5:$E$404,"Half day")&gt;0,"½",""),IF(AND(Setup!$A$15&lt;&gt;"",COUNTIFS('Leave log'!$A$5:$A$404,$A19,'Leave log'!$C$5:$C$404,"&lt;="&amp;W$4,'Leave log'!$D$5:$D$404,"&gt;="&amp;W$4,'Leave log'!$B$5:$B$404,Setup!$A$15)&gt;0),Setup!$B$15&amp;IF(COUNTIFS('Leave log'!$A$5:$A$404,$A19,'Leave log'!$C$5:$C$404,W$4,'Leave log'!$D$5:$D$404,W$4,'Leave log'!$E$5:$E$404,"Half day")&gt;0,"½",""),IF(AND(Setup!$A$16&lt;&gt;"",COUNTIFS('Leave log'!$A$5:$A$404,$A19,'Leave log'!$C$5:$C$404,"&lt;="&amp;W$4,'Leave log'!$D$5:$D$404,"&gt;="&amp;W$4,'Leave log'!$B$5:$B$404,Setup!$A$16)&gt;0),Setup!$B$16&amp;IF(COUNTIFS('Leave log'!$A$5:$A$404,$A19,'Leave log'!$C$5:$C$404,W$4,'Leave log'!$D$5:$D$404,W$4,'Leave log'!$E$5:$E$404,"Half day")&gt;0,"½",""),IF(AND(Setup!$A$17&lt;&gt;"",COUNTIFS('Leave log'!$A$5:$A$404,$A19,'Leave log'!$C$5:$C$404,"&lt;="&amp;W$4,'Leave log'!$D$5:$D$404,"&gt;="&amp;W$4,'Leave log'!$B$5:$B$404,Setup!$A$17)&gt;0),Setup!$B$17&amp;IF(COUNTIFS('Leave log'!$A$5:$A$404,$A19,'Leave log'!$C$5:$C$404,W$4,'Leave log'!$D$5:$D$404,W$4,'Leave log'!$E$5:$E$404,"Half day")&gt;0,"½",""),""))))))))</f>
        <v/>
      </c>
      <c r="X19" s="75">
        <f>IF(OR(X$7=1,$A19=""),"",IF(COUNTIFS('Leave log'!$A$5:$A$404,$A19,'Leave log'!$C$5:$C$404,"&lt;="&amp;X$4,'Leave log'!$D$5:$D$404,"&gt;="&amp;X$4)=0,"",IF(AND(Setup!$A$12&lt;&gt;"",COUNTIFS('Leave log'!$A$5:$A$404,$A19,'Leave log'!$C$5:$C$404,"&lt;="&amp;X$4,'Leave log'!$D$5:$D$404,"&gt;="&amp;X$4,'Leave log'!$B$5:$B$404,Setup!$A$12)&gt;0),Setup!$B$12&amp;IF(COUNTIFS('Leave log'!$A$5:$A$404,$A19,'Leave log'!$C$5:$C$404,X$4,'Leave log'!$D$5:$D$404,X$4,'Leave log'!$E$5:$E$404,"Half day")&gt;0,"½",""),IF(AND(Setup!$A$13&lt;&gt;"",COUNTIFS('Leave log'!$A$5:$A$404,$A19,'Leave log'!$C$5:$C$404,"&lt;="&amp;X$4,'Leave log'!$D$5:$D$404,"&gt;="&amp;X$4,'Leave log'!$B$5:$B$404,Setup!$A$13)&gt;0),Setup!$B$13&amp;IF(COUNTIFS('Leave log'!$A$5:$A$404,$A19,'Leave log'!$C$5:$C$404,X$4,'Leave log'!$D$5:$D$404,X$4,'Leave log'!$E$5:$E$404,"Half day")&gt;0,"½",""),IF(AND(Setup!$A$14&lt;&gt;"",COUNTIFS('Leave log'!$A$5:$A$404,$A19,'Leave log'!$C$5:$C$404,"&lt;="&amp;X$4,'Leave log'!$D$5:$D$404,"&gt;="&amp;X$4,'Leave log'!$B$5:$B$404,Setup!$A$14)&gt;0),Setup!$B$14&amp;IF(COUNTIFS('Leave log'!$A$5:$A$404,$A19,'Leave log'!$C$5:$C$404,X$4,'Leave log'!$D$5:$D$404,X$4,'Leave log'!$E$5:$E$404,"Half day")&gt;0,"½",""),IF(AND(Setup!$A$15&lt;&gt;"",COUNTIFS('Leave log'!$A$5:$A$404,$A19,'Leave log'!$C$5:$C$404,"&lt;="&amp;X$4,'Leave log'!$D$5:$D$404,"&gt;="&amp;X$4,'Leave log'!$B$5:$B$404,Setup!$A$15)&gt;0),Setup!$B$15&amp;IF(COUNTIFS('Leave log'!$A$5:$A$404,$A19,'Leave log'!$C$5:$C$404,X$4,'Leave log'!$D$5:$D$404,X$4,'Leave log'!$E$5:$E$404,"Half day")&gt;0,"½",""),IF(AND(Setup!$A$16&lt;&gt;"",COUNTIFS('Leave log'!$A$5:$A$404,$A19,'Leave log'!$C$5:$C$404,"&lt;="&amp;X$4,'Leave log'!$D$5:$D$404,"&gt;="&amp;X$4,'Leave log'!$B$5:$B$404,Setup!$A$16)&gt;0),Setup!$B$16&amp;IF(COUNTIFS('Leave log'!$A$5:$A$404,$A19,'Leave log'!$C$5:$C$404,X$4,'Leave log'!$D$5:$D$404,X$4,'Leave log'!$E$5:$E$404,"Half day")&gt;0,"½",""),IF(AND(Setup!$A$17&lt;&gt;"",COUNTIFS('Leave log'!$A$5:$A$404,$A19,'Leave log'!$C$5:$C$404,"&lt;="&amp;X$4,'Leave log'!$D$5:$D$404,"&gt;="&amp;X$4,'Leave log'!$B$5:$B$404,Setup!$A$17)&gt;0),Setup!$B$17&amp;IF(COUNTIFS('Leave log'!$A$5:$A$404,$A19,'Leave log'!$C$5:$C$404,X$4,'Leave log'!$D$5:$D$404,X$4,'Leave log'!$E$5:$E$404,"Half day")&gt;0,"½",""),""))))))))</f>
        <v/>
      </c>
      <c r="Y19" s="75">
        <f>IF(OR(Y$7=1,$A19=""),"",IF(COUNTIFS('Leave log'!$A$5:$A$404,$A19,'Leave log'!$C$5:$C$404,"&lt;="&amp;Y$4,'Leave log'!$D$5:$D$404,"&gt;="&amp;Y$4)=0,"",IF(AND(Setup!$A$12&lt;&gt;"",COUNTIFS('Leave log'!$A$5:$A$404,$A19,'Leave log'!$C$5:$C$404,"&lt;="&amp;Y$4,'Leave log'!$D$5:$D$404,"&gt;="&amp;Y$4,'Leave log'!$B$5:$B$404,Setup!$A$12)&gt;0),Setup!$B$12&amp;IF(COUNTIFS('Leave log'!$A$5:$A$404,$A19,'Leave log'!$C$5:$C$404,Y$4,'Leave log'!$D$5:$D$404,Y$4,'Leave log'!$E$5:$E$404,"Half day")&gt;0,"½",""),IF(AND(Setup!$A$13&lt;&gt;"",COUNTIFS('Leave log'!$A$5:$A$404,$A19,'Leave log'!$C$5:$C$404,"&lt;="&amp;Y$4,'Leave log'!$D$5:$D$404,"&gt;="&amp;Y$4,'Leave log'!$B$5:$B$404,Setup!$A$13)&gt;0),Setup!$B$13&amp;IF(COUNTIFS('Leave log'!$A$5:$A$404,$A19,'Leave log'!$C$5:$C$404,Y$4,'Leave log'!$D$5:$D$404,Y$4,'Leave log'!$E$5:$E$404,"Half day")&gt;0,"½",""),IF(AND(Setup!$A$14&lt;&gt;"",COUNTIFS('Leave log'!$A$5:$A$404,$A19,'Leave log'!$C$5:$C$404,"&lt;="&amp;Y$4,'Leave log'!$D$5:$D$404,"&gt;="&amp;Y$4,'Leave log'!$B$5:$B$404,Setup!$A$14)&gt;0),Setup!$B$14&amp;IF(COUNTIFS('Leave log'!$A$5:$A$404,$A19,'Leave log'!$C$5:$C$404,Y$4,'Leave log'!$D$5:$D$404,Y$4,'Leave log'!$E$5:$E$404,"Half day")&gt;0,"½",""),IF(AND(Setup!$A$15&lt;&gt;"",COUNTIFS('Leave log'!$A$5:$A$404,$A19,'Leave log'!$C$5:$C$404,"&lt;="&amp;Y$4,'Leave log'!$D$5:$D$404,"&gt;="&amp;Y$4,'Leave log'!$B$5:$B$404,Setup!$A$15)&gt;0),Setup!$B$15&amp;IF(COUNTIFS('Leave log'!$A$5:$A$404,$A19,'Leave log'!$C$5:$C$404,Y$4,'Leave log'!$D$5:$D$404,Y$4,'Leave log'!$E$5:$E$404,"Half day")&gt;0,"½",""),IF(AND(Setup!$A$16&lt;&gt;"",COUNTIFS('Leave log'!$A$5:$A$404,$A19,'Leave log'!$C$5:$C$404,"&lt;="&amp;Y$4,'Leave log'!$D$5:$D$404,"&gt;="&amp;Y$4,'Leave log'!$B$5:$B$404,Setup!$A$16)&gt;0),Setup!$B$16&amp;IF(COUNTIFS('Leave log'!$A$5:$A$404,$A19,'Leave log'!$C$5:$C$404,Y$4,'Leave log'!$D$5:$D$404,Y$4,'Leave log'!$E$5:$E$404,"Half day")&gt;0,"½",""),IF(AND(Setup!$A$17&lt;&gt;"",COUNTIFS('Leave log'!$A$5:$A$404,$A19,'Leave log'!$C$5:$C$404,"&lt;="&amp;Y$4,'Leave log'!$D$5:$D$404,"&gt;="&amp;Y$4,'Leave log'!$B$5:$B$404,Setup!$A$17)&gt;0),Setup!$B$17&amp;IF(COUNTIFS('Leave log'!$A$5:$A$404,$A19,'Leave log'!$C$5:$C$404,Y$4,'Leave log'!$D$5:$D$404,Y$4,'Leave log'!$E$5:$E$404,"Half day")&gt;0,"½",""),""))))))))</f>
        <v/>
      </c>
      <c r="Z19" s="75">
        <f>IF(OR(Z$7=1,$A19=""),"",IF(COUNTIFS('Leave log'!$A$5:$A$404,$A19,'Leave log'!$C$5:$C$404,"&lt;="&amp;Z$4,'Leave log'!$D$5:$D$404,"&gt;="&amp;Z$4)=0,"",IF(AND(Setup!$A$12&lt;&gt;"",COUNTIFS('Leave log'!$A$5:$A$404,$A19,'Leave log'!$C$5:$C$404,"&lt;="&amp;Z$4,'Leave log'!$D$5:$D$404,"&gt;="&amp;Z$4,'Leave log'!$B$5:$B$404,Setup!$A$12)&gt;0),Setup!$B$12&amp;IF(COUNTIFS('Leave log'!$A$5:$A$404,$A19,'Leave log'!$C$5:$C$404,Z$4,'Leave log'!$D$5:$D$404,Z$4,'Leave log'!$E$5:$E$404,"Half day")&gt;0,"½",""),IF(AND(Setup!$A$13&lt;&gt;"",COUNTIFS('Leave log'!$A$5:$A$404,$A19,'Leave log'!$C$5:$C$404,"&lt;="&amp;Z$4,'Leave log'!$D$5:$D$404,"&gt;="&amp;Z$4,'Leave log'!$B$5:$B$404,Setup!$A$13)&gt;0),Setup!$B$13&amp;IF(COUNTIFS('Leave log'!$A$5:$A$404,$A19,'Leave log'!$C$5:$C$404,Z$4,'Leave log'!$D$5:$D$404,Z$4,'Leave log'!$E$5:$E$404,"Half day")&gt;0,"½",""),IF(AND(Setup!$A$14&lt;&gt;"",COUNTIFS('Leave log'!$A$5:$A$404,$A19,'Leave log'!$C$5:$C$404,"&lt;="&amp;Z$4,'Leave log'!$D$5:$D$404,"&gt;="&amp;Z$4,'Leave log'!$B$5:$B$404,Setup!$A$14)&gt;0),Setup!$B$14&amp;IF(COUNTIFS('Leave log'!$A$5:$A$404,$A19,'Leave log'!$C$5:$C$404,Z$4,'Leave log'!$D$5:$D$404,Z$4,'Leave log'!$E$5:$E$404,"Half day")&gt;0,"½",""),IF(AND(Setup!$A$15&lt;&gt;"",COUNTIFS('Leave log'!$A$5:$A$404,$A19,'Leave log'!$C$5:$C$404,"&lt;="&amp;Z$4,'Leave log'!$D$5:$D$404,"&gt;="&amp;Z$4,'Leave log'!$B$5:$B$404,Setup!$A$15)&gt;0),Setup!$B$15&amp;IF(COUNTIFS('Leave log'!$A$5:$A$404,$A19,'Leave log'!$C$5:$C$404,Z$4,'Leave log'!$D$5:$D$404,Z$4,'Leave log'!$E$5:$E$404,"Half day")&gt;0,"½",""),IF(AND(Setup!$A$16&lt;&gt;"",COUNTIFS('Leave log'!$A$5:$A$404,$A19,'Leave log'!$C$5:$C$404,"&lt;="&amp;Z$4,'Leave log'!$D$5:$D$404,"&gt;="&amp;Z$4,'Leave log'!$B$5:$B$404,Setup!$A$16)&gt;0),Setup!$B$16&amp;IF(COUNTIFS('Leave log'!$A$5:$A$404,$A19,'Leave log'!$C$5:$C$404,Z$4,'Leave log'!$D$5:$D$404,Z$4,'Leave log'!$E$5:$E$404,"Half day")&gt;0,"½",""),IF(AND(Setup!$A$17&lt;&gt;"",COUNTIFS('Leave log'!$A$5:$A$404,$A19,'Leave log'!$C$5:$C$404,"&lt;="&amp;Z$4,'Leave log'!$D$5:$D$404,"&gt;="&amp;Z$4,'Leave log'!$B$5:$B$404,Setup!$A$17)&gt;0),Setup!$B$17&amp;IF(COUNTIFS('Leave log'!$A$5:$A$404,$A19,'Leave log'!$C$5:$C$404,Z$4,'Leave log'!$D$5:$D$404,Z$4,'Leave log'!$E$5:$E$404,"Half day")&gt;0,"½",""),""))))))))</f>
        <v/>
      </c>
      <c r="AA19" s="75">
        <f>IF(OR(AA$7=1,$A19=""),"",IF(COUNTIFS('Leave log'!$A$5:$A$404,$A19,'Leave log'!$C$5:$C$404,"&lt;="&amp;AA$4,'Leave log'!$D$5:$D$404,"&gt;="&amp;AA$4)=0,"",IF(AND(Setup!$A$12&lt;&gt;"",COUNTIFS('Leave log'!$A$5:$A$404,$A19,'Leave log'!$C$5:$C$404,"&lt;="&amp;AA$4,'Leave log'!$D$5:$D$404,"&gt;="&amp;AA$4,'Leave log'!$B$5:$B$404,Setup!$A$12)&gt;0),Setup!$B$12&amp;IF(COUNTIFS('Leave log'!$A$5:$A$404,$A19,'Leave log'!$C$5:$C$404,AA$4,'Leave log'!$D$5:$D$404,AA$4,'Leave log'!$E$5:$E$404,"Half day")&gt;0,"½",""),IF(AND(Setup!$A$13&lt;&gt;"",COUNTIFS('Leave log'!$A$5:$A$404,$A19,'Leave log'!$C$5:$C$404,"&lt;="&amp;AA$4,'Leave log'!$D$5:$D$404,"&gt;="&amp;AA$4,'Leave log'!$B$5:$B$404,Setup!$A$13)&gt;0),Setup!$B$13&amp;IF(COUNTIFS('Leave log'!$A$5:$A$404,$A19,'Leave log'!$C$5:$C$404,AA$4,'Leave log'!$D$5:$D$404,AA$4,'Leave log'!$E$5:$E$404,"Half day")&gt;0,"½",""),IF(AND(Setup!$A$14&lt;&gt;"",COUNTIFS('Leave log'!$A$5:$A$404,$A19,'Leave log'!$C$5:$C$404,"&lt;="&amp;AA$4,'Leave log'!$D$5:$D$404,"&gt;="&amp;AA$4,'Leave log'!$B$5:$B$404,Setup!$A$14)&gt;0),Setup!$B$14&amp;IF(COUNTIFS('Leave log'!$A$5:$A$404,$A19,'Leave log'!$C$5:$C$404,AA$4,'Leave log'!$D$5:$D$404,AA$4,'Leave log'!$E$5:$E$404,"Half day")&gt;0,"½",""),IF(AND(Setup!$A$15&lt;&gt;"",COUNTIFS('Leave log'!$A$5:$A$404,$A19,'Leave log'!$C$5:$C$404,"&lt;="&amp;AA$4,'Leave log'!$D$5:$D$404,"&gt;="&amp;AA$4,'Leave log'!$B$5:$B$404,Setup!$A$15)&gt;0),Setup!$B$15&amp;IF(COUNTIFS('Leave log'!$A$5:$A$404,$A19,'Leave log'!$C$5:$C$404,AA$4,'Leave log'!$D$5:$D$404,AA$4,'Leave log'!$E$5:$E$404,"Half day")&gt;0,"½",""),IF(AND(Setup!$A$16&lt;&gt;"",COUNTIFS('Leave log'!$A$5:$A$404,$A19,'Leave log'!$C$5:$C$404,"&lt;="&amp;AA$4,'Leave log'!$D$5:$D$404,"&gt;="&amp;AA$4,'Leave log'!$B$5:$B$404,Setup!$A$16)&gt;0),Setup!$B$16&amp;IF(COUNTIFS('Leave log'!$A$5:$A$404,$A19,'Leave log'!$C$5:$C$404,AA$4,'Leave log'!$D$5:$D$404,AA$4,'Leave log'!$E$5:$E$404,"Half day")&gt;0,"½",""),IF(AND(Setup!$A$17&lt;&gt;"",COUNTIFS('Leave log'!$A$5:$A$404,$A19,'Leave log'!$C$5:$C$404,"&lt;="&amp;AA$4,'Leave log'!$D$5:$D$404,"&gt;="&amp;AA$4,'Leave log'!$B$5:$B$404,Setup!$A$17)&gt;0),Setup!$B$17&amp;IF(COUNTIFS('Leave log'!$A$5:$A$404,$A19,'Leave log'!$C$5:$C$404,AA$4,'Leave log'!$D$5:$D$404,AA$4,'Leave log'!$E$5:$E$404,"Half day")&gt;0,"½",""),""))))))))</f>
        <v/>
      </c>
      <c r="AB19" s="75">
        <f>IF(OR(AB$7=1,$A19=""),"",IF(COUNTIFS('Leave log'!$A$5:$A$404,$A19,'Leave log'!$C$5:$C$404,"&lt;="&amp;AB$4,'Leave log'!$D$5:$D$404,"&gt;="&amp;AB$4)=0,"",IF(AND(Setup!$A$12&lt;&gt;"",COUNTIFS('Leave log'!$A$5:$A$404,$A19,'Leave log'!$C$5:$C$404,"&lt;="&amp;AB$4,'Leave log'!$D$5:$D$404,"&gt;="&amp;AB$4,'Leave log'!$B$5:$B$404,Setup!$A$12)&gt;0),Setup!$B$12&amp;IF(COUNTIFS('Leave log'!$A$5:$A$404,$A19,'Leave log'!$C$5:$C$404,AB$4,'Leave log'!$D$5:$D$404,AB$4,'Leave log'!$E$5:$E$404,"Half day")&gt;0,"½",""),IF(AND(Setup!$A$13&lt;&gt;"",COUNTIFS('Leave log'!$A$5:$A$404,$A19,'Leave log'!$C$5:$C$404,"&lt;="&amp;AB$4,'Leave log'!$D$5:$D$404,"&gt;="&amp;AB$4,'Leave log'!$B$5:$B$404,Setup!$A$13)&gt;0),Setup!$B$13&amp;IF(COUNTIFS('Leave log'!$A$5:$A$404,$A19,'Leave log'!$C$5:$C$404,AB$4,'Leave log'!$D$5:$D$404,AB$4,'Leave log'!$E$5:$E$404,"Half day")&gt;0,"½",""),IF(AND(Setup!$A$14&lt;&gt;"",COUNTIFS('Leave log'!$A$5:$A$404,$A19,'Leave log'!$C$5:$C$404,"&lt;="&amp;AB$4,'Leave log'!$D$5:$D$404,"&gt;="&amp;AB$4,'Leave log'!$B$5:$B$404,Setup!$A$14)&gt;0),Setup!$B$14&amp;IF(COUNTIFS('Leave log'!$A$5:$A$404,$A19,'Leave log'!$C$5:$C$404,AB$4,'Leave log'!$D$5:$D$404,AB$4,'Leave log'!$E$5:$E$404,"Half day")&gt;0,"½",""),IF(AND(Setup!$A$15&lt;&gt;"",COUNTIFS('Leave log'!$A$5:$A$404,$A19,'Leave log'!$C$5:$C$404,"&lt;="&amp;AB$4,'Leave log'!$D$5:$D$404,"&gt;="&amp;AB$4,'Leave log'!$B$5:$B$404,Setup!$A$15)&gt;0),Setup!$B$15&amp;IF(COUNTIFS('Leave log'!$A$5:$A$404,$A19,'Leave log'!$C$5:$C$404,AB$4,'Leave log'!$D$5:$D$404,AB$4,'Leave log'!$E$5:$E$404,"Half day")&gt;0,"½",""),IF(AND(Setup!$A$16&lt;&gt;"",COUNTIFS('Leave log'!$A$5:$A$404,$A19,'Leave log'!$C$5:$C$404,"&lt;="&amp;AB$4,'Leave log'!$D$5:$D$404,"&gt;="&amp;AB$4,'Leave log'!$B$5:$B$404,Setup!$A$16)&gt;0),Setup!$B$16&amp;IF(COUNTIFS('Leave log'!$A$5:$A$404,$A19,'Leave log'!$C$5:$C$404,AB$4,'Leave log'!$D$5:$D$404,AB$4,'Leave log'!$E$5:$E$404,"Half day")&gt;0,"½",""),IF(AND(Setup!$A$17&lt;&gt;"",COUNTIFS('Leave log'!$A$5:$A$404,$A19,'Leave log'!$C$5:$C$404,"&lt;="&amp;AB$4,'Leave log'!$D$5:$D$404,"&gt;="&amp;AB$4,'Leave log'!$B$5:$B$404,Setup!$A$17)&gt;0),Setup!$B$17&amp;IF(COUNTIFS('Leave log'!$A$5:$A$404,$A19,'Leave log'!$C$5:$C$404,AB$4,'Leave log'!$D$5:$D$404,AB$4,'Leave log'!$E$5:$E$404,"Half day")&gt;0,"½",""),""))))))))</f>
        <v/>
      </c>
      <c r="AC19" s="75">
        <f>IF(OR(AC$7=1,$A19=""),"",IF(COUNTIFS('Leave log'!$A$5:$A$404,$A19,'Leave log'!$C$5:$C$404,"&lt;="&amp;AC$4,'Leave log'!$D$5:$D$404,"&gt;="&amp;AC$4)=0,"",IF(AND(Setup!$A$12&lt;&gt;"",COUNTIFS('Leave log'!$A$5:$A$404,$A19,'Leave log'!$C$5:$C$404,"&lt;="&amp;AC$4,'Leave log'!$D$5:$D$404,"&gt;="&amp;AC$4,'Leave log'!$B$5:$B$404,Setup!$A$12)&gt;0),Setup!$B$12&amp;IF(COUNTIFS('Leave log'!$A$5:$A$404,$A19,'Leave log'!$C$5:$C$404,AC$4,'Leave log'!$D$5:$D$404,AC$4,'Leave log'!$E$5:$E$404,"Half day")&gt;0,"½",""),IF(AND(Setup!$A$13&lt;&gt;"",COUNTIFS('Leave log'!$A$5:$A$404,$A19,'Leave log'!$C$5:$C$404,"&lt;="&amp;AC$4,'Leave log'!$D$5:$D$404,"&gt;="&amp;AC$4,'Leave log'!$B$5:$B$404,Setup!$A$13)&gt;0),Setup!$B$13&amp;IF(COUNTIFS('Leave log'!$A$5:$A$404,$A19,'Leave log'!$C$5:$C$404,AC$4,'Leave log'!$D$5:$D$404,AC$4,'Leave log'!$E$5:$E$404,"Half day")&gt;0,"½",""),IF(AND(Setup!$A$14&lt;&gt;"",COUNTIFS('Leave log'!$A$5:$A$404,$A19,'Leave log'!$C$5:$C$404,"&lt;="&amp;AC$4,'Leave log'!$D$5:$D$404,"&gt;="&amp;AC$4,'Leave log'!$B$5:$B$404,Setup!$A$14)&gt;0),Setup!$B$14&amp;IF(COUNTIFS('Leave log'!$A$5:$A$404,$A19,'Leave log'!$C$5:$C$404,AC$4,'Leave log'!$D$5:$D$404,AC$4,'Leave log'!$E$5:$E$404,"Half day")&gt;0,"½",""),IF(AND(Setup!$A$15&lt;&gt;"",COUNTIFS('Leave log'!$A$5:$A$404,$A19,'Leave log'!$C$5:$C$404,"&lt;="&amp;AC$4,'Leave log'!$D$5:$D$404,"&gt;="&amp;AC$4,'Leave log'!$B$5:$B$404,Setup!$A$15)&gt;0),Setup!$B$15&amp;IF(COUNTIFS('Leave log'!$A$5:$A$404,$A19,'Leave log'!$C$5:$C$404,AC$4,'Leave log'!$D$5:$D$404,AC$4,'Leave log'!$E$5:$E$404,"Half day")&gt;0,"½",""),IF(AND(Setup!$A$16&lt;&gt;"",COUNTIFS('Leave log'!$A$5:$A$404,$A19,'Leave log'!$C$5:$C$404,"&lt;="&amp;AC$4,'Leave log'!$D$5:$D$404,"&gt;="&amp;AC$4,'Leave log'!$B$5:$B$404,Setup!$A$16)&gt;0),Setup!$B$16&amp;IF(COUNTIFS('Leave log'!$A$5:$A$404,$A19,'Leave log'!$C$5:$C$404,AC$4,'Leave log'!$D$5:$D$404,AC$4,'Leave log'!$E$5:$E$404,"Half day")&gt;0,"½",""),IF(AND(Setup!$A$17&lt;&gt;"",COUNTIFS('Leave log'!$A$5:$A$404,$A19,'Leave log'!$C$5:$C$404,"&lt;="&amp;AC$4,'Leave log'!$D$5:$D$404,"&gt;="&amp;AC$4,'Leave log'!$B$5:$B$404,Setup!$A$17)&gt;0),Setup!$B$17&amp;IF(COUNTIFS('Leave log'!$A$5:$A$404,$A19,'Leave log'!$C$5:$C$404,AC$4,'Leave log'!$D$5:$D$404,AC$4,'Leave log'!$E$5:$E$404,"Half day")&gt;0,"½",""),""))))))))</f>
        <v/>
      </c>
      <c r="AD19" s="75">
        <f>IF(OR(AD$7=1,$A19=""),"",IF(COUNTIFS('Leave log'!$A$5:$A$404,$A19,'Leave log'!$C$5:$C$404,"&lt;="&amp;AD$4,'Leave log'!$D$5:$D$404,"&gt;="&amp;AD$4)=0,"",IF(AND(Setup!$A$12&lt;&gt;"",COUNTIFS('Leave log'!$A$5:$A$404,$A19,'Leave log'!$C$5:$C$404,"&lt;="&amp;AD$4,'Leave log'!$D$5:$D$404,"&gt;="&amp;AD$4,'Leave log'!$B$5:$B$404,Setup!$A$12)&gt;0),Setup!$B$12&amp;IF(COUNTIFS('Leave log'!$A$5:$A$404,$A19,'Leave log'!$C$5:$C$404,AD$4,'Leave log'!$D$5:$D$404,AD$4,'Leave log'!$E$5:$E$404,"Half day")&gt;0,"½",""),IF(AND(Setup!$A$13&lt;&gt;"",COUNTIFS('Leave log'!$A$5:$A$404,$A19,'Leave log'!$C$5:$C$404,"&lt;="&amp;AD$4,'Leave log'!$D$5:$D$404,"&gt;="&amp;AD$4,'Leave log'!$B$5:$B$404,Setup!$A$13)&gt;0),Setup!$B$13&amp;IF(COUNTIFS('Leave log'!$A$5:$A$404,$A19,'Leave log'!$C$5:$C$404,AD$4,'Leave log'!$D$5:$D$404,AD$4,'Leave log'!$E$5:$E$404,"Half day")&gt;0,"½",""),IF(AND(Setup!$A$14&lt;&gt;"",COUNTIFS('Leave log'!$A$5:$A$404,$A19,'Leave log'!$C$5:$C$404,"&lt;="&amp;AD$4,'Leave log'!$D$5:$D$404,"&gt;="&amp;AD$4,'Leave log'!$B$5:$B$404,Setup!$A$14)&gt;0),Setup!$B$14&amp;IF(COUNTIFS('Leave log'!$A$5:$A$404,$A19,'Leave log'!$C$5:$C$404,AD$4,'Leave log'!$D$5:$D$404,AD$4,'Leave log'!$E$5:$E$404,"Half day")&gt;0,"½",""),IF(AND(Setup!$A$15&lt;&gt;"",COUNTIFS('Leave log'!$A$5:$A$404,$A19,'Leave log'!$C$5:$C$404,"&lt;="&amp;AD$4,'Leave log'!$D$5:$D$404,"&gt;="&amp;AD$4,'Leave log'!$B$5:$B$404,Setup!$A$15)&gt;0),Setup!$B$15&amp;IF(COUNTIFS('Leave log'!$A$5:$A$404,$A19,'Leave log'!$C$5:$C$404,AD$4,'Leave log'!$D$5:$D$404,AD$4,'Leave log'!$E$5:$E$404,"Half day")&gt;0,"½",""),IF(AND(Setup!$A$16&lt;&gt;"",COUNTIFS('Leave log'!$A$5:$A$404,$A19,'Leave log'!$C$5:$C$404,"&lt;="&amp;AD$4,'Leave log'!$D$5:$D$404,"&gt;="&amp;AD$4,'Leave log'!$B$5:$B$404,Setup!$A$16)&gt;0),Setup!$B$16&amp;IF(COUNTIFS('Leave log'!$A$5:$A$404,$A19,'Leave log'!$C$5:$C$404,AD$4,'Leave log'!$D$5:$D$404,AD$4,'Leave log'!$E$5:$E$404,"Half day")&gt;0,"½",""),IF(AND(Setup!$A$17&lt;&gt;"",COUNTIFS('Leave log'!$A$5:$A$404,$A19,'Leave log'!$C$5:$C$404,"&lt;="&amp;AD$4,'Leave log'!$D$5:$D$404,"&gt;="&amp;AD$4,'Leave log'!$B$5:$B$404,Setup!$A$17)&gt;0),Setup!$B$17&amp;IF(COUNTIFS('Leave log'!$A$5:$A$404,$A19,'Leave log'!$C$5:$C$404,AD$4,'Leave log'!$D$5:$D$404,AD$4,'Leave log'!$E$5:$E$404,"Half day")&gt;0,"½",""),""))))))))</f>
        <v/>
      </c>
      <c r="AE19" s="75">
        <f>IF(OR(AE$7=1,$A19=""),"",IF(COUNTIFS('Leave log'!$A$5:$A$404,$A19,'Leave log'!$C$5:$C$404,"&lt;="&amp;AE$4,'Leave log'!$D$5:$D$404,"&gt;="&amp;AE$4)=0,"",IF(AND(Setup!$A$12&lt;&gt;"",COUNTIFS('Leave log'!$A$5:$A$404,$A19,'Leave log'!$C$5:$C$404,"&lt;="&amp;AE$4,'Leave log'!$D$5:$D$404,"&gt;="&amp;AE$4,'Leave log'!$B$5:$B$404,Setup!$A$12)&gt;0),Setup!$B$12&amp;IF(COUNTIFS('Leave log'!$A$5:$A$404,$A19,'Leave log'!$C$5:$C$404,AE$4,'Leave log'!$D$5:$D$404,AE$4,'Leave log'!$E$5:$E$404,"Half day")&gt;0,"½",""),IF(AND(Setup!$A$13&lt;&gt;"",COUNTIFS('Leave log'!$A$5:$A$404,$A19,'Leave log'!$C$5:$C$404,"&lt;="&amp;AE$4,'Leave log'!$D$5:$D$404,"&gt;="&amp;AE$4,'Leave log'!$B$5:$B$404,Setup!$A$13)&gt;0),Setup!$B$13&amp;IF(COUNTIFS('Leave log'!$A$5:$A$404,$A19,'Leave log'!$C$5:$C$404,AE$4,'Leave log'!$D$5:$D$404,AE$4,'Leave log'!$E$5:$E$404,"Half day")&gt;0,"½",""),IF(AND(Setup!$A$14&lt;&gt;"",COUNTIFS('Leave log'!$A$5:$A$404,$A19,'Leave log'!$C$5:$C$404,"&lt;="&amp;AE$4,'Leave log'!$D$5:$D$404,"&gt;="&amp;AE$4,'Leave log'!$B$5:$B$404,Setup!$A$14)&gt;0),Setup!$B$14&amp;IF(COUNTIFS('Leave log'!$A$5:$A$404,$A19,'Leave log'!$C$5:$C$404,AE$4,'Leave log'!$D$5:$D$404,AE$4,'Leave log'!$E$5:$E$404,"Half day")&gt;0,"½",""),IF(AND(Setup!$A$15&lt;&gt;"",COUNTIFS('Leave log'!$A$5:$A$404,$A19,'Leave log'!$C$5:$C$404,"&lt;="&amp;AE$4,'Leave log'!$D$5:$D$404,"&gt;="&amp;AE$4,'Leave log'!$B$5:$B$404,Setup!$A$15)&gt;0),Setup!$B$15&amp;IF(COUNTIFS('Leave log'!$A$5:$A$404,$A19,'Leave log'!$C$5:$C$404,AE$4,'Leave log'!$D$5:$D$404,AE$4,'Leave log'!$E$5:$E$404,"Half day")&gt;0,"½",""),IF(AND(Setup!$A$16&lt;&gt;"",COUNTIFS('Leave log'!$A$5:$A$404,$A19,'Leave log'!$C$5:$C$404,"&lt;="&amp;AE$4,'Leave log'!$D$5:$D$404,"&gt;="&amp;AE$4,'Leave log'!$B$5:$B$404,Setup!$A$16)&gt;0),Setup!$B$16&amp;IF(COUNTIFS('Leave log'!$A$5:$A$404,$A19,'Leave log'!$C$5:$C$404,AE$4,'Leave log'!$D$5:$D$404,AE$4,'Leave log'!$E$5:$E$404,"Half day")&gt;0,"½",""),IF(AND(Setup!$A$17&lt;&gt;"",COUNTIFS('Leave log'!$A$5:$A$404,$A19,'Leave log'!$C$5:$C$404,"&lt;="&amp;AE$4,'Leave log'!$D$5:$D$404,"&gt;="&amp;AE$4,'Leave log'!$B$5:$B$404,Setup!$A$17)&gt;0),Setup!$B$17&amp;IF(COUNTIFS('Leave log'!$A$5:$A$404,$A19,'Leave log'!$C$5:$C$404,AE$4,'Leave log'!$D$5:$D$404,AE$4,'Leave log'!$E$5:$E$404,"Half day")&gt;0,"½",""),""))))))))</f>
        <v/>
      </c>
      <c r="AF19" s="75">
        <f>IF(OR(AF$7=1,$A19=""),"",IF(COUNTIFS('Leave log'!$A$5:$A$404,$A19,'Leave log'!$C$5:$C$404,"&lt;="&amp;AF$4,'Leave log'!$D$5:$D$404,"&gt;="&amp;AF$4)=0,"",IF(AND(Setup!$A$12&lt;&gt;"",COUNTIFS('Leave log'!$A$5:$A$404,$A19,'Leave log'!$C$5:$C$404,"&lt;="&amp;AF$4,'Leave log'!$D$5:$D$404,"&gt;="&amp;AF$4,'Leave log'!$B$5:$B$404,Setup!$A$12)&gt;0),Setup!$B$12&amp;IF(COUNTIFS('Leave log'!$A$5:$A$404,$A19,'Leave log'!$C$5:$C$404,AF$4,'Leave log'!$D$5:$D$404,AF$4,'Leave log'!$E$5:$E$404,"Half day")&gt;0,"½",""),IF(AND(Setup!$A$13&lt;&gt;"",COUNTIFS('Leave log'!$A$5:$A$404,$A19,'Leave log'!$C$5:$C$404,"&lt;="&amp;AF$4,'Leave log'!$D$5:$D$404,"&gt;="&amp;AF$4,'Leave log'!$B$5:$B$404,Setup!$A$13)&gt;0),Setup!$B$13&amp;IF(COUNTIFS('Leave log'!$A$5:$A$404,$A19,'Leave log'!$C$5:$C$404,AF$4,'Leave log'!$D$5:$D$404,AF$4,'Leave log'!$E$5:$E$404,"Half day")&gt;0,"½",""),IF(AND(Setup!$A$14&lt;&gt;"",COUNTIFS('Leave log'!$A$5:$A$404,$A19,'Leave log'!$C$5:$C$404,"&lt;="&amp;AF$4,'Leave log'!$D$5:$D$404,"&gt;="&amp;AF$4,'Leave log'!$B$5:$B$404,Setup!$A$14)&gt;0),Setup!$B$14&amp;IF(COUNTIFS('Leave log'!$A$5:$A$404,$A19,'Leave log'!$C$5:$C$404,AF$4,'Leave log'!$D$5:$D$404,AF$4,'Leave log'!$E$5:$E$404,"Half day")&gt;0,"½",""),IF(AND(Setup!$A$15&lt;&gt;"",COUNTIFS('Leave log'!$A$5:$A$404,$A19,'Leave log'!$C$5:$C$404,"&lt;="&amp;AF$4,'Leave log'!$D$5:$D$404,"&gt;="&amp;AF$4,'Leave log'!$B$5:$B$404,Setup!$A$15)&gt;0),Setup!$B$15&amp;IF(COUNTIFS('Leave log'!$A$5:$A$404,$A19,'Leave log'!$C$5:$C$404,AF$4,'Leave log'!$D$5:$D$404,AF$4,'Leave log'!$E$5:$E$404,"Half day")&gt;0,"½",""),IF(AND(Setup!$A$16&lt;&gt;"",COUNTIFS('Leave log'!$A$5:$A$404,$A19,'Leave log'!$C$5:$C$404,"&lt;="&amp;AF$4,'Leave log'!$D$5:$D$404,"&gt;="&amp;AF$4,'Leave log'!$B$5:$B$404,Setup!$A$16)&gt;0),Setup!$B$16&amp;IF(COUNTIFS('Leave log'!$A$5:$A$404,$A19,'Leave log'!$C$5:$C$404,AF$4,'Leave log'!$D$5:$D$404,AF$4,'Leave log'!$E$5:$E$404,"Half day")&gt;0,"½",""),IF(AND(Setup!$A$17&lt;&gt;"",COUNTIFS('Leave log'!$A$5:$A$404,$A19,'Leave log'!$C$5:$C$404,"&lt;="&amp;AF$4,'Leave log'!$D$5:$D$404,"&gt;="&amp;AF$4,'Leave log'!$B$5:$B$404,Setup!$A$17)&gt;0),Setup!$B$17&amp;IF(COUNTIFS('Leave log'!$A$5:$A$404,$A19,'Leave log'!$C$5:$C$404,AF$4,'Leave log'!$D$5:$D$404,AF$4,'Leave log'!$E$5:$E$404,"Half day")&gt;0,"½",""),""))))))))</f>
        <v/>
      </c>
    </row>
    <row r="20">
      <c r="A20" s="74">
        <f>IFERROR(IF(INDEX(Employees!$A$5:$A$34,13)="","",INDEX(Employees!$A$5:$A$34,13)),"")</f>
        <v/>
      </c>
      <c r="B20" s="75">
        <f>IF(OR(B$7=1,$A20=""),"",IF(COUNTIFS('Leave log'!$A$5:$A$404,$A20,'Leave log'!$C$5:$C$404,"&lt;="&amp;B$4,'Leave log'!$D$5:$D$404,"&gt;="&amp;B$4)=0,"",IF(AND(Setup!$A$12&lt;&gt;"",COUNTIFS('Leave log'!$A$5:$A$404,$A20,'Leave log'!$C$5:$C$404,"&lt;="&amp;B$4,'Leave log'!$D$5:$D$404,"&gt;="&amp;B$4,'Leave log'!$B$5:$B$404,Setup!$A$12)&gt;0),Setup!$B$12&amp;IF(COUNTIFS('Leave log'!$A$5:$A$404,$A20,'Leave log'!$C$5:$C$404,B$4,'Leave log'!$D$5:$D$404,B$4,'Leave log'!$E$5:$E$404,"Half day")&gt;0,"½",""),IF(AND(Setup!$A$13&lt;&gt;"",COUNTIFS('Leave log'!$A$5:$A$404,$A20,'Leave log'!$C$5:$C$404,"&lt;="&amp;B$4,'Leave log'!$D$5:$D$404,"&gt;="&amp;B$4,'Leave log'!$B$5:$B$404,Setup!$A$13)&gt;0),Setup!$B$13&amp;IF(COUNTIFS('Leave log'!$A$5:$A$404,$A20,'Leave log'!$C$5:$C$404,B$4,'Leave log'!$D$5:$D$404,B$4,'Leave log'!$E$5:$E$404,"Half day")&gt;0,"½",""),IF(AND(Setup!$A$14&lt;&gt;"",COUNTIFS('Leave log'!$A$5:$A$404,$A20,'Leave log'!$C$5:$C$404,"&lt;="&amp;B$4,'Leave log'!$D$5:$D$404,"&gt;="&amp;B$4,'Leave log'!$B$5:$B$404,Setup!$A$14)&gt;0),Setup!$B$14&amp;IF(COUNTIFS('Leave log'!$A$5:$A$404,$A20,'Leave log'!$C$5:$C$404,B$4,'Leave log'!$D$5:$D$404,B$4,'Leave log'!$E$5:$E$404,"Half day")&gt;0,"½",""),IF(AND(Setup!$A$15&lt;&gt;"",COUNTIFS('Leave log'!$A$5:$A$404,$A20,'Leave log'!$C$5:$C$404,"&lt;="&amp;B$4,'Leave log'!$D$5:$D$404,"&gt;="&amp;B$4,'Leave log'!$B$5:$B$404,Setup!$A$15)&gt;0),Setup!$B$15&amp;IF(COUNTIFS('Leave log'!$A$5:$A$404,$A20,'Leave log'!$C$5:$C$404,B$4,'Leave log'!$D$5:$D$404,B$4,'Leave log'!$E$5:$E$404,"Half day")&gt;0,"½",""),IF(AND(Setup!$A$16&lt;&gt;"",COUNTIFS('Leave log'!$A$5:$A$404,$A20,'Leave log'!$C$5:$C$404,"&lt;="&amp;B$4,'Leave log'!$D$5:$D$404,"&gt;="&amp;B$4,'Leave log'!$B$5:$B$404,Setup!$A$16)&gt;0),Setup!$B$16&amp;IF(COUNTIFS('Leave log'!$A$5:$A$404,$A20,'Leave log'!$C$5:$C$404,B$4,'Leave log'!$D$5:$D$404,B$4,'Leave log'!$E$5:$E$404,"Half day")&gt;0,"½",""),IF(AND(Setup!$A$17&lt;&gt;"",COUNTIFS('Leave log'!$A$5:$A$404,$A20,'Leave log'!$C$5:$C$404,"&lt;="&amp;B$4,'Leave log'!$D$5:$D$404,"&gt;="&amp;B$4,'Leave log'!$B$5:$B$404,Setup!$A$17)&gt;0),Setup!$B$17&amp;IF(COUNTIFS('Leave log'!$A$5:$A$404,$A20,'Leave log'!$C$5:$C$404,B$4,'Leave log'!$D$5:$D$404,B$4,'Leave log'!$E$5:$E$404,"Half day")&gt;0,"½",""),""))))))))</f>
        <v/>
      </c>
      <c r="C20" s="75">
        <f>IF(OR(C$7=1,$A20=""),"",IF(COUNTIFS('Leave log'!$A$5:$A$404,$A20,'Leave log'!$C$5:$C$404,"&lt;="&amp;C$4,'Leave log'!$D$5:$D$404,"&gt;="&amp;C$4)=0,"",IF(AND(Setup!$A$12&lt;&gt;"",COUNTIFS('Leave log'!$A$5:$A$404,$A20,'Leave log'!$C$5:$C$404,"&lt;="&amp;C$4,'Leave log'!$D$5:$D$404,"&gt;="&amp;C$4,'Leave log'!$B$5:$B$404,Setup!$A$12)&gt;0),Setup!$B$12&amp;IF(COUNTIFS('Leave log'!$A$5:$A$404,$A20,'Leave log'!$C$5:$C$404,C$4,'Leave log'!$D$5:$D$404,C$4,'Leave log'!$E$5:$E$404,"Half day")&gt;0,"½",""),IF(AND(Setup!$A$13&lt;&gt;"",COUNTIFS('Leave log'!$A$5:$A$404,$A20,'Leave log'!$C$5:$C$404,"&lt;="&amp;C$4,'Leave log'!$D$5:$D$404,"&gt;="&amp;C$4,'Leave log'!$B$5:$B$404,Setup!$A$13)&gt;0),Setup!$B$13&amp;IF(COUNTIFS('Leave log'!$A$5:$A$404,$A20,'Leave log'!$C$5:$C$404,C$4,'Leave log'!$D$5:$D$404,C$4,'Leave log'!$E$5:$E$404,"Half day")&gt;0,"½",""),IF(AND(Setup!$A$14&lt;&gt;"",COUNTIFS('Leave log'!$A$5:$A$404,$A20,'Leave log'!$C$5:$C$404,"&lt;="&amp;C$4,'Leave log'!$D$5:$D$404,"&gt;="&amp;C$4,'Leave log'!$B$5:$B$404,Setup!$A$14)&gt;0),Setup!$B$14&amp;IF(COUNTIFS('Leave log'!$A$5:$A$404,$A20,'Leave log'!$C$5:$C$404,C$4,'Leave log'!$D$5:$D$404,C$4,'Leave log'!$E$5:$E$404,"Half day")&gt;0,"½",""),IF(AND(Setup!$A$15&lt;&gt;"",COUNTIFS('Leave log'!$A$5:$A$404,$A20,'Leave log'!$C$5:$C$404,"&lt;="&amp;C$4,'Leave log'!$D$5:$D$404,"&gt;="&amp;C$4,'Leave log'!$B$5:$B$404,Setup!$A$15)&gt;0),Setup!$B$15&amp;IF(COUNTIFS('Leave log'!$A$5:$A$404,$A20,'Leave log'!$C$5:$C$404,C$4,'Leave log'!$D$5:$D$404,C$4,'Leave log'!$E$5:$E$404,"Half day")&gt;0,"½",""),IF(AND(Setup!$A$16&lt;&gt;"",COUNTIFS('Leave log'!$A$5:$A$404,$A20,'Leave log'!$C$5:$C$404,"&lt;="&amp;C$4,'Leave log'!$D$5:$D$404,"&gt;="&amp;C$4,'Leave log'!$B$5:$B$404,Setup!$A$16)&gt;0),Setup!$B$16&amp;IF(COUNTIFS('Leave log'!$A$5:$A$404,$A20,'Leave log'!$C$5:$C$404,C$4,'Leave log'!$D$5:$D$404,C$4,'Leave log'!$E$5:$E$404,"Half day")&gt;0,"½",""),IF(AND(Setup!$A$17&lt;&gt;"",COUNTIFS('Leave log'!$A$5:$A$404,$A20,'Leave log'!$C$5:$C$404,"&lt;="&amp;C$4,'Leave log'!$D$5:$D$404,"&gt;="&amp;C$4,'Leave log'!$B$5:$B$404,Setup!$A$17)&gt;0),Setup!$B$17&amp;IF(COUNTIFS('Leave log'!$A$5:$A$404,$A20,'Leave log'!$C$5:$C$404,C$4,'Leave log'!$D$5:$D$404,C$4,'Leave log'!$E$5:$E$404,"Half day")&gt;0,"½",""),""))))))))</f>
        <v/>
      </c>
      <c r="D20" s="75">
        <f>IF(OR(D$7=1,$A20=""),"",IF(COUNTIFS('Leave log'!$A$5:$A$404,$A20,'Leave log'!$C$5:$C$404,"&lt;="&amp;D$4,'Leave log'!$D$5:$D$404,"&gt;="&amp;D$4)=0,"",IF(AND(Setup!$A$12&lt;&gt;"",COUNTIFS('Leave log'!$A$5:$A$404,$A20,'Leave log'!$C$5:$C$404,"&lt;="&amp;D$4,'Leave log'!$D$5:$D$404,"&gt;="&amp;D$4,'Leave log'!$B$5:$B$404,Setup!$A$12)&gt;0),Setup!$B$12&amp;IF(COUNTIFS('Leave log'!$A$5:$A$404,$A20,'Leave log'!$C$5:$C$404,D$4,'Leave log'!$D$5:$D$404,D$4,'Leave log'!$E$5:$E$404,"Half day")&gt;0,"½",""),IF(AND(Setup!$A$13&lt;&gt;"",COUNTIFS('Leave log'!$A$5:$A$404,$A20,'Leave log'!$C$5:$C$404,"&lt;="&amp;D$4,'Leave log'!$D$5:$D$404,"&gt;="&amp;D$4,'Leave log'!$B$5:$B$404,Setup!$A$13)&gt;0),Setup!$B$13&amp;IF(COUNTIFS('Leave log'!$A$5:$A$404,$A20,'Leave log'!$C$5:$C$404,D$4,'Leave log'!$D$5:$D$404,D$4,'Leave log'!$E$5:$E$404,"Half day")&gt;0,"½",""),IF(AND(Setup!$A$14&lt;&gt;"",COUNTIFS('Leave log'!$A$5:$A$404,$A20,'Leave log'!$C$5:$C$404,"&lt;="&amp;D$4,'Leave log'!$D$5:$D$404,"&gt;="&amp;D$4,'Leave log'!$B$5:$B$404,Setup!$A$14)&gt;0),Setup!$B$14&amp;IF(COUNTIFS('Leave log'!$A$5:$A$404,$A20,'Leave log'!$C$5:$C$404,D$4,'Leave log'!$D$5:$D$404,D$4,'Leave log'!$E$5:$E$404,"Half day")&gt;0,"½",""),IF(AND(Setup!$A$15&lt;&gt;"",COUNTIFS('Leave log'!$A$5:$A$404,$A20,'Leave log'!$C$5:$C$404,"&lt;="&amp;D$4,'Leave log'!$D$5:$D$404,"&gt;="&amp;D$4,'Leave log'!$B$5:$B$404,Setup!$A$15)&gt;0),Setup!$B$15&amp;IF(COUNTIFS('Leave log'!$A$5:$A$404,$A20,'Leave log'!$C$5:$C$404,D$4,'Leave log'!$D$5:$D$404,D$4,'Leave log'!$E$5:$E$404,"Half day")&gt;0,"½",""),IF(AND(Setup!$A$16&lt;&gt;"",COUNTIFS('Leave log'!$A$5:$A$404,$A20,'Leave log'!$C$5:$C$404,"&lt;="&amp;D$4,'Leave log'!$D$5:$D$404,"&gt;="&amp;D$4,'Leave log'!$B$5:$B$404,Setup!$A$16)&gt;0),Setup!$B$16&amp;IF(COUNTIFS('Leave log'!$A$5:$A$404,$A20,'Leave log'!$C$5:$C$404,D$4,'Leave log'!$D$5:$D$404,D$4,'Leave log'!$E$5:$E$404,"Half day")&gt;0,"½",""),IF(AND(Setup!$A$17&lt;&gt;"",COUNTIFS('Leave log'!$A$5:$A$404,$A20,'Leave log'!$C$5:$C$404,"&lt;="&amp;D$4,'Leave log'!$D$5:$D$404,"&gt;="&amp;D$4,'Leave log'!$B$5:$B$404,Setup!$A$17)&gt;0),Setup!$B$17&amp;IF(COUNTIFS('Leave log'!$A$5:$A$404,$A20,'Leave log'!$C$5:$C$404,D$4,'Leave log'!$D$5:$D$404,D$4,'Leave log'!$E$5:$E$404,"Half day")&gt;0,"½",""),""))))))))</f>
        <v/>
      </c>
      <c r="E20" s="75">
        <f>IF(OR(E$7=1,$A20=""),"",IF(COUNTIFS('Leave log'!$A$5:$A$404,$A20,'Leave log'!$C$5:$C$404,"&lt;="&amp;E$4,'Leave log'!$D$5:$D$404,"&gt;="&amp;E$4)=0,"",IF(AND(Setup!$A$12&lt;&gt;"",COUNTIFS('Leave log'!$A$5:$A$404,$A20,'Leave log'!$C$5:$C$404,"&lt;="&amp;E$4,'Leave log'!$D$5:$D$404,"&gt;="&amp;E$4,'Leave log'!$B$5:$B$404,Setup!$A$12)&gt;0),Setup!$B$12&amp;IF(COUNTIFS('Leave log'!$A$5:$A$404,$A20,'Leave log'!$C$5:$C$404,E$4,'Leave log'!$D$5:$D$404,E$4,'Leave log'!$E$5:$E$404,"Half day")&gt;0,"½",""),IF(AND(Setup!$A$13&lt;&gt;"",COUNTIFS('Leave log'!$A$5:$A$404,$A20,'Leave log'!$C$5:$C$404,"&lt;="&amp;E$4,'Leave log'!$D$5:$D$404,"&gt;="&amp;E$4,'Leave log'!$B$5:$B$404,Setup!$A$13)&gt;0),Setup!$B$13&amp;IF(COUNTIFS('Leave log'!$A$5:$A$404,$A20,'Leave log'!$C$5:$C$404,E$4,'Leave log'!$D$5:$D$404,E$4,'Leave log'!$E$5:$E$404,"Half day")&gt;0,"½",""),IF(AND(Setup!$A$14&lt;&gt;"",COUNTIFS('Leave log'!$A$5:$A$404,$A20,'Leave log'!$C$5:$C$404,"&lt;="&amp;E$4,'Leave log'!$D$5:$D$404,"&gt;="&amp;E$4,'Leave log'!$B$5:$B$404,Setup!$A$14)&gt;0),Setup!$B$14&amp;IF(COUNTIFS('Leave log'!$A$5:$A$404,$A20,'Leave log'!$C$5:$C$404,E$4,'Leave log'!$D$5:$D$404,E$4,'Leave log'!$E$5:$E$404,"Half day")&gt;0,"½",""),IF(AND(Setup!$A$15&lt;&gt;"",COUNTIFS('Leave log'!$A$5:$A$404,$A20,'Leave log'!$C$5:$C$404,"&lt;="&amp;E$4,'Leave log'!$D$5:$D$404,"&gt;="&amp;E$4,'Leave log'!$B$5:$B$404,Setup!$A$15)&gt;0),Setup!$B$15&amp;IF(COUNTIFS('Leave log'!$A$5:$A$404,$A20,'Leave log'!$C$5:$C$404,E$4,'Leave log'!$D$5:$D$404,E$4,'Leave log'!$E$5:$E$404,"Half day")&gt;0,"½",""),IF(AND(Setup!$A$16&lt;&gt;"",COUNTIFS('Leave log'!$A$5:$A$404,$A20,'Leave log'!$C$5:$C$404,"&lt;="&amp;E$4,'Leave log'!$D$5:$D$404,"&gt;="&amp;E$4,'Leave log'!$B$5:$B$404,Setup!$A$16)&gt;0),Setup!$B$16&amp;IF(COUNTIFS('Leave log'!$A$5:$A$404,$A20,'Leave log'!$C$5:$C$404,E$4,'Leave log'!$D$5:$D$404,E$4,'Leave log'!$E$5:$E$404,"Half day")&gt;0,"½",""),IF(AND(Setup!$A$17&lt;&gt;"",COUNTIFS('Leave log'!$A$5:$A$404,$A20,'Leave log'!$C$5:$C$404,"&lt;="&amp;E$4,'Leave log'!$D$5:$D$404,"&gt;="&amp;E$4,'Leave log'!$B$5:$B$404,Setup!$A$17)&gt;0),Setup!$B$17&amp;IF(COUNTIFS('Leave log'!$A$5:$A$404,$A20,'Leave log'!$C$5:$C$404,E$4,'Leave log'!$D$5:$D$404,E$4,'Leave log'!$E$5:$E$404,"Half day")&gt;0,"½",""),""))))))))</f>
        <v/>
      </c>
      <c r="F20" s="75">
        <f>IF(OR(F$7=1,$A20=""),"",IF(COUNTIFS('Leave log'!$A$5:$A$404,$A20,'Leave log'!$C$5:$C$404,"&lt;="&amp;F$4,'Leave log'!$D$5:$D$404,"&gt;="&amp;F$4)=0,"",IF(AND(Setup!$A$12&lt;&gt;"",COUNTIFS('Leave log'!$A$5:$A$404,$A20,'Leave log'!$C$5:$C$404,"&lt;="&amp;F$4,'Leave log'!$D$5:$D$404,"&gt;="&amp;F$4,'Leave log'!$B$5:$B$404,Setup!$A$12)&gt;0),Setup!$B$12&amp;IF(COUNTIFS('Leave log'!$A$5:$A$404,$A20,'Leave log'!$C$5:$C$404,F$4,'Leave log'!$D$5:$D$404,F$4,'Leave log'!$E$5:$E$404,"Half day")&gt;0,"½",""),IF(AND(Setup!$A$13&lt;&gt;"",COUNTIFS('Leave log'!$A$5:$A$404,$A20,'Leave log'!$C$5:$C$404,"&lt;="&amp;F$4,'Leave log'!$D$5:$D$404,"&gt;="&amp;F$4,'Leave log'!$B$5:$B$404,Setup!$A$13)&gt;0),Setup!$B$13&amp;IF(COUNTIFS('Leave log'!$A$5:$A$404,$A20,'Leave log'!$C$5:$C$404,F$4,'Leave log'!$D$5:$D$404,F$4,'Leave log'!$E$5:$E$404,"Half day")&gt;0,"½",""),IF(AND(Setup!$A$14&lt;&gt;"",COUNTIFS('Leave log'!$A$5:$A$404,$A20,'Leave log'!$C$5:$C$404,"&lt;="&amp;F$4,'Leave log'!$D$5:$D$404,"&gt;="&amp;F$4,'Leave log'!$B$5:$B$404,Setup!$A$14)&gt;0),Setup!$B$14&amp;IF(COUNTIFS('Leave log'!$A$5:$A$404,$A20,'Leave log'!$C$5:$C$404,F$4,'Leave log'!$D$5:$D$404,F$4,'Leave log'!$E$5:$E$404,"Half day")&gt;0,"½",""),IF(AND(Setup!$A$15&lt;&gt;"",COUNTIFS('Leave log'!$A$5:$A$404,$A20,'Leave log'!$C$5:$C$404,"&lt;="&amp;F$4,'Leave log'!$D$5:$D$404,"&gt;="&amp;F$4,'Leave log'!$B$5:$B$404,Setup!$A$15)&gt;0),Setup!$B$15&amp;IF(COUNTIFS('Leave log'!$A$5:$A$404,$A20,'Leave log'!$C$5:$C$404,F$4,'Leave log'!$D$5:$D$404,F$4,'Leave log'!$E$5:$E$404,"Half day")&gt;0,"½",""),IF(AND(Setup!$A$16&lt;&gt;"",COUNTIFS('Leave log'!$A$5:$A$404,$A20,'Leave log'!$C$5:$C$404,"&lt;="&amp;F$4,'Leave log'!$D$5:$D$404,"&gt;="&amp;F$4,'Leave log'!$B$5:$B$404,Setup!$A$16)&gt;0),Setup!$B$16&amp;IF(COUNTIFS('Leave log'!$A$5:$A$404,$A20,'Leave log'!$C$5:$C$404,F$4,'Leave log'!$D$5:$D$404,F$4,'Leave log'!$E$5:$E$404,"Half day")&gt;0,"½",""),IF(AND(Setup!$A$17&lt;&gt;"",COUNTIFS('Leave log'!$A$5:$A$404,$A20,'Leave log'!$C$5:$C$404,"&lt;="&amp;F$4,'Leave log'!$D$5:$D$404,"&gt;="&amp;F$4,'Leave log'!$B$5:$B$404,Setup!$A$17)&gt;0),Setup!$B$17&amp;IF(COUNTIFS('Leave log'!$A$5:$A$404,$A20,'Leave log'!$C$5:$C$404,F$4,'Leave log'!$D$5:$D$404,F$4,'Leave log'!$E$5:$E$404,"Half day")&gt;0,"½",""),""))))))))</f>
        <v/>
      </c>
      <c r="G20" s="75">
        <f>IF(OR(G$7=1,$A20=""),"",IF(COUNTIFS('Leave log'!$A$5:$A$404,$A20,'Leave log'!$C$5:$C$404,"&lt;="&amp;G$4,'Leave log'!$D$5:$D$404,"&gt;="&amp;G$4)=0,"",IF(AND(Setup!$A$12&lt;&gt;"",COUNTIFS('Leave log'!$A$5:$A$404,$A20,'Leave log'!$C$5:$C$404,"&lt;="&amp;G$4,'Leave log'!$D$5:$D$404,"&gt;="&amp;G$4,'Leave log'!$B$5:$B$404,Setup!$A$12)&gt;0),Setup!$B$12&amp;IF(COUNTIFS('Leave log'!$A$5:$A$404,$A20,'Leave log'!$C$5:$C$404,G$4,'Leave log'!$D$5:$D$404,G$4,'Leave log'!$E$5:$E$404,"Half day")&gt;0,"½",""),IF(AND(Setup!$A$13&lt;&gt;"",COUNTIFS('Leave log'!$A$5:$A$404,$A20,'Leave log'!$C$5:$C$404,"&lt;="&amp;G$4,'Leave log'!$D$5:$D$404,"&gt;="&amp;G$4,'Leave log'!$B$5:$B$404,Setup!$A$13)&gt;0),Setup!$B$13&amp;IF(COUNTIFS('Leave log'!$A$5:$A$404,$A20,'Leave log'!$C$5:$C$404,G$4,'Leave log'!$D$5:$D$404,G$4,'Leave log'!$E$5:$E$404,"Half day")&gt;0,"½",""),IF(AND(Setup!$A$14&lt;&gt;"",COUNTIFS('Leave log'!$A$5:$A$404,$A20,'Leave log'!$C$5:$C$404,"&lt;="&amp;G$4,'Leave log'!$D$5:$D$404,"&gt;="&amp;G$4,'Leave log'!$B$5:$B$404,Setup!$A$14)&gt;0),Setup!$B$14&amp;IF(COUNTIFS('Leave log'!$A$5:$A$404,$A20,'Leave log'!$C$5:$C$404,G$4,'Leave log'!$D$5:$D$404,G$4,'Leave log'!$E$5:$E$404,"Half day")&gt;0,"½",""),IF(AND(Setup!$A$15&lt;&gt;"",COUNTIFS('Leave log'!$A$5:$A$404,$A20,'Leave log'!$C$5:$C$404,"&lt;="&amp;G$4,'Leave log'!$D$5:$D$404,"&gt;="&amp;G$4,'Leave log'!$B$5:$B$404,Setup!$A$15)&gt;0),Setup!$B$15&amp;IF(COUNTIFS('Leave log'!$A$5:$A$404,$A20,'Leave log'!$C$5:$C$404,G$4,'Leave log'!$D$5:$D$404,G$4,'Leave log'!$E$5:$E$404,"Half day")&gt;0,"½",""),IF(AND(Setup!$A$16&lt;&gt;"",COUNTIFS('Leave log'!$A$5:$A$404,$A20,'Leave log'!$C$5:$C$404,"&lt;="&amp;G$4,'Leave log'!$D$5:$D$404,"&gt;="&amp;G$4,'Leave log'!$B$5:$B$404,Setup!$A$16)&gt;0),Setup!$B$16&amp;IF(COUNTIFS('Leave log'!$A$5:$A$404,$A20,'Leave log'!$C$5:$C$404,G$4,'Leave log'!$D$5:$D$404,G$4,'Leave log'!$E$5:$E$404,"Half day")&gt;0,"½",""),IF(AND(Setup!$A$17&lt;&gt;"",COUNTIFS('Leave log'!$A$5:$A$404,$A20,'Leave log'!$C$5:$C$404,"&lt;="&amp;G$4,'Leave log'!$D$5:$D$404,"&gt;="&amp;G$4,'Leave log'!$B$5:$B$404,Setup!$A$17)&gt;0),Setup!$B$17&amp;IF(COUNTIFS('Leave log'!$A$5:$A$404,$A20,'Leave log'!$C$5:$C$404,G$4,'Leave log'!$D$5:$D$404,G$4,'Leave log'!$E$5:$E$404,"Half day")&gt;0,"½",""),""))))))))</f>
        <v/>
      </c>
      <c r="H20" s="75">
        <f>IF(OR(H$7=1,$A20=""),"",IF(COUNTIFS('Leave log'!$A$5:$A$404,$A20,'Leave log'!$C$5:$C$404,"&lt;="&amp;H$4,'Leave log'!$D$5:$D$404,"&gt;="&amp;H$4)=0,"",IF(AND(Setup!$A$12&lt;&gt;"",COUNTIFS('Leave log'!$A$5:$A$404,$A20,'Leave log'!$C$5:$C$404,"&lt;="&amp;H$4,'Leave log'!$D$5:$D$404,"&gt;="&amp;H$4,'Leave log'!$B$5:$B$404,Setup!$A$12)&gt;0),Setup!$B$12&amp;IF(COUNTIFS('Leave log'!$A$5:$A$404,$A20,'Leave log'!$C$5:$C$404,H$4,'Leave log'!$D$5:$D$404,H$4,'Leave log'!$E$5:$E$404,"Half day")&gt;0,"½",""),IF(AND(Setup!$A$13&lt;&gt;"",COUNTIFS('Leave log'!$A$5:$A$404,$A20,'Leave log'!$C$5:$C$404,"&lt;="&amp;H$4,'Leave log'!$D$5:$D$404,"&gt;="&amp;H$4,'Leave log'!$B$5:$B$404,Setup!$A$13)&gt;0),Setup!$B$13&amp;IF(COUNTIFS('Leave log'!$A$5:$A$404,$A20,'Leave log'!$C$5:$C$404,H$4,'Leave log'!$D$5:$D$404,H$4,'Leave log'!$E$5:$E$404,"Half day")&gt;0,"½",""),IF(AND(Setup!$A$14&lt;&gt;"",COUNTIFS('Leave log'!$A$5:$A$404,$A20,'Leave log'!$C$5:$C$404,"&lt;="&amp;H$4,'Leave log'!$D$5:$D$404,"&gt;="&amp;H$4,'Leave log'!$B$5:$B$404,Setup!$A$14)&gt;0),Setup!$B$14&amp;IF(COUNTIFS('Leave log'!$A$5:$A$404,$A20,'Leave log'!$C$5:$C$404,H$4,'Leave log'!$D$5:$D$404,H$4,'Leave log'!$E$5:$E$404,"Half day")&gt;0,"½",""),IF(AND(Setup!$A$15&lt;&gt;"",COUNTIFS('Leave log'!$A$5:$A$404,$A20,'Leave log'!$C$5:$C$404,"&lt;="&amp;H$4,'Leave log'!$D$5:$D$404,"&gt;="&amp;H$4,'Leave log'!$B$5:$B$404,Setup!$A$15)&gt;0),Setup!$B$15&amp;IF(COUNTIFS('Leave log'!$A$5:$A$404,$A20,'Leave log'!$C$5:$C$404,H$4,'Leave log'!$D$5:$D$404,H$4,'Leave log'!$E$5:$E$404,"Half day")&gt;0,"½",""),IF(AND(Setup!$A$16&lt;&gt;"",COUNTIFS('Leave log'!$A$5:$A$404,$A20,'Leave log'!$C$5:$C$404,"&lt;="&amp;H$4,'Leave log'!$D$5:$D$404,"&gt;="&amp;H$4,'Leave log'!$B$5:$B$404,Setup!$A$16)&gt;0),Setup!$B$16&amp;IF(COUNTIFS('Leave log'!$A$5:$A$404,$A20,'Leave log'!$C$5:$C$404,H$4,'Leave log'!$D$5:$D$404,H$4,'Leave log'!$E$5:$E$404,"Half day")&gt;0,"½",""),IF(AND(Setup!$A$17&lt;&gt;"",COUNTIFS('Leave log'!$A$5:$A$404,$A20,'Leave log'!$C$5:$C$404,"&lt;="&amp;H$4,'Leave log'!$D$5:$D$404,"&gt;="&amp;H$4,'Leave log'!$B$5:$B$404,Setup!$A$17)&gt;0),Setup!$B$17&amp;IF(COUNTIFS('Leave log'!$A$5:$A$404,$A20,'Leave log'!$C$5:$C$404,H$4,'Leave log'!$D$5:$D$404,H$4,'Leave log'!$E$5:$E$404,"Half day")&gt;0,"½",""),""))))))))</f>
        <v/>
      </c>
      <c r="I20" s="75">
        <f>IF(OR(I$7=1,$A20=""),"",IF(COUNTIFS('Leave log'!$A$5:$A$404,$A20,'Leave log'!$C$5:$C$404,"&lt;="&amp;I$4,'Leave log'!$D$5:$D$404,"&gt;="&amp;I$4)=0,"",IF(AND(Setup!$A$12&lt;&gt;"",COUNTIFS('Leave log'!$A$5:$A$404,$A20,'Leave log'!$C$5:$C$404,"&lt;="&amp;I$4,'Leave log'!$D$5:$D$404,"&gt;="&amp;I$4,'Leave log'!$B$5:$B$404,Setup!$A$12)&gt;0),Setup!$B$12&amp;IF(COUNTIFS('Leave log'!$A$5:$A$404,$A20,'Leave log'!$C$5:$C$404,I$4,'Leave log'!$D$5:$D$404,I$4,'Leave log'!$E$5:$E$404,"Half day")&gt;0,"½",""),IF(AND(Setup!$A$13&lt;&gt;"",COUNTIFS('Leave log'!$A$5:$A$404,$A20,'Leave log'!$C$5:$C$404,"&lt;="&amp;I$4,'Leave log'!$D$5:$D$404,"&gt;="&amp;I$4,'Leave log'!$B$5:$B$404,Setup!$A$13)&gt;0),Setup!$B$13&amp;IF(COUNTIFS('Leave log'!$A$5:$A$404,$A20,'Leave log'!$C$5:$C$404,I$4,'Leave log'!$D$5:$D$404,I$4,'Leave log'!$E$5:$E$404,"Half day")&gt;0,"½",""),IF(AND(Setup!$A$14&lt;&gt;"",COUNTIFS('Leave log'!$A$5:$A$404,$A20,'Leave log'!$C$5:$C$404,"&lt;="&amp;I$4,'Leave log'!$D$5:$D$404,"&gt;="&amp;I$4,'Leave log'!$B$5:$B$404,Setup!$A$14)&gt;0),Setup!$B$14&amp;IF(COUNTIFS('Leave log'!$A$5:$A$404,$A20,'Leave log'!$C$5:$C$404,I$4,'Leave log'!$D$5:$D$404,I$4,'Leave log'!$E$5:$E$404,"Half day")&gt;0,"½",""),IF(AND(Setup!$A$15&lt;&gt;"",COUNTIFS('Leave log'!$A$5:$A$404,$A20,'Leave log'!$C$5:$C$404,"&lt;="&amp;I$4,'Leave log'!$D$5:$D$404,"&gt;="&amp;I$4,'Leave log'!$B$5:$B$404,Setup!$A$15)&gt;0),Setup!$B$15&amp;IF(COUNTIFS('Leave log'!$A$5:$A$404,$A20,'Leave log'!$C$5:$C$404,I$4,'Leave log'!$D$5:$D$404,I$4,'Leave log'!$E$5:$E$404,"Half day")&gt;0,"½",""),IF(AND(Setup!$A$16&lt;&gt;"",COUNTIFS('Leave log'!$A$5:$A$404,$A20,'Leave log'!$C$5:$C$404,"&lt;="&amp;I$4,'Leave log'!$D$5:$D$404,"&gt;="&amp;I$4,'Leave log'!$B$5:$B$404,Setup!$A$16)&gt;0),Setup!$B$16&amp;IF(COUNTIFS('Leave log'!$A$5:$A$404,$A20,'Leave log'!$C$5:$C$404,I$4,'Leave log'!$D$5:$D$404,I$4,'Leave log'!$E$5:$E$404,"Half day")&gt;0,"½",""),IF(AND(Setup!$A$17&lt;&gt;"",COUNTIFS('Leave log'!$A$5:$A$404,$A20,'Leave log'!$C$5:$C$404,"&lt;="&amp;I$4,'Leave log'!$D$5:$D$404,"&gt;="&amp;I$4,'Leave log'!$B$5:$B$404,Setup!$A$17)&gt;0),Setup!$B$17&amp;IF(COUNTIFS('Leave log'!$A$5:$A$404,$A20,'Leave log'!$C$5:$C$404,I$4,'Leave log'!$D$5:$D$404,I$4,'Leave log'!$E$5:$E$404,"Half day")&gt;0,"½",""),""))))))))</f>
        <v/>
      </c>
      <c r="J20" s="75">
        <f>IF(OR(J$7=1,$A20=""),"",IF(COUNTIFS('Leave log'!$A$5:$A$404,$A20,'Leave log'!$C$5:$C$404,"&lt;="&amp;J$4,'Leave log'!$D$5:$D$404,"&gt;="&amp;J$4)=0,"",IF(AND(Setup!$A$12&lt;&gt;"",COUNTIFS('Leave log'!$A$5:$A$404,$A20,'Leave log'!$C$5:$C$404,"&lt;="&amp;J$4,'Leave log'!$D$5:$D$404,"&gt;="&amp;J$4,'Leave log'!$B$5:$B$404,Setup!$A$12)&gt;0),Setup!$B$12&amp;IF(COUNTIFS('Leave log'!$A$5:$A$404,$A20,'Leave log'!$C$5:$C$404,J$4,'Leave log'!$D$5:$D$404,J$4,'Leave log'!$E$5:$E$404,"Half day")&gt;0,"½",""),IF(AND(Setup!$A$13&lt;&gt;"",COUNTIFS('Leave log'!$A$5:$A$404,$A20,'Leave log'!$C$5:$C$404,"&lt;="&amp;J$4,'Leave log'!$D$5:$D$404,"&gt;="&amp;J$4,'Leave log'!$B$5:$B$404,Setup!$A$13)&gt;0),Setup!$B$13&amp;IF(COUNTIFS('Leave log'!$A$5:$A$404,$A20,'Leave log'!$C$5:$C$404,J$4,'Leave log'!$D$5:$D$404,J$4,'Leave log'!$E$5:$E$404,"Half day")&gt;0,"½",""),IF(AND(Setup!$A$14&lt;&gt;"",COUNTIFS('Leave log'!$A$5:$A$404,$A20,'Leave log'!$C$5:$C$404,"&lt;="&amp;J$4,'Leave log'!$D$5:$D$404,"&gt;="&amp;J$4,'Leave log'!$B$5:$B$404,Setup!$A$14)&gt;0),Setup!$B$14&amp;IF(COUNTIFS('Leave log'!$A$5:$A$404,$A20,'Leave log'!$C$5:$C$404,J$4,'Leave log'!$D$5:$D$404,J$4,'Leave log'!$E$5:$E$404,"Half day")&gt;0,"½",""),IF(AND(Setup!$A$15&lt;&gt;"",COUNTIFS('Leave log'!$A$5:$A$404,$A20,'Leave log'!$C$5:$C$404,"&lt;="&amp;J$4,'Leave log'!$D$5:$D$404,"&gt;="&amp;J$4,'Leave log'!$B$5:$B$404,Setup!$A$15)&gt;0),Setup!$B$15&amp;IF(COUNTIFS('Leave log'!$A$5:$A$404,$A20,'Leave log'!$C$5:$C$404,J$4,'Leave log'!$D$5:$D$404,J$4,'Leave log'!$E$5:$E$404,"Half day")&gt;0,"½",""),IF(AND(Setup!$A$16&lt;&gt;"",COUNTIFS('Leave log'!$A$5:$A$404,$A20,'Leave log'!$C$5:$C$404,"&lt;="&amp;J$4,'Leave log'!$D$5:$D$404,"&gt;="&amp;J$4,'Leave log'!$B$5:$B$404,Setup!$A$16)&gt;0),Setup!$B$16&amp;IF(COUNTIFS('Leave log'!$A$5:$A$404,$A20,'Leave log'!$C$5:$C$404,J$4,'Leave log'!$D$5:$D$404,J$4,'Leave log'!$E$5:$E$404,"Half day")&gt;0,"½",""),IF(AND(Setup!$A$17&lt;&gt;"",COUNTIFS('Leave log'!$A$5:$A$404,$A20,'Leave log'!$C$5:$C$404,"&lt;="&amp;J$4,'Leave log'!$D$5:$D$404,"&gt;="&amp;J$4,'Leave log'!$B$5:$B$404,Setup!$A$17)&gt;0),Setup!$B$17&amp;IF(COUNTIFS('Leave log'!$A$5:$A$404,$A20,'Leave log'!$C$5:$C$404,J$4,'Leave log'!$D$5:$D$404,J$4,'Leave log'!$E$5:$E$404,"Half day")&gt;0,"½",""),""))))))))</f>
        <v/>
      </c>
      <c r="K20" s="75">
        <f>IF(OR(K$7=1,$A20=""),"",IF(COUNTIFS('Leave log'!$A$5:$A$404,$A20,'Leave log'!$C$5:$C$404,"&lt;="&amp;K$4,'Leave log'!$D$5:$D$404,"&gt;="&amp;K$4)=0,"",IF(AND(Setup!$A$12&lt;&gt;"",COUNTIFS('Leave log'!$A$5:$A$404,$A20,'Leave log'!$C$5:$C$404,"&lt;="&amp;K$4,'Leave log'!$D$5:$D$404,"&gt;="&amp;K$4,'Leave log'!$B$5:$B$404,Setup!$A$12)&gt;0),Setup!$B$12&amp;IF(COUNTIFS('Leave log'!$A$5:$A$404,$A20,'Leave log'!$C$5:$C$404,K$4,'Leave log'!$D$5:$D$404,K$4,'Leave log'!$E$5:$E$404,"Half day")&gt;0,"½",""),IF(AND(Setup!$A$13&lt;&gt;"",COUNTIFS('Leave log'!$A$5:$A$404,$A20,'Leave log'!$C$5:$C$404,"&lt;="&amp;K$4,'Leave log'!$D$5:$D$404,"&gt;="&amp;K$4,'Leave log'!$B$5:$B$404,Setup!$A$13)&gt;0),Setup!$B$13&amp;IF(COUNTIFS('Leave log'!$A$5:$A$404,$A20,'Leave log'!$C$5:$C$404,K$4,'Leave log'!$D$5:$D$404,K$4,'Leave log'!$E$5:$E$404,"Half day")&gt;0,"½",""),IF(AND(Setup!$A$14&lt;&gt;"",COUNTIFS('Leave log'!$A$5:$A$404,$A20,'Leave log'!$C$5:$C$404,"&lt;="&amp;K$4,'Leave log'!$D$5:$D$404,"&gt;="&amp;K$4,'Leave log'!$B$5:$B$404,Setup!$A$14)&gt;0),Setup!$B$14&amp;IF(COUNTIFS('Leave log'!$A$5:$A$404,$A20,'Leave log'!$C$5:$C$404,K$4,'Leave log'!$D$5:$D$404,K$4,'Leave log'!$E$5:$E$404,"Half day")&gt;0,"½",""),IF(AND(Setup!$A$15&lt;&gt;"",COUNTIFS('Leave log'!$A$5:$A$404,$A20,'Leave log'!$C$5:$C$404,"&lt;="&amp;K$4,'Leave log'!$D$5:$D$404,"&gt;="&amp;K$4,'Leave log'!$B$5:$B$404,Setup!$A$15)&gt;0),Setup!$B$15&amp;IF(COUNTIFS('Leave log'!$A$5:$A$404,$A20,'Leave log'!$C$5:$C$404,K$4,'Leave log'!$D$5:$D$404,K$4,'Leave log'!$E$5:$E$404,"Half day")&gt;0,"½",""),IF(AND(Setup!$A$16&lt;&gt;"",COUNTIFS('Leave log'!$A$5:$A$404,$A20,'Leave log'!$C$5:$C$404,"&lt;="&amp;K$4,'Leave log'!$D$5:$D$404,"&gt;="&amp;K$4,'Leave log'!$B$5:$B$404,Setup!$A$16)&gt;0),Setup!$B$16&amp;IF(COUNTIFS('Leave log'!$A$5:$A$404,$A20,'Leave log'!$C$5:$C$404,K$4,'Leave log'!$D$5:$D$404,K$4,'Leave log'!$E$5:$E$404,"Half day")&gt;0,"½",""),IF(AND(Setup!$A$17&lt;&gt;"",COUNTIFS('Leave log'!$A$5:$A$404,$A20,'Leave log'!$C$5:$C$404,"&lt;="&amp;K$4,'Leave log'!$D$5:$D$404,"&gt;="&amp;K$4,'Leave log'!$B$5:$B$404,Setup!$A$17)&gt;0),Setup!$B$17&amp;IF(COUNTIFS('Leave log'!$A$5:$A$404,$A20,'Leave log'!$C$5:$C$404,K$4,'Leave log'!$D$5:$D$404,K$4,'Leave log'!$E$5:$E$404,"Half day")&gt;0,"½",""),""))))))))</f>
        <v/>
      </c>
      <c r="L20" s="75">
        <f>IF(OR(L$7=1,$A20=""),"",IF(COUNTIFS('Leave log'!$A$5:$A$404,$A20,'Leave log'!$C$5:$C$404,"&lt;="&amp;L$4,'Leave log'!$D$5:$D$404,"&gt;="&amp;L$4)=0,"",IF(AND(Setup!$A$12&lt;&gt;"",COUNTIFS('Leave log'!$A$5:$A$404,$A20,'Leave log'!$C$5:$C$404,"&lt;="&amp;L$4,'Leave log'!$D$5:$D$404,"&gt;="&amp;L$4,'Leave log'!$B$5:$B$404,Setup!$A$12)&gt;0),Setup!$B$12&amp;IF(COUNTIFS('Leave log'!$A$5:$A$404,$A20,'Leave log'!$C$5:$C$404,L$4,'Leave log'!$D$5:$D$404,L$4,'Leave log'!$E$5:$E$404,"Half day")&gt;0,"½",""),IF(AND(Setup!$A$13&lt;&gt;"",COUNTIFS('Leave log'!$A$5:$A$404,$A20,'Leave log'!$C$5:$C$404,"&lt;="&amp;L$4,'Leave log'!$D$5:$D$404,"&gt;="&amp;L$4,'Leave log'!$B$5:$B$404,Setup!$A$13)&gt;0),Setup!$B$13&amp;IF(COUNTIFS('Leave log'!$A$5:$A$404,$A20,'Leave log'!$C$5:$C$404,L$4,'Leave log'!$D$5:$D$404,L$4,'Leave log'!$E$5:$E$404,"Half day")&gt;0,"½",""),IF(AND(Setup!$A$14&lt;&gt;"",COUNTIFS('Leave log'!$A$5:$A$404,$A20,'Leave log'!$C$5:$C$404,"&lt;="&amp;L$4,'Leave log'!$D$5:$D$404,"&gt;="&amp;L$4,'Leave log'!$B$5:$B$404,Setup!$A$14)&gt;0),Setup!$B$14&amp;IF(COUNTIFS('Leave log'!$A$5:$A$404,$A20,'Leave log'!$C$5:$C$404,L$4,'Leave log'!$D$5:$D$404,L$4,'Leave log'!$E$5:$E$404,"Half day")&gt;0,"½",""),IF(AND(Setup!$A$15&lt;&gt;"",COUNTIFS('Leave log'!$A$5:$A$404,$A20,'Leave log'!$C$5:$C$404,"&lt;="&amp;L$4,'Leave log'!$D$5:$D$404,"&gt;="&amp;L$4,'Leave log'!$B$5:$B$404,Setup!$A$15)&gt;0),Setup!$B$15&amp;IF(COUNTIFS('Leave log'!$A$5:$A$404,$A20,'Leave log'!$C$5:$C$404,L$4,'Leave log'!$D$5:$D$404,L$4,'Leave log'!$E$5:$E$404,"Half day")&gt;0,"½",""),IF(AND(Setup!$A$16&lt;&gt;"",COUNTIFS('Leave log'!$A$5:$A$404,$A20,'Leave log'!$C$5:$C$404,"&lt;="&amp;L$4,'Leave log'!$D$5:$D$404,"&gt;="&amp;L$4,'Leave log'!$B$5:$B$404,Setup!$A$16)&gt;0),Setup!$B$16&amp;IF(COUNTIFS('Leave log'!$A$5:$A$404,$A20,'Leave log'!$C$5:$C$404,L$4,'Leave log'!$D$5:$D$404,L$4,'Leave log'!$E$5:$E$404,"Half day")&gt;0,"½",""),IF(AND(Setup!$A$17&lt;&gt;"",COUNTIFS('Leave log'!$A$5:$A$404,$A20,'Leave log'!$C$5:$C$404,"&lt;="&amp;L$4,'Leave log'!$D$5:$D$404,"&gt;="&amp;L$4,'Leave log'!$B$5:$B$404,Setup!$A$17)&gt;0),Setup!$B$17&amp;IF(COUNTIFS('Leave log'!$A$5:$A$404,$A20,'Leave log'!$C$5:$C$404,L$4,'Leave log'!$D$5:$D$404,L$4,'Leave log'!$E$5:$E$404,"Half day")&gt;0,"½",""),""))))))))</f>
        <v/>
      </c>
      <c r="M20" s="75">
        <f>IF(OR(M$7=1,$A20=""),"",IF(COUNTIFS('Leave log'!$A$5:$A$404,$A20,'Leave log'!$C$5:$C$404,"&lt;="&amp;M$4,'Leave log'!$D$5:$D$404,"&gt;="&amp;M$4)=0,"",IF(AND(Setup!$A$12&lt;&gt;"",COUNTIFS('Leave log'!$A$5:$A$404,$A20,'Leave log'!$C$5:$C$404,"&lt;="&amp;M$4,'Leave log'!$D$5:$D$404,"&gt;="&amp;M$4,'Leave log'!$B$5:$B$404,Setup!$A$12)&gt;0),Setup!$B$12&amp;IF(COUNTIFS('Leave log'!$A$5:$A$404,$A20,'Leave log'!$C$5:$C$404,M$4,'Leave log'!$D$5:$D$404,M$4,'Leave log'!$E$5:$E$404,"Half day")&gt;0,"½",""),IF(AND(Setup!$A$13&lt;&gt;"",COUNTIFS('Leave log'!$A$5:$A$404,$A20,'Leave log'!$C$5:$C$404,"&lt;="&amp;M$4,'Leave log'!$D$5:$D$404,"&gt;="&amp;M$4,'Leave log'!$B$5:$B$404,Setup!$A$13)&gt;0),Setup!$B$13&amp;IF(COUNTIFS('Leave log'!$A$5:$A$404,$A20,'Leave log'!$C$5:$C$404,M$4,'Leave log'!$D$5:$D$404,M$4,'Leave log'!$E$5:$E$404,"Half day")&gt;0,"½",""),IF(AND(Setup!$A$14&lt;&gt;"",COUNTIFS('Leave log'!$A$5:$A$404,$A20,'Leave log'!$C$5:$C$404,"&lt;="&amp;M$4,'Leave log'!$D$5:$D$404,"&gt;="&amp;M$4,'Leave log'!$B$5:$B$404,Setup!$A$14)&gt;0),Setup!$B$14&amp;IF(COUNTIFS('Leave log'!$A$5:$A$404,$A20,'Leave log'!$C$5:$C$404,M$4,'Leave log'!$D$5:$D$404,M$4,'Leave log'!$E$5:$E$404,"Half day")&gt;0,"½",""),IF(AND(Setup!$A$15&lt;&gt;"",COUNTIFS('Leave log'!$A$5:$A$404,$A20,'Leave log'!$C$5:$C$404,"&lt;="&amp;M$4,'Leave log'!$D$5:$D$404,"&gt;="&amp;M$4,'Leave log'!$B$5:$B$404,Setup!$A$15)&gt;0),Setup!$B$15&amp;IF(COUNTIFS('Leave log'!$A$5:$A$404,$A20,'Leave log'!$C$5:$C$404,M$4,'Leave log'!$D$5:$D$404,M$4,'Leave log'!$E$5:$E$404,"Half day")&gt;0,"½",""),IF(AND(Setup!$A$16&lt;&gt;"",COUNTIFS('Leave log'!$A$5:$A$404,$A20,'Leave log'!$C$5:$C$404,"&lt;="&amp;M$4,'Leave log'!$D$5:$D$404,"&gt;="&amp;M$4,'Leave log'!$B$5:$B$404,Setup!$A$16)&gt;0),Setup!$B$16&amp;IF(COUNTIFS('Leave log'!$A$5:$A$404,$A20,'Leave log'!$C$5:$C$404,M$4,'Leave log'!$D$5:$D$404,M$4,'Leave log'!$E$5:$E$404,"Half day")&gt;0,"½",""),IF(AND(Setup!$A$17&lt;&gt;"",COUNTIFS('Leave log'!$A$5:$A$404,$A20,'Leave log'!$C$5:$C$404,"&lt;="&amp;M$4,'Leave log'!$D$5:$D$404,"&gt;="&amp;M$4,'Leave log'!$B$5:$B$404,Setup!$A$17)&gt;0),Setup!$B$17&amp;IF(COUNTIFS('Leave log'!$A$5:$A$404,$A20,'Leave log'!$C$5:$C$404,M$4,'Leave log'!$D$5:$D$404,M$4,'Leave log'!$E$5:$E$404,"Half day")&gt;0,"½",""),""))))))))</f>
        <v/>
      </c>
      <c r="N20" s="75">
        <f>IF(OR(N$7=1,$A20=""),"",IF(COUNTIFS('Leave log'!$A$5:$A$404,$A20,'Leave log'!$C$5:$C$404,"&lt;="&amp;N$4,'Leave log'!$D$5:$D$404,"&gt;="&amp;N$4)=0,"",IF(AND(Setup!$A$12&lt;&gt;"",COUNTIFS('Leave log'!$A$5:$A$404,$A20,'Leave log'!$C$5:$C$404,"&lt;="&amp;N$4,'Leave log'!$D$5:$D$404,"&gt;="&amp;N$4,'Leave log'!$B$5:$B$404,Setup!$A$12)&gt;0),Setup!$B$12&amp;IF(COUNTIFS('Leave log'!$A$5:$A$404,$A20,'Leave log'!$C$5:$C$404,N$4,'Leave log'!$D$5:$D$404,N$4,'Leave log'!$E$5:$E$404,"Half day")&gt;0,"½",""),IF(AND(Setup!$A$13&lt;&gt;"",COUNTIFS('Leave log'!$A$5:$A$404,$A20,'Leave log'!$C$5:$C$404,"&lt;="&amp;N$4,'Leave log'!$D$5:$D$404,"&gt;="&amp;N$4,'Leave log'!$B$5:$B$404,Setup!$A$13)&gt;0),Setup!$B$13&amp;IF(COUNTIFS('Leave log'!$A$5:$A$404,$A20,'Leave log'!$C$5:$C$404,N$4,'Leave log'!$D$5:$D$404,N$4,'Leave log'!$E$5:$E$404,"Half day")&gt;0,"½",""),IF(AND(Setup!$A$14&lt;&gt;"",COUNTIFS('Leave log'!$A$5:$A$404,$A20,'Leave log'!$C$5:$C$404,"&lt;="&amp;N$4,'Leave log'!$D$5:$D$404,"&gt;="&amp;N$4,'Leave log'!$B$5:$B$404,Setup!$A$14)&gt;0),Setup!$B$14&amp;IF(COUNTIFS('Leave log'!$A$5:$A$404,$A20,'Leave log'!$C$5:$C$404,N$4,'Leave log'!$D$5:$D$404,N$4,'Leave log'!$E$5:$E$404,"Half day")&gt;0,"½",""),IF(AND(Setup!$A$15&lt;&gt;"",COUNTIFS('Leave log'!$A$5:$A$404,$A20,'Leave log'!$C$5:$C$404,"&lt;="&amp;N$4,'Leave log'!$D$5:$D$404,"&gt;="&amp;N$4,'Leave log'!$B$5:$B$404,Setup!$A$15)&gt;0),Setup!$B$15&amp;IF(COUNTIFS('Leave log'!$A$5:$A$404,$A20,'Leave log'!$C$5:$C$404,N$4,'Leave log'!$D$5:$D$404,N$4,'Leave log'!$E$5:$E$404,"Half day")&gt;0,"½",""),IF(AND(Setup!$A$16&lt;&gt;"",COUNTIFS('Leave log'!$A$5:$A$404,$A20,'Leave log'!$C$5:$C$404,"&lt;="&amp;N$4,'Leave log'!$D$5:$D$404,"&gt;="&amp;N$4,'Leave log'!$B$5:$B$404,Setup!$A$16)&gt;0),Setup!$B$16&amp;IF(COUNTIFS('Leave log'!$A$5:$A$404,$A20,'Leave log'!$C$5:$C$404,N$4,'Leave log'!$D$5:$D$404,N$4,'Leave log'!$E$5:$E$404,"Half day")&gt;0,"½",""),IF(AND(Setup!$A$17&lt;&gt;"",COUNTIFS('Leave log'!$A$5:$A$404,$A20,'Leave log'!$C$5:$C$404,"&lt;="&amp;N$4,'Leave log'!$D$5:$D$404,"&gt;="&amp;N$4,'Leave log'!$B$5:$B$404,Setup!$A$17)&gt;0),Setup!$B$17&amp;IF(COUNTIFS('Leave log'!$A$5:$A$404,$A20,'Leave log'!$C$5:$C$404,N$4,'Leave log'!$D$5:$D$404,N$4,'Leave log'!$E$5:$E$404,"Half day")&gt;0,"½",""),""))))))))</f>
        <v/>
      </c>
      <c r="O20" s="75">
        <f>IF(OR(O$7=1,$A20=""),"",IF(COUNTIFS('Leave log'!$A$5:$A$404,$A20,'Leave log'!$C$5:$C$404,"&lt;="&amp;O$4,'Leave log'!$D$5:$D$404,"&gt;="&amp;O$4)=0,"",IF(AND(Setup!$A$12&lt;&gt;"",COUNTIFS('Leave log'!$A$5:$A$404,$A20,'Leave log'!$C$5:$C$404,"&lt;="&amp;O$4,'Leave log'!$D$5:$D$404,"&gt;="&amp;O$4,'Leave log'!$B$5:$B$404,Setup!$A$12)&gt;0),Setup!$B$12&amp;IF(COUNTIFS('Leave log'!$A$5:$A$404,$A20,'Leave log'!$C$5:$C$404,O$4,'Leave log'!$D$5:$D$404,O$4,'Leave log'!$E$5:$E$404,"Half day")&gt;0,"½",""),IF(AND(Setup!$A$13&lt;&gt;"",COUNTIFS('Leave log'!$A$5:$A$404,$A20,'Leave log'!$C$5:$C$404,"&lt;="&amp;O$4,'Leave log'!$D$5:$D$404,"&gt;="&amp;O$4,'Leave log'!$B$5:$B$404,Setup!$A$13)&gt;0),Setup!$B$13&amp;IF(COUNTIFS('Leave log'!$A$5:$A$404,$A20,'Leave log'!$C$5:$C$404,O$4,'Leave log'!$D$5:$D$404,O$4,'Leave log'!$E$5:$E$404,"Half day")&gt;0,"½",""),IF(AND(Setup!$A$14&lt;&gt;"",COUNTIFS('Leave log'!$A$5:$A$404,$A20,'Leave log'!$C$5:$C$404,"&lt;="&amp;O$4,'Leave log'!$D$5:$D$404,"&gt;="&amp;O$4,'Leave log'!$B$5:$B$404,Setup!$A$14)&gt;0),Setup!$B$14&amp;IF(COUNTIFS('Leave log'!$A$5:$A$404,$A20,'Leave log'!$C$5:$C$404,O$4,'Leave log'!$D$5:$D$404,O$4,'Leave log'!$E$5:$E$404,"Half day")&gt;0,"½",""),IF(AND(Setup!$A$15&lt;&gt;"",COUNTIFS('Leave log'!$A$5:$A$404,$A20,'Leave log'!$C$5:$C$404,"&lt;="&amp;O$4,'Leave log'!$D$5:$D$404,"&gt;="&amp;O$4,'Leave log'!$B$5:$B$404,Setup!$A$15)&gt;0),Setup!$B$15&amp;IF(COUNTIFS('Leave log'!$A$5:$A$404,$A20,'Leave log'!$C$5:$C$404,O$4,'Leave log'!$D$5:$D$404,O$4,'Leave log'!$E$5:$E$404,"Half day")&gt;0,"½",""),IF(AND(Setup!$A$16&lt;&gt;"",COUNTIFS('Leave log'!$A$5:$A$404,$A20,'Leave log'!$C$5:$C$404,"&lt;="&amp;O$4,'Leave log'!$D$5:$D$404,"&gt;="&amp;O$4,'Leave log'!$B$5:$B$404,Setup!$A$16)&gt;0),Setup!$B$16&amp;IF(COUNTIFS('Leave log'!$A$5:$A$404,$A20,'Leave log'!$C$5:$C$404,O$4,'Leave log'!$D$5:$D$404,O$4,'Leave log'!$E$5:$E$404,"Half day")&gt;0,"½",""),IF(AND(Setup!$A$17&lt;&gt;"",COUNTIFS('Leave log'!$A$5:$A$404,$A20,'Leave log'!$C$5:$C$404,"&lt;="&amp;O$4,'Leave log'!$D$5:$D$404,"&gt;="&amp;O$4,'Leave log'!$B$5:$B$404,Setup!$A$17)&gt;0),Setup!$B$17&amp;IF(COUNTIFS('Leave log'!$A$5:$A$404,$A20,'Leave log'!$C$5:$C$404,O$4,'Leave log'!$D$5:$D$404,O$4,'Leave log'!$E$5:$E$404,"Half day")&gt;0,"½",""),""))))))))</f>
        <v/>
      </c>
      <c r="P20" s="75">
        <f>IF(OR(P$7=1,$A20=""),"",IF(COUNTIFS('Leave log'!$A$5:$A$404,$A20,'Leave log'!$C$5:$C$404,"&lt;="&amp;P$4,'Leave log'!$D$5:$D$404,"&gt;="&amp;P$4)=0,"",IF(AND(Setup!$A$12&lt;&gt;"",COUNTIFS('Leave log'!$A$5:$A$404,$A20,'Leave log'!$C$5:$C$404,"&lt;="&amp;P$4,'Leave log'!$D$5:$D$404,"&gt;="&amp;P$4,'Leave log'!$B$5:$B$404,Setup!$A$12)&gt;0),Setup!$B$12&amp;IF(COUNTIFS('Leave log'!$A$5:$A$404,$A20,'Leave log'!$C$5:$C$404,P$4,'Leave log'!$D$5:$D$404,P$4,'Leave log'!$E$5:$E$404,"Half day")&gt;0,"½",""),IF(AND(Setup!$A$13&lt;&gt;"",COUNTIFS('Leave log'!$A$5:$A$404,$A20,'Leave log'!$C$5:$C$404,"&lt;="&amp;P$4,'Leave log'!$D$5:$D$404,"&gt;="&amp;P$4,'Leave log'!$B$5:$B$404,Setup!$A$13)&gt;0),Setup!$B$13&amp;IF(COUNTIFS('Leave log'!$A$5:$A$404,$A20,'Leave log'!$C$5:$C$404,P$4,'Leave log'!$D$5:$D$404,P$4,'Leave log'!$E$5:$E$404,"Half day")&gt;0,"½",""),IF(AND(Setup!$A$14&lt;&gt;"",COUNTIFS('Leave log'!$A$5:$A$404,$A20,'Leave log'!$C$5:$C$404,"&lt;="&amp;P$4,'Leave log'!$D$5:$D$404,"&gt;="&amp;P$4,'Leave log'!$B$5:$B$404,Setup!$A$14)&gt;0),Setup!$B$14&amp;IF(COUNTIFS('Leave log'!$A$5:$A$404,$A20,'Leave log'!$C$5:$C$404,P$4,'Leave log'!$D$5:$D$404,P$4,'Leave log'!$E$5:$E$404,"Half day")&gt;0,"½",""),IF(AND(Setup!$A$15&lt;&gt;"",COUNTIFS('Leave log'!$A$5:$A$404,$A20,'Leave log'!$C$5:$C$404,"&lt;="&amp;P$4,'Leave log'!$D$5:$D$404,"&gt;="&amp;P$4,'Leave log'!$B$5:$B$404,Setup!$A$15)&gt;0),Setup!$B$15&amp;IF(COUNTIFS('Leave log'!$A$5:$A$404,$A20,'Leave log'!$C$5:$C$404,P$4,'Leave log'!$D$5:$D$404,P$4,'Leave log'!$E$5:$E$404,"Half day")&gt;0,"½",""),IF(AND(Setup!$A$16&lt;&gt;"",COUNTIFS('Leave log'!$A$5:$A$404,$A20,'Leave log'!$C$5:$C$404,"&lt;="&amp;P$4,'Leave log'!$D$5:$D$404,"&gt;="&amp;P$4,'Leave log'!$B$5:$B$404,Setup!$A$16)&gt;0),Setup!$B$16&amp;IF(COUNTIFS('Leave log'!$A$5:$A$404,$A20,'Leave log'!$C$5:$C$404,P$4,'Leave log'!$D$5:$D$404,P$4,'Leave log'!$E$5:$E$404,"Half day")&gt;0,"½",""),IF(AND(Setup!$A$17&lt;&gt;"",COUNTIFS('Leave log'!$A$5:$A$404,$A20,'Leave log'!$C$5:$C$404,"&lt;="&amp;P$4,'Leave log'!$D$5:$D$404,"&gt;="&amp;P$4,'Leave log'!$B$5:$B$404,Setup!$A$17)&gt;0),Setup!$B$17&amp;IF(COUNTIFS('Leave log'!$A$5:$A$404,$A20,'Leave log'!$C$5:$C$404,P$4,'Leave log'!$D$5:$D$404,P$4,'Leave log'!$E$5:$E$404,"Half day")&gt;0,"½",""),""))))))))</f>
        <v/>
      </c>
      <c r="Q20" s="75">
        <f>IF(OR(Q$7=1,$A20=""),"",IF(COUNTIFS('Leave log'!$A$5:$A$404,$A20,'Leave log'!$C$5:$C$404,"&lt;="&amp;Q$4,'Leave log'!$D$5:$D$404,"&gt;="&amp;Q$4)=0,"",IF(AND(Setup!$A$12&lt;&gt;"",COUNTIFS('Leave log'!$A$5:$A$404,$A20,'Leave log'!$C$5:$C$404,"&lt;="&amp;Q$4,'Leave log'!$D$5:$D$404,"&gt;="&amp;Q$4,'Leave log'!$B$5:$B$404,Setup!$A$12)&gt;0),Setup!$B$12&amp;IF(COUNTIFS('Leave log'!$A$5:$A$404,$A20,'Leave log'!$C$5:$C$404,Q$4,'Leave log'!$D$5:$D$404,Q$4,'Leave log'!$E$5:$E$404,"Half day")&gt;0,"½",""),IF(AND(Setup!$A$13&lt;&gt;"",COUNTIFS('Leave log'!$A$5:$A$404,$A20,'Leave log'!$C$5:$C$404,"&lt;="&amp;Q$4,'Leave log'!$D$5:$D$404,"&gt;="&amp;Q$4,'Leave log'!$B$5:$B$404,Setup!$A$13)&gt;0),Setup!$B$13&amp;IF(COUNTIFS('Leave log'!$A$5:$A$404,$A20,'Leave log'!$C$5:$C$404,Q$4,'Leave log'!$D$5:$D$404,Q$4,'Leave log'!$E$5:$E$404,"Half day")&gt;0,"½",""),IF(AND(Setup!$A$14&lt;&gt;"",COUNTIFS('Leave log'!$A$5:$A$404,$A20,'Leave log'!$C$5:$C$404,"&lt;="&amp;Q$4,'Leave log'!$D$5:$D$404,"&gt;="&amp;Q$4,'Leave log'!$B$5:$B$404,Setup!$A$14)&gt;0),Setup!$B$14&amp;IF(COUNTIFS('Leave log'!$A$5:$A$404,$A20,'Leave log'!$C$5:$C$404,Q$4,'Leave log'!$D$5:$D$404,Q$4,'Leave log'!$E$5:$E$404,"Half day")&gt;0,"½",""),IF(AND(Setup!$A$15&lt;&gt;"",COUNTIFS('Leave log'!$A$5:$A$404,$A20,'Leave log'!$C$5:$C$404,"&lt;="&amp;Q$4,'Leave log'!$D$5:$D$404,"&gt;="&amp;Q$4,'Leave log'!$B$5:$B$404,Setup!$A$15)&gt;0),Setup!$B$15&amp;IF(COUNTIFS('Leave log'!$A$5:$A$404,$A20,'Leave log'!$C$5:$C$404,Q$4,'Leave log'!$D$5:$D$404,Q$4,'Leave log'!$E$5:$E$404,"Half day")&gt;0,"½",""),IF(AND(Setup!$A$16&lt;&gt;"",COUNTIFS('Leave log'!$A$5:$A$404,$A20,'Leave log'!$C$5:$C$404,"&lt;="&amp;Q$4,'Leave log'!$D$5:$D$404,"&gt;="&amp;Q$4,'Leave log'!$B$5:$B$404,Setup!$A$16)&gt;0),Setup!$B$16&amp;IF(COUNTIFS('Leave log'!$A$5:$A$404,$A20,'Leave log'!$C$5:$C$404,Q$4,'Leave log'!$D$5:$D$404,Q$4,'Leave log'!$E$5:$E$404,"Half day")&gt;0,"½",""),IF(AND(Setup!$A$17&lt;&gt;"",COUNTIFS('Leave log'!$A$5:$A$404,$A20,'Leave log'!$C$5:$C$404,"&lt;="&amp;Q$4,'Leave log'!$D$5:$D$404,"&gt;="&amp;Q$4,'Leave log'!$B$5:$B$404,Setup!$A$17)&gt;0),Setup!$B$17&amp;IF(COUNTIFS('Leave log'!$A$5:$A$404,$A20,'Leave log'!$C$5:$C$404,Q$4,'Leave log'!$D$5:$D$404,Q$4,'Leave log'!$E$5:$E$404,"Half day")&gt;0,"½",""),""))))))))</f>
        <v/>
      </c>
      <c r="R20" s="75">
        <f>IF(OR(R$7=1,$A20=""),"",IF(COUNTIFS('Leave log'!$A$5:$A$404,$A20,'Leave log'!$C$5:$C$404,"&lt;="&amp;R$4,'Leave log'!$D$5:$D$404,"&gt;="&amp;R$4)=0,"",IF(AND(Setup!$A$12&lt;&gt;"",COUNTIFS('Leave log'!$A$5:$A$404,$A20,'Leave log'!$C$5:$C$404,"&lt;="&amp;R$4,'Leave log'!$D$5:$D$404,"&gt;="&amp;R$4,'Leave log'!$B$5:$B$404,Setup!$A$12)&gt;0),Setup!$B$12&amp;IF(COUNTIFS('Leave log'!$A$5:$A$404,$A20,'Leave log'!$C$5:$C$404,R$4,'Leave log'!$D$5:$D$404,R$4,'Leave log'!$E$5:$E$404,"Half day")&gt;0,"½",""),IF(AND(Setup!$A$13&lt;&gt;"",COUNTIFS('Leave log'!$A$5:$A$404,$A20,'Leave log'!$C$5:$C$404,"&lt;="&amp;R$4,'Leave log'!$D$5:$D$404,"&gt;="&amp;R$4,'Leave log'!$B$5:$B$404,Setup!$A$13)&gt;0),Setup!$B$13&amp;IF(COUNTIFS('Leave log'!$A$5:$A$404,$A20,'Leave log'!$C$5:$C$404,R$4,'Leave log'!$D$5:$D$404,R$4,'Leave log'!$E$5:$E$404,"Half day")&gt;0,"½",""),IF(AND(Setup!$A$14&lt;&gt;"",COUNTIFS('Leave log'!$A$5:$A$404,$A20,'Leave log'!$C$5:$C$404,"&lt;="&amp;R$4,'Leave log'!$D$5:$D$404,"&gt;="&amp;R$4,'Leave log'!$B$5:$B$404,Setup!$A$14)&gt;0),Setup!$B$14&amp;IF(COUNTIFS('Leave log'!$A$5:$A$404,$A20,'Leave log'!$C$5:$C$404,R$4,'Leave log'!$D$5:$D$404,R$4,'Leave log'!$E$5:$E$404,"Half day")&gt;0,"½",""),IF(AND(Setup!$A$15&lt;&gt;"",COUNTIFS('Leave log'!$A$5:$A$404,$A20,'Leave log'!$C$5:$C$404,"&lt;="&amp;R$4,'Leave log'!$D$5:$D$404,"&gt;="&amp;R$4,'Leave log'!$B$5:$B$404,Setup!$A$15)&gt;0),Setup!$B$15&amp;IF(COUNTIFS('Leave log'!$A$5:$A$404,$A20,'Leave log'!$C$5:$C$404,R$4,'Leave log'!$D$5:$D$404,R$4,'Leave log'!$E$5:$E$404,"Half day")&gt;0,"½",""),IF(AND(Setup!$A$16&lt;&gt;"",COUNTIFS('Leave log'!$A$5:$A$404,$A20,'Leave log'!$C$5:$C$404,"&lt;="&amp;R$4,'Leave log'!$D$5:$D$404,"&gt;="&amp;R$4,'Leave log'!$B$5:$B$404,Setup!$A$16)&gt;0),Setup!$B$16&amp;IF(COUNTIFS('Leave log'!$A$5:$A$404,$A20,'Leave log'!$C$5:$C$404,R$4,'Leave log'!$D$5:$D$404,R$4,'Leave log'!$E$5:$E$404,"Half day")&gt;0,"½",""),IF(AND(Setup!$A$17&lt;&gt;"",COUNTIFS('Leave log'!$A$5:$A$404,$A20,'Leave log'!$C$5:$C$404,"&lt;="&amp;R$4,'Leave log'!$D$5:$D$404,"&gt;="&amp;R$4,'Leave log'!$B$5:$B$404,Setup!$A$17)&gt;0),Setup!$B$17&amp;IF(COUNTIFS('Leave log'!$A$5:$A$404,$A20,'Leave log'!$C$5:$C$404,R$4,'Leave log'!$D$5:$D$404,R$4,'Leave log'!$E$5:$E$404,"Half day")&gt;0,"½",""),""))))))))</f>
        <v/>
      </c>
      <c r="S20" s="75">
        <f>IF(OR(S$7=1,$A20=""),"",IF(COUNTIFS('Leave log'!$A$5:$A$404,$A20,'Leave log'!$C$5:$C$404,"&lt;="&amp;S$4,'Leave log'!$D$5:$D$404,"&gt;="&amp;S$4)=0,"",IF(AND(Setup!$A$12&lt;&gt;"",COUNTIFS('Leave log'!$A$5:$A$404,$A20,'Leave log'!$C$5:$C$404,"&lt;="&amp;S$4,'Leave log'!$D$5:$D$404,"&gt;="&amp;S$4,'Leave log'!$B$5:$B$404,Setup!$A$12)&gt;0),Setup!$B$12&amp;IF(COUNTIFS('Leave log'!$A$5:$A$404,$A20,'Leave log'!$C$5:$C$404,S$4,'Leave log'!$D$5:$D$404,S$4,'Leave log'!$E$5:$E$404,"Half day")&gt;0,"½",""),IF(AND(Setup!$A$13&lt;&gt;"",COUNTIFS('Leave log'!$A$5:$A$404,$A20,'Leave log'!$C$5:$C$404,"&lt;="&amp;S$4,'Leave log'!$D$5:$D$404,"&gt;="&amp;S$4,'Leave log'!$B$5:$B$404,Setup!$A$13)&gt;0),Setup!$B$13&amp;IF(COUNTIFS('Leave log'!$A$5:$A$404,$A20,'Leave log'!$C$5:$C$404,S$4,'Leave log'!$D$5:$D$404,S$4,'Leave log'!$E$5:$E$404,"Half day")&gt;0,"½",""),IF(AND(Setup!$A$14&lt;&gt;"",COUNTIFS('Leave log'!$A$5:$A$404,$A20,'Leave log'!$C$5:$C$404,"&lt;="&amp;S$4,'Leave log'!$D$5:$D$404,"&gt;="&amp;S$4,'Leave log'!$B$5:$B$404,Setup!$A$14)&gt;0),Setup!$B$14&amp;IF(COUNTIFS('Leave log'!$A$5:$A$404,$A20,'Leave log'!$C$5:$C$404,S$4,'Leave log'!$D$5:$D$404,S$4,'Leave log'!$E$5:$E$404,"Half day")&gt;0,"½",""),IF(AND(Setup!$A$15&lt;&gt;"",COUNTIFS('Leave log'!$A$5:$A$404,$A20,'Leave log'!$C$5:$C$404,"&lt;="&amp;S$4,'Leave log'!$D$5:$D$404,"&gt;="&amp;S$4,'Leave log'!$B$5:$B$404,Setup!$A$15)&gt;0),Setup!$B$15&amp;IF(COUNTIFS('Leave log'!$A$5:$A$404,$A20,'Leave log'!$C$5:$C$404,S$4,'Leave log'!$D$5:$D$404,S$4,'Leave log'!$E$5:$E$404,"Half day")&gt;0,"½",""),IF(AND(Setup!$A$16&lt;&gt;"",COUNTIFS('Leave log'!$A$5:$A$404,$A20,'Leave log'!$C$5:$C$404,"&lt;="&amp;S$4,'Leave log'!$D$5:$D$404,"&gt;="&amp;S$4,'Leave log'!$B$5:$B$404,Setup!$A$16)&gt;0),Setup!$B$16&amp;IF(COUNTIFS('Leave log'!$A$5:$A$404,$A20,'Leave log'!$C$5:$C$404,S$4,'Leave log'!$D$5:$D$404,S$4,'Leave log'!$E$5:$E$404,"Half day")&gt;0,"½",""),IF(AND(Setup!$A$17&lt;&gt;"",COUNTIFS('Leave log'!$A$5:$A$404,$A20,'Leave log'!$C$5:$C$404,"&lt;="&amp;S$4,'Leave log'!$D$5:$D$404,"&gt;="&amp;S$4,'Leave log'!$B$5:$B$404,Setup!$A$17)&gt;0),Setup!$B$17&amp;IF(COUNTIFS('Leave log'!$A$5:$A$404,$A20,'Leave log'!$C$5:$C$404,S$4,'Leave log'!$D$5:$D$404,S$4,'Leave log'!$E$5:$E$404,"Half day")&gt;0,"½",""),""))))))))</f>
        <v/>
      </c>
      <c r="T20" s="75">
        <f>IF(OR(T$7=1,$A20=""),"",IF(COUNTIFS('Leave log'!$A$5:$A$404,$A20,'Leave log'!$C$5:$C$404,"&lt;="&amp;T$4,'Leave log'!$D$5:$D$404,"&gt;="&amp;T$4)=0,"",IF(AND(Setup!$A$12&lt;&gt;"",COUNTIFS('Leave log'!$A$5:$A$404,$A20,'Leave log'!$C$5:$C$404,"&lt;="&amp;T$4,'Leave log'!$D$5:$D$404,"&gt;="&amp;T$4,'Leave log'!$B$5:$B$404,Setup!$A$12)&gt;0),Setup!$B$12&amp;IF(COUNTIFS('Leave log'!$A$5:$A$404,$A20,'Leave log'!$C$5:$C$404,T$4,'Leave log'!$D$5:$D$404,T$4,'Leave log'!$E$5:$E$404,"Half day")&gt;0,"½",""),IF(AND(Setup!$A$13&lt;&gt;"",COUNTIFS('Leave log'!$A$5:$A$404,$A20,'Leave log'!$C$5:$C$404,"&lt;="&amp;T$4,'Leave log'!$D$5:$D$404,"&gt;="&amp;T$4,'Leave log'!$B$5:$B$404,Setup!$A$13)&gt;0),Setup!$B$13&amp;IF(COUNTIFS('Leave log'!$A$5:$A$404,$A20,'Leave log'!$C$5:$C$404,T$4,'Leave log'!$D$5:$D$404,T$4,'Leave log'!$E$5:$E$404,"Half day")&gt;0,"½",""),IF(AND(Setup!$A$14&lt;&gt;"",COUNTIFS('Leave log'!$A$5:$A$404,$A20,'Leave log'!$C$5:$C$404,"&lt;="&amp;T$4,'Leave log'!$D$5:$D$404,"&gt;="&amp;T$4,'Leave log'!$B$5:$B$404,Setup!$A$14)&gt;0),Setup!$B$14&amp;IF(COUNTIFS('Leave log'!$A$5:$A$404,$A20,'Leave log'!$C$5:$C$404,T$4,'Leave log'!$D$5:$D$404,T$4,'Leave log'!$E$5:$E$404,"Half day")&gt;0,"½",""),IF(AND(Setup!$A$15&lt;&gt;"",COUNTIFS('Leave log'!$A$5:$A$404,$A20,'Leave log'!$C$5:$C$404,"&lt;="&amp;T$4,'Leave log'!$D$5:$D$404,"&gt;="&amp;T$4,'Leave log'!$B$5:$B$404,Setup!$A$15)&gt;0),Setup!$B$15&amp;IF(COUNTIFS('Leave log'!$A$5:$A$404,$A20,'Leave log'!$C$5:$C$404,T$4,'Leave log'!$D$5:$D$404,T$4,'Leave log'!$E$5:$E$404,"Half day")&gt;0,"½",""),IF(AND(Setup!$A$16&lt;&gt;"",COUNTIFS('Leave log'!$A$5:$A$404,$A20,'Leave log'!$C$5:$C$404,"&lt;="&amp;T$4,'Leave log'!$D$5:$D$404,"&gt;="&amp;T$4,'Leave log'!$B$5:$B$404,Setup!$A$16)&gt;0),Setup!$B$16&amp;IF(COUNTIFS('Leave log'!$A$5:$A$404,$A20,'Leave log'!$C$5:$C$404,T$4,'Leave log'!$D$5:$D$404,T$4,'Leave log'!$E$5:$E$404,"Half day")&gt;0,"½",""),IF(AND(Setup!$A$17&lt;&gt;"",COUNTIFS('Leave log'!$A$5:$A$404,$A20,'Leave log'!$C$5:$C$404,"&lt;="&amp;T$4,'Leave log'!$D$5:$D$404,"&gt;="&amp;T$4,'Leave log'!$B$5:$B$404,Setup!$A$17)&gt;0),Setup!$B$17&amp;IF(COUNTIFS('Leave log'!$A$5:$A$404,$A20,'Leave log'!$C$5:$C$404,T$4,'Leave log'!$D$5:$D$404,T$4,'Leave log'!$E$5:$E$404,"Half day")&gt;0,"½",""),""))))))))</f>
        <v/>
      </c>
      <c r="U20" s="75">
        <f>IF(OR(U$7=1,$A20=""),"",IF(COUNTIFS('Leave log'!$A$5:$A$404,$A20,'Leave log'!$C$5:$C$404,"&lt;="&amp;U$4,'Leave log'!$D$5:$D$404,"&gt;="&amp;U$4)=0,"",IF(AND(Setup!$A$12&lt;&gt;"",COUNTIFS('Leave log'!$A$5:$A$404,$A20,'Leave log'!$C$5:$C$404,"&lt;="&amp;U$4,'Leave log'!$D$5:$D$404,"&gt;="&amp;U$4,'Leave log'!$B$5:$B$404,Setup!$A$12)&gt;0),Setup!$B$12&amp;IF(COUNTIFS('Leave log'!$A$5:$A$404,$A20,'Leave log'!$C$5:$C$404,U$4,'Leave log'!$D$5:$D$404,U$4,'Leave log'!$E$5:$E$404,"Half day")&gt;0,"½",""),IF(AND(Setup!$A$13&lt;&gt;"",COUNTIFS('Leave log'!$A$5:$A$404,$A20,'Leave log'!$C$5:$C$404,"&lt;="&amp;U$4,'Leave log'!$D$5:$D$404,"&gt;="&amp;U$4,'Leave log'!$B$5:$B$404,Setup!$A$13)&gt;0),Setup!$B$13&amp;IF(COUNTIFS('Leave log'!$A$5:$A$404,$A20,'Leave log'!$C$5:$C$404,U$4,'Leave log'!$D$5:$D$404,U$4,'Leave log'!$E$5:$E$404,"Half day")&gt;0,"½",""),IF(AND(Setup!$A$14&lt;&gt;"",COUNTIFS('Leave log'!$A$5:$A$404,$A20,'Leave log'!$C$5:$C$404,"&lt;="&amp;U$4,'Leave log'!$D$5:$D$404,"&gt;="&amp;U$4,'Leave log'!$B$5:$B$404,Setup!$A$14)&gt;0),Setup!$B$14&amp;IF(COUNTIFS('Leave log'!$A$5:$A$404,$A20,'Leave log'!$C$5:$C$404,U$4,'Leave log'!$D$5:$D$404,U$4,'Leave log'!$E$5:$E$404,"Half day")&gt;0,"½",""),IF(AND(Setup!$A$15&lt;&gt;"",COUNTIFS('Leave log'!$A$5:$A$404,$A20,'Leave log'!$C$5:$C$404,"&lt;="&amp;U$4,'Leave log'!$D$5:$D$404,"&gt;="&amp;U$4,'Leave log'!$B$5:$B$404,Setup!$A$15)&gt;0),Setup!$B$15&amp;IF(COUNTIFS('Leave log'!$A$5:$A$404,$A20,'Leave log'!$C$5:$C$404,U$4,'Leave log'!$D$5:$D$404,U$4,'Leave log'!$E$5:$E$404,"Half day")&gt;0,"½",""),IF(AND(Setup!$A$16&lt;&gt;"",COUNTIFS('Leave log'!$A$5:$A$404,$A20,'Leave log'!$C$5:$C$404,"&lt;="&amp;U$4,'Leave log'!$D$5:$D$404,"&gt;="&amp;U$4,'Leave log'!$B$5:$B$404,Setup!$A$16)&gt;0),Setup!$B$16&amp;IF(COUNTIFS('Leave log'!$A$5:$A$404,$A20,'Leave log'!$C$5:$C$404,U$4,'Leave log'!$D$5:$D$404,U$4,'Leave log'!$E$5:$E$404,"Half day")&gt;0,"½",""),IF(AND(Setup!$A$17&lt;&gt;"",COUNTIFS('Leave log'!$A$5:$A$404,$A20,'Leave log'!$C$5:$C$404,"&lt;="&amp;U$4,'Leave log'!$D$5:$D$404,"&gt;="&amp;U$4,'Leave log'!$B$5:$B$404,Setup!$A$17)&gt;0),Setup!$B$17&amp;IF(COUNTIFS('Leave log'!$A$5:$A$404,$A20,'Leave log'!$C$5:$C$404,U$4,'Leave log'!$D$5:$D$404,U$4,'Leave log'!$E$5:$E$404,"Half day")&gt;0,"½",""),""))))))))</f>
        <v/>
      </c>
      <c r="V20" s="75">
        <f>IF(OR(V$7=1,$A20=""),"",IF(COUNTIFS('Leave log'!$A$5:$A$404,$A20,'Leave log'!$C$5:$C$404,"&lt;="&amp;V$4,'Leave log'!$D$5:$D$404,"&gt;="&amp;V$4)=0,"",IF(AND(Setup!$A$12&lt;&gt;"",COUNTIFS('Leave log'!$A$5:$A$404,$A20,'Leave log'!$C$5:$C$404,"&lt;="&amp;V$4,'Leave log'!$D$5:$D$404,"&gt;="&amp;V$4,'Leave log'!$B$5:$B$404,Setup!$A$12)&gt;0),Setup!$B$12&amp;IF(COUNTIFS('Leave log'!$A$5:$A$404,$A20,'Leave log'!$C$5:$C$404,V$4,'Leave log'!$D$5:$D$404,V$4,'Leave log'!$E$5:$E$404,"Half day")&gt;0,"½",""),IF(AND(Setup!$A$13&lt;&gt;"",COUNTIFS('Leave log'!$A$5:$A$404,$A20,'Leave log'!$C$5:$C$404,"&lt;="&amp;V$4,'Leave log'!$D$5:$D$404,"&gt;="&amp;V$4,'Leave log'!$B$5:$B$404,Setup!$A$13)&gt;0),Setup!$B$13&amp;IF(COUNTIFS('Leave log'!$A$5:$A$404,$A20,'Leave log'!$C$5:$C$404,V$4,'Leave log'!$D$5:$D$404,V$4,'Leave log'!$E$5:$E$404,"Half day")&gt;0,"½",""),IF(AND(Setup!$A$14&lt;&gt;"",COUNTIFS('Leave log'!$A$5:$A$404,$A20,'Leave log'!$C$5:$C$404,"&lt;="&amp;V$4,'Leave log'!$D$5:$D$404,"&gt;="&amp;V$4,'Leave log'!$B$5:$B$404,Setup!$A$14)&gt;0),Setup!$B$14&amp;IF(COUNTIFS('Leave log'!$A$5:$A$404,$A20,'Leave log'!$C$5:$C$404,V$4,'Leave log'!$D$5:$D$404,V$4,'Leave log'!$E$5:$E$404,"Half day")&gt;0,"½",""),IF(AND(Setup!$A$15&lt;&gt;"",COUNTIFS('Leave log'!$A$5:$A$404,$A20,'Leave log'!$C$5:$C$404,"&lt;="&amp;V$4,'Leave log'!$D$5:$D$404,"&gt;="&amp;V$4,'Leave log'!$B$5:$B$404,Setup!$A$15)&gt;0),Setup!$B$15&amp;IF(COUNTIFS('Leave log'!$A$5:$A$404,$A20,'Leave log'!$C$5:$C$404,V$4,'Leave log'!$D$5:$D$404,V$4,'Leave log'!$E$5:$E$404,"Half day")&gt;0,"½",""),IF(AND(Setup!$A$16&lt;&gt;"",COUNTIFS('Leave log'!$A$5:$A$404,$A20,'Leave log'!$C$5:$C$404,"&lt;="&amp;V$4,'Leave log'!$D$5:$D$404,"&gt;="&amp;V$4,'Leave log'!$B$5:$B$404,Setup!$A$16)&gt;0),Setup!$B$16&amp;IF(COUNTIFS('Leave log'!$A$5:$A$404,$A20,'Leave log'!$C$5:$C$404,V$4,'Leave log'!$D$5:$D$404,V$4,'Leave log'!$E$5:$E$404,"Half day")&gt;0,"½",""),IF(AND(Setup!$A$17&lt;&gt;"",COUNTIFS('Leave log'!$A$5:$A$404,$A20,'Leave log'!$C$5:$C$404,"&lt;="&amp;V$4,'Leave log'!$D$5:$D$404,"&gt;="&amp;V$4,'Leave log'!$B$5:$B$404,Setup!$A$17)&gt;0),Setup!$B$17&amp;IF(COUNTIFS('Leave log'!$A$5:$A$404,$A20,'Leave log'!$C$5:$C$404,V$4,'Leave log'!$D$5:$D$404,V$4,'Leave log'!$E$5:$E$404,"Half day")&gt;0,"½",""),""))))))))</f>
        <v/>
      </c>
      <c r="W20" s="75">
        <f>IF(OR(W$7=1,$A20=""),"",IF(COUNTIFS('Leave log'!$A$5:$A$404,$A20,'Leave log'!$C$5:$C$404,"&lt;="&amp;W$4,'Leave log'!$D$5:$D$404,"&gt;="&amp;W$4)=0,"",IF(AND(Setup!$A$12&lt;&gt;"",COUNTIFS('Leave log'!$A$5:$A$404,$A20,'Leave log'!$C$5:$C$404,"&lt;="&amp;W$4,'Leave log'!$D$5:$D$404,"&gt;="&amp;W$4,'Leave log'!$B$5:$B$404,Setup!$A$12)&gt;0),Setup!$B$12&amp;IF(COUNTIFS('Leave log'!$A$5:$A$404,$A20,'Leave log'!$C$5:$C$404,W$4,'Leave log'!$D$5:$D$404,W$4,'Leave log'!$E$5:$E$404,"Half day")&gt;0,"½",""),IF(AND(Setup!$A$13&lt;&gt;"",COUNTIFS('Leave log'!$A$5:$A$404,$A20,'Leave log'!$C$5:$C$404,"&lt;="&amp;W$4,'Leave log'!$D$5:$D$404,"&gt;="&amp;W$4,'Leave log'!$B$5:$B$404,Setup!$A$13)&gt;0),Setup!$B$13&amp;IF(COUNTIFS('Leave log'!$A$5:$A$404,$A20,'Leave log'!$C$5:$C$404,W$4,'Leave log'!$D$5:$D$404,W$4,'Leave log'!$E$5:$E$404,"Half day")&gt;0,"½",""),IF(AND(Setup!$A$14&lt;&gt;"",COUNTIFS('Leave log'!$A$5:$A$404,$A20,'Leave log'!$C$5:$C$404,"&lt;="&amp;W$4,'Leave log'!$D$5:$D$404,"&gt;="&amp;W$4,'Leave log'!$B$5:$B$404,Setup!$A$14)&gt;0),Setup!$B$14&amp;IF(COUNTIFS('Leave log'!$A$5:$A$404,$A20,'Leave log'!$C$5:$C$404,W$4,'Leave log'!$D$5:$D$404,W$4,'Leave log'!$E$5:$E$404,"Half day")&gt;0,"½",""),IF(AND(Setup!$A$15&lt;&gt;"",COUNTIFS('Leave log'!$A$5:$A$404,$A20,'Leave log'!$C$5:$C$404,"&lt;="&amp;W$4,'Leave log'!$D$5:$D$404,"&gt;="&amp;W$4,'Leave log'!$B$5:$B$404,Setup!$A$15)&gt;0),Setup!$B$15&amp;IF(COUNTIFS('Leave log'!$A$5:$A$404,$A20,'Leave log'!$C$5:$C$404,W$4,'Leave log'!$D$5:$D$404,W$4,'Leave log'!$E$5:$E$404,"Half day")&gt;0,"½",""),IF(AND(Setup!$A$16&lt;&gt;"",COUNTIFS('Leave log'!$A$5:$A$404,$A20,'Leave log'!$C$5:$C$404,"&lt;="&amp;W$4,'Leave log'!$D$5:$D$404,"&gt;="&amp;W$4,'Leave log'!$B$5:$B$404,Setup!$A$16)&gt;0),Setup!$B$16&amp;IF(COUNTIFS('Leave log'!$A$5:$A$404,$A20,'Leave log'!$C$5:$C$404,W$4,'Leave log'!$D$5:$D$404,W$4,'Leave log'!$E$5:$E$404,"Half day")&gt;0,"½",""),IF(AND(Setup!$A$17&lt;&gt;"",COUNTIFS('Leave log'!$A$5:$A$404,$A20,'Leave log'!$C$5:$C$404,"&lt;="&amp;W$4,'Leave log'!$D$5:$D$404,"&gt;="&amp;W$4,'Leave log'!$B$5:$B$404,Setup!$A$17)&gt;0),Setup!$B$17&amp;IF(COUNTIFS('Leave log'!$A$5:$A$404,$A20,'Leave log'!$C$5:$C$404,W$4,'Leave log'!$D$5:$D$404,W$4,'Leave log'!$E$5:$E$404,"Half day")&gt;0,"½",""),""))))))))</f>
        <v/>
      </c>
      <c r="X20" s="75">
        <f>IF(OR(X$7=1,$A20=""),"",IF(COUNTIFS('Leave log'!$A$5:$A$404,$A20,'Leave log'!$C$5:$C$404,"&lt;="&amp;X$4,'Leave log'!$D$5:$D$404,"&gt;="&amp;X$4)=0,"",IF(AND(Setup!$A$12&lt;&gt;"",COUNTIFS('Leave log'!$A$5:$A$404,$A20,'Leave log'!$C$5:$C$404,"&lt;="&amp;X$4,'Leave log'!$D$5:$D$404,"&gt;="&amp;X$4,'Leave log'!$B$5:$B$404,Setup!$A$12)&gt;0),Setup!$B$12&amp;IF(COUNTIFS('Leave log'!$A$5:$A$404,$A20,'Leave log'!$C$5:$C$404,X$4,'Leave log'!$D$5:$D$404,X$4,'Leave log'!$E$5:$E$404,"Half day")&gt;0,"½",""),IF(AND(Setup!$A$13&lt;&gt;"",COUNTIFS('Leave log'!$A$5:$A$404,$A20,'Leave log'!$C$5:$C$404,"&lt;="&amp;X$4,'Leave log'!$D$5:$D$404,"&gt;="&amp;X$4,'Leave log'!$B$5:$B$404,Setup!$A$13)&gt;0),Setup!$B$13&amp;IF(COUNTIFS('Leave log'!$A$5:$A$404,$A20,'Leave log'!$C$5:$C$404,X$4,'Leave log'!$D$5:$D$404,X$4,'Leave log'!$E$5:$E$404,"Half day")&gt;0,"½",""),IF(AND(Setup!$A$14&lt;&gt;"",COUNTIFS('Leave log'!$A$5:$A$404,$A20,'Leave log'!$C$5:$C$404,"&lt;="&amp;X$4,'Leave log'!$D$5:$D$404,"&gt;="&amp;X$4,'Leave log'!$B$5:$B$404,Setup!$A$14)&gt;0),Setup!$B$14&amp;IF(COUNTIFS('Leave log'!$A$5:$A$404,$A20,'Leave log'!$C$5:$C$404,X$4,'Leave log'!$D$5:$D$404,X$4,'Leave log'!$E$5:$E$404,"Half day")&gt;0,"½",""),IF(AND(Setup!$A$15&lt;&gt;"",COUNTIFS('Leave log'!$A$5:$A$404,$A20,'Leave log'!$C$5:$C$404,"&lt;="&amp;X$4,'Leave log'!$D$5:$D$404,"&gt;="&amp;X$4,'Leave log'!$B$5:$B$404,Setup!$A$15)&gt;0),Setup!$B$15&amp;IF(COUNTIFS('Leave log'!$A$5:$A$404,$A20,'Leave log'!$C$5:$C$404,X$4,'Leave log'!$D$5:$D$404,X$4,'Leave log'!$E$5:$E$404,"Half day")&gt;0,"½",""),IF(AND(Setup!$A$16&lt;&gt;"",COUNTIFS('Leave log'!$A$5:$A$404,$A20,'Leave log'!$C$5:$C$404,"&lt;="&amp;X$4,'Leave log'!$D$5:$D$404,"&gt;="&amp;X$4,'Leave log'!$B$5:$B$404,Setup!$A$16)&gt;0),Setup!$B$16&amp;IF(COUNTIFS('Leave log'!$A$5:$A$404,$A20,'Leave log'!$C$5:$C$404,X$4,'Leave log'!$D$5:$D$404,X$4,'Leave log'!$E$5:$E$404,"Half day")&gt;0,"½",""),IF(AND(Setup!$A$17&lt;&gt;"",COUNTIFS('Leave log'!$A$5:$A$404,$A20,'Leave log'!$C$5:$C$404,"&lt;="&amp;X$4,'Leave log'!$D$5:$D$404,"&gt;="&amp;X$4,'Leave log'!$B$5:$B$404,Setup!$A$17)&gt;0),Setup!$B$17&amp;IF(COUNTIFS('Leave log'!$A$5:$A$404,$A20,'Leave log'!$C$5:$C$404,X$4,'Leave log'!$D$5:$D$404,X$4,'Leave log'!$E$5:$E$404,"Half day")&gt;0,"½",""),""))))))))</f>
        <v/>
      </c>
      <c r="Y20" s="75">
        <f>IF(OR(Y$7=1,$A20=""),"",IF(COUNTIFS('Leave log'!$A$5:$A$404,$A20,'Leave log'!$C$5:$C$404,"&lt;="&amp;Y$4,'Leave log'!$D$5:$D$404,"&gt;="&amp;Y$4)=0,"",IF(AND(Setup!$A$12&lt;&gt;"",COUNTIFS('Leave log'!$A$5:$A$404,$A20,'Leave log'!$C$5:$C$404,"&lt;="&amp;Y$4,'Leave log'!$D$5:$D$404,"&gt;="&amp;Y$4,'Leave log'!$B$5:$B$404,Setup!$A$12)&gt;0),Setup!$B$12&amp;IF(COUNTIFS('Leave log'!$A$5:$A$404,$A20,'Leave log'!$C$5:$C$404,Y$4,'Leave log'!$D$5:$D$404,Y$4,'Leave log'!$E$5:$E$404,"Half day")&gt;0,"½",""),IF(AND(Setup!$A$13&lt;&gt;"",COUNTIFS('Leave log'!$A$5:$A$404,$A20,'Leave log'!$C$5:$C$404,"&lt;="&amp;Y$4,'Leave log'!$D$5:$D$404,"&gt;="&amp;Y$4,'Leave log'!$B$5:$B$404,Setup!$A$13)&gt;0),Setup!$B$13&amp;IF(COUNTIFS('Leave log'!$A$5:$A$404,$A20,'Leave log'!$C$5:$C$404,Y$4,'Leave log'!$D$5:$D$404,Y$4,'Leave log'!$E$5:$E$404,"Half day")&gt;0,"½",""),IF(AND(Setup!$A$14&lt;&gt;"",COUNTIFS('Leave log'!$A$5:$A$404,$A20,'Leave log'!$C$5:$C$404,"&lt;="&amp;Y$4,'Leave log'!$D$5:$D$404,"&gt;="&amp;Y$4,'Leave log'!$B$5:$B$404,Setup!$A$14)&gt;0),Setup!$B$14&amp;IF(COUNTIFS('Leave log'!$A$5:$A$404,$A20,'Leave log'!$C$5:$C$404,Y$4,'Leave log'!$D$5:$D$404,Y$4,'Leave log'!$E$5:$E$404,"Half day")&gt;0,"½",""),IF(AND(Setup!$A$15&lt;&gt;"",COUNTIFS('Leave log'!$A$5:$A$404,$A20,'Leave log'!$C$5:$C$404,"&lt;="&amp;Y$4,'Leave log'!$D$5:$D$404,"&gt;="&amp;Y$4,'Leave log'!$B$5:$B$404,Setup!$A$15)&gt;0),Setup!$B$15&amp;IF(COUNTIFS('Leave log'!$A$5:$A$404,$A20,'Leave log'!$C$5:$C$404,Y$4,'Leave log'!$D$5:$D$404,Y$4,'Leave log'!$E$5:$E$404,"Half day")&gt;0,"½",""),IF(AND(Setup!$A$16&lt;&gt;"",COUNTIFS('Leave log'!$A$5:$A$404,$A20,'Leave log'!$C$5:$C$404,"&lt;="&amp;Y$4,'Leave log'!$D$5:$D$404,"&gt;="&amp;Y$4,'Leave log'!$B$5:$B$404,Setup!$A$16)&gt;0),Setup!$B$16&amp;IF(COUNTIFS('Leave log'!$A$5:$A$404,$A20,'Leave log'!$C$5:$C$404,Y$4,'Leave log'!$D$5:$D$404,Y$4,'Leave log'!$E$5:$E$404,"Half day")&gt;0,"½",""),IF(AND(Setup!$A$17&lt;&gt;"",COUNTIFS('Leave log'!$A$5:$A$404,$A20,'Leave log'!$C$5:$C$404,"&lt;="&amp;Y$4,'Leave log'!$D$5:$D$404,"&gt;="&amp;Y$4,'Leave log'!$B$5:$B$404,Setup!$A$17)&gt;0),Setup!$B$17&amp;IF(COUNTIFS('Leave log'!$A$5:$A$404,$A20,'Leave log'!$C$5:$C$404,Y$4,'Leave log'!$D$5:$D$404,Y$4,'Leave log'!$E$5:$E$404,"Half day")&gt;0,"½",""),""))))))))</f>
        <v/>
      </c>
      <c r="Z20" s="75">
        <f>IF(OR(Z$7=1,$A20=""),"",IF(COUNTIFS('Leave log'!$A$5:$A$404,$A20,'Leave log'!$C$5:$C$404,"&lt;="&amp;Z$4,'Leave log'!$D$5:$D$404,"&gt;="&amp;Z$4)=0,"",IF(AND(Setup!$A$12&lt;&gt;"",COUNTIFS('Leave log'!$A$5:$A$404,$A20,'Leave log'!$C$5:$C$404,"&lt;="&amp;Z$4,'Leave log'!$D$5:$D$404,"&gt;="&amp;Z$4,'Leave log'!$B$5:$B$404,Setup!$A$12)&gt;0),Setup!$B$12&amp;IF(COUNTIFS('Leave log'!$A$5:$A$404,$A20,'Leave log'!$C$5:$C$404,Z$4,'Leave log'!$D$5:$D$404,Z$4,'Leave log'!$E$5:$E$404,"Half day")&gt;0,"½",""),IF(AND(Setup!$A$13&lt;&gt;"",COUNTIFS('Leave log'!$A$5:$A$404,$A20,'Leave log'!$C$5:$C$404,"&lt;="&amp;Z$4,'Leave log'!$D$5:$D$404,"&gt;="&amp;Z$4,'Leave log'!$B$5:$B$404,Setup!$A$13)&gt;0),Setup!$B$13&amp;IF(COUNTIFS('Leave log'!$A$5:$A$404,$A20,'Leave log'!$C$5:$C$404,Z$4,'Leave log'!$D$5:$D$404,Z$4,'Leave log'!$E$5:$E$404,"Half day")&gt;0,"½",""),IF(AND(Setup!$A$14&lt;&gt;"",COUNTIFS('Leave log'!$A$5:$A$404,$A20,'Leave log'!$C$5:$C$404,"&lt;="&amp;Z$4,'Leave log'!$D$5:$D$404,"&gt;="&amp;Z$4,'Leave log'!$B$5:$B$404,Setup!$A$14)&gt;0),Setup!$B$14&amp;IF(COUNTIFS('Leave log'!$A$5:$A$404,$A20,'Leave log'!$C$5:$C$404,Z$4,'Leave log'!$D$5:$D$404,Z$4,'Leave log'!$E$5:$E$404,"Half day")&gt;0,"½",""),IF(AND(Setup!$A$15&lt;&gt;"",COUNTIFS('Leave log'!$A$5:$A$404,$A20,'Leave log'!$C$5:$C$404,"&lt;="&amp;Z$4,'Leave log'!$D$5:$D$404,"&gt;="&amp;Z$4,'Leave log'!$B$5:$B$404,Setup!$A$15)&gt;0),Setup!$B$15&amp;IF(COUNTIFS('Leave log'!$A$5:$A$404,$A20,'Leave log'!$C$5:$C$404,Z$4,'Leave log'!$D$5:$D$404,Z$4,'Leave log'!$E$5:$E$404,"Half day")&gt;0,"½",""),IF(AND(Setup!$A$16&lt;&gt;"",COUNTIFS('Leave log'!$A$5:$A$404,$A20,'Leave log'!$C$5:$C$404,"&lt;="&amp;Z$4,'Leave log'!$D$5:$D$404,"&gt;="&amp;Z$4,'Leave log'!$B$5:$B$404,Setup!$A$16)&gt;0),Setup!$B$16&amp;IF(COUNTIFS('Leave log'!$A$5:$A$404,$A20,'Leave log'!$C$5:$C$404,Z$4,'Leave log'!$D$5:$D$404,Z$4,'Leave log'!$E$5:$E$404,"Half day")&gt;0,"½",""),IF(AND(Setup!$A$17&lt;&gt;"",COUNTIFS('Leave log'!$A$5:$A$404,$A20,'Leave log'!$C$5:$C$404,"&lt;="&amp;Z$4,'Leave log'!$D$5:$D$404,"&gt;="&amp;Z$4,'Leave log'!$B$5:$B$404,Setup!$A$17)&gt;0),Setup!$B$17&amp;IF(COUNTIFS('Leave log'!$A$5:$A$404,$A20,'Leave log'!$C$5:$C$404,Z$4,'Leave log'!$D$5:$D$404,Z$4,'Leave log'!$E$5:$E$404,"Half day")&gt;0,"½",""),""))))))))</f>
        <v/>
      </c>
      <c r="AA20" s="75">
        <f>IF(OR(AA$7=1,$A20=""),"",IF(COUNTIFS('Leave log'!$A$5:$A$404,$A20,'Leave log'!$C$5:$C$404,"&lt;="&amp;AA$4,'Leave log'!$D$5:$D$404,"&gt;="&amp;AA$4)=0,"",IF(AND(Setup!$A$12&lt;&gt;"",COUNTIFS('Leave log'!$A$5:$A$404,$A20,'Leave log'!$C$5:$C$404,"&lt;="&amp;AA$4,'Leave log'!$D$5:$D$404,"&gt;="&amp;AA$4,'Leave log'!$B$5:$B$404,Setup!$A$12)&gt;0),Setup!$B$12&amp;IF(COUNTIFS('Leave log'!$A$5:$A$404,$A20,'Leave log'!$C$5:$C$404,AA$4,'Leave log'!$D$5:$D$404,AA$4,'Leave log'!$E$5:$E$404,"Half day")&gt;0,"½",""),IF(AND(Setup!$A$13&lt;&gt;"",COUNTIFS('Leave log'!$A$5:$A$404,$A20,'Leave log'!$C$5:$C$404,"&lt;="&amp;AA$4,'Leave log'!$D$5:$D$404,"&gt;="&amp;AA$4,'Leave log'!$B$5:$B$404,Setup!$A$13)&gt;0),Setup!$B$13&amp;IF(COUNTIFS('Leave log'!$A$5:$A$404,$A20,'Leave log'!$C$5:$C$404,AA$4,'Leave log'!$D$5:$D$404,AA$4,'Leave log'!$E$5:$E$404,"Half day")&gt;0,"½",""),IF(AND(Setup!$A$14&lt;&gt;"",COUNTIFS('Leave log'!$A$5:$A$404,$A20,'Leave log'!$C$5:$C$404,"&lt;="&amp;AA$4,'Leave log'!$D$5:$D$404,"&gt;="&amp;AA$4,'Leave log'!$B$5:$B$404,Setup!$A$14)&gt;0),Setup!$B$14&amp;IF(COUNTIFS('Leave log'!$A$5:$A$404,$A20,'Leave log'!$C$5:$C$404,AA$4,'Leave log'!$D$5:$D$404,AA$4,'Leave log'!$E$5:$E$404,"Half day")&gt;0,"½",""),IF(AND(Setup!$A$15&lt;&gt;"",COUNTIFS('Leave log'!$A$5:$A$404,$A20,'Leave log'!$C$5:$C$404,"&lt;="&amp;AA$4,'Leave log'!$D$5:$D$404,"&gt;="&amp;AA$4,'Leave log'!$B$5:$B$404,Setup!$A$15)&gt;0),Setup!$B$15&amp;IF(COUNTIFS('Leave log'!$A$5:$A$404,$A20,'Leave log'!$C$5:$C$404,AA$4,'Leave log'!$D$5:$D$404,AA$4,'Leave log'!$E$5:$E$404,"Half day")&gt;0,"½",""),IF(AND(Setup!$A$16&lt;&gt;"",COUNTIFS('Leave log'!$A$5:$A$404,$A20,'Leave log'!$C$5:$C$404,"&lt;="&amp;AA$4,'Leave log'!$D$5:$D$404,"&gt;="&amp;AA$4,'Leave log'!$B$5:$B$404,Setup!$A$16)&gt;0),Setup!$B$16&amp;IF(COUNTIFS('Leave log'!$A$5:$A$404,$A20,'Leave log'!$C$5:$C$404,AA$4,'Leave log'!$D$5:$D$404,AA$4,'Leave log'!$E$5:$E$404,"Half day")&gt;0,"½",""),IF(AND(Setup!$A$17&lt;&gt;"",COUNTIFS('Leave log'!$A$5:$A$404,$A20,'Leave log'!$C$5:$C$404,"&lt;="&amp;AA$4,'Leave log'!$D$5:$D$404,"&gt;="&amp;AA$4,'Leave log'!$B$5:$B$404,Setup!$A$17)&gt;0),Setup!$B$17&amp;IF(COUNTIFS('Leave log'!$A$5:$A$404,$A20,'Leave log'!$C$5:$C$404,AA$4,'Leave log'!$D$5:$D$404,AA$4,'Leave log'!$E$5:$E$404,"Half day")&gt;0,"½",""),""))))))))</f>
        <v/>
      </c>
      <c r="AB20" s="75">
        <f>IF(OR(AB$7=1,$A20=""),"",IF(COUNTIFS('Leave log'!$A$5:$A$404,$A20,'Leave log'!$C$5:$C$404,"&lt;="&amp;AB$4,'Leave log'!$D$5:$D$404,"&gt;="&amp;AB$4)=0,"",IF(AND(Setup!$A$12&lt;&gt;"",COUNTIFS('Leave log'!$A$5:$A$404,$A20,'Leave log'!$C$5:$C$404,"&lt;="&amp;AB$4,'Leave log'!$D$5:$D$404,"&gt;="&amp;AB$4,'Leave log'!$B$5:$B$404,Setup!$A$12)&gt;0),Setup!$B$12&amp;IF(COUNTIFS('Leave log'!$A$5:$A$404,$A20,'Leave log'!$C$5:$C$404,AB$4,'Leave log'!$D$5:$D$404,AB$4,'Leave log'!$E$5:$E$404,"Half day")&gt;0,"½",""),IF(AND(Setup!$A$13&lt;&gt;"",COUNTIFS('Leave log'!$A$5:$A$404,$A20,'Leave log'!$C$5:$C$404,"&lt;="&amp;AB$4,'Leave log'!$D$5:$D$404,"&gt;="&amp;AB$4,'Leave log'!$B$5:$B$404,Setup!$A$13)&gt;0),Setup!$B$13&amp;IF(COUNTIFS('Leave log'!$A$5:$A$404,$A20,'Leave log'!$C$5:$C$404,AB$4,'Leave log'!$D$5:$D$404,AB$4,'Leave log'!$E$5:$E$404,"Half day")&gt;0,"½",""),IF(AND(Setup!$A$14&lt;&gt;"",COUNTIFS('Leave log'!$A$5:$A$404,$A20,'Leave log'!$C$5:$C$404,"&lt;="&amp;AB$4,'Leave log'!$D$5:$D$404,"&gt;="&amp;AB$4,'Leave log'!$B$5:$B$404,Setup!$A$14)&gt;0),Setup!$B$14&amp;IF(COUNTIFS('Leave log'!$A$5:$A$404,$A20,'Leave log'!$C$5:$C$404,AB$4,'Leave log'!$D$5:$D$404,AB$4,'Leave log'!$E$5:$E$404,"Half day")&gt;0,"½",""),IF(AND(Setup!$A$15&lt;&gt;"",COUNTIFS('Leave log'!$A$5:$A$404,$A20,'Leave log'!$C$5:$C$404,"&lt;="&amp;AB$4,'Leave log'!$D$5:$D$404,"&gt;="&amp;AB$4,'Leave log'!$B$5:$B$404,Setup!$A$15)&gt;0),Setup!$B$15&amp;IF(COUNTIFS('Leave log'!$A$5:$A$404,$A20,'Leave log'!$C$5:$C$404,AB$4,'Leave log'!$D$5:$D$404,AB$4,'Leave log'!$E$5:$E$404,"Half day")&gt;0,"½",""),IF(AND(Setup!$A$16&lt;&gt;"",COUNTIFS('Leave log'!$A$5:$A$404,$A20,'Leave log'!$C$5:$C$404,"&lt;="&amp;AB$4,'Leave log'!$D$5:$D$404,"&gt;="&amp;AB$4,'Leave log'!$B$5:$B$404,Setup!$A$16)&gt;0),Setup!$B$16&amp;IF(COUNTIFS('Leave log'!$A$5:$A$404,$A20,'Leave log'!$C$5:$C$404,AB$4,'Leave log'!$D$5:$D$404,AB$4,'Leave log'!$E$5:$E$404,"Half day")&gt;0,"½",""),IF(AND(Setup!$A$17&lt;&gt;"",COUNTIFS('Leave log'!$A$5:$A$404,$A20,'Leave log'!$C$5:$C$404,"&lt;="&amp;AB$4,'Leave log'!$D$5:$D$404,"&gt;="&amp;AB$4,'Leave log'!$B$5:$B$404,Setup!$A$17)&gt;0),Setup!$B$17&amp;IF(COUNTIFS('Leave log'!$A$5:$A$404,$A20,'Leave log'!$C$5:$C$404,AB$4,'Leave log'!$D$5:$D$404,AB$4,'Leave log'!$E$5:$E$404,"Half day")&gt;0,"½",""),""))))))))</f>
        <v/>
      </c>
      <c r="AC20" s="75">
        <f>IF(OR(AC$7=1,$A20=""),"",IF(COUNTIFS('Leave log'!$A$5:$A$404,$A20,'Leave log'!$C$5:$C$404,"&lt;="&amp;AC$4,'Leave log'!$D$5:$D$404,"&gt;="&amp;AC$4)=0,"",IF(AND(Setup!$A$12&lt;&gt;"",COUNTIFS('Leave log'!$A$5:$A$404,$A20,'Leave log'!$C$5:$C$404,"&lt;="&amp;AC$4,'Leave log'!$D$5:$D$404,"&gt;="&amp;AC$4,'Leave log'!$B$5:$B$404,Setup!$A$12)&gt;0),Setup!$B$12&amp;IF(COUNTIFS('Leave log'!$A$5:$A$404,$A20,'Leave log'!$C$5:$C$404,AC$4,'Leave log'!$D$5:$D$404,AC$4,'Leave log'!$E$5:$E$404,"Half day")&gt;0,"½",""),IF(AND(Setup!$A$13&lt;&gt;"",COUNTIFS('Leave log'!$A$5:$A$404,$A20,'Leave log'!$C$5:$C$404,"&lt;="&amp;AC$4,'Leave log'!$D$5:$D$404,"&gt;="&amp;AC$4,'Leave log'!$B$5:$B$404,Setup!$A$13)&gt;0),Setup!$B$13&amp;IF(COUNTIFS('Leave log'!$A$5:$A$404,$A20,'Leave log'!$C$5:$C$404,AC$4,'Leave log'!$D$5:$D$404,AC$4,'Leave log'!$E$5:$E$404,"Half day")&gt;0,"½",""),IF(AND(Setup!$A$14&lt;&gt;"",COUNTIFS('Leave log'!$A$5:$A$404,$A20,'Leave log'!$C$5:$C$404,"&lt;="&amp;AC$4,'Leave log'!$D$5:$D$404,"&gt;="&amp;AC$4,'Leave log'!$B$5:$B$404,Setup!$A$14)&gt;0),Setup!$B$14&amp;IF(COUNTIFS('Leave log'!$A$5:$A$404,$A20,'Leave log'!$C$5:$C$404,AC$4,'Leave log'!$D$5:$D$404,AC$4,'Leave log'!$E$5:$E$404,"Half day")&gt;0,"½",""),IF(AND(Setup!$A$15&lt;&gt;"",COUNTIFS('Leave log'!$A$5:$A$404,$A20,'Leave log'!$C$5:$C$404,"&lt;="&amp;AC$4,'Leave log'!$D$5:$D$404,"&gt;="&amp;AC$4,'Leave log'!$B$5:$B$404,Setup!$A$15)&gt;0),Setup!$B$15&amp;IF(COUNTIFS('Leave log'!$A$5:$A$404,$A20,'Leave log'!$C$5:$C$404,AC$4,'Leave log'!$D$5:$D$404,AC$4,'Leave log'!$E$5:$E$404,"Half day")&gt;0,"½",""),IF(AND(Setup!$A$16&lt;&gt;"",COUNTIFS('Leave log'!$A$5:$A$404,$A20,'Leave log'!$C$5:$C$404,"&lt;="&amp;AC$4,'Leave log'!$D$5:$D$404,"&gt;="&amp;AC$4,'Leave log'!$B$5:$B$404,Setup!$A$16)&gt;0),Setup!$B$16&amp;IF(COUNTIFS('Leave log'!$A$5:$A$404,$A20,'Leave log'!$C$5:$C$404,AC$4,'Leave log'!$D$5:$D$404,AC$4,'Leave log'!$E$5:$E$404,"Half day")&gt;0,"½",""),IF(AND(Setup!$A$17&lt;&gt;"",COUNTIFS('Leave log'!$A$5:$A$404,$A20,'Leave log'!$C$5:$C$404,"&lt;="&amp;AC$4,'Leave log'!$D$5:$D$404,"&gt;="&amp;AC$4,'Leave log'!$B$5:$B$404,Setup!$A$17)&gt;0),Setup!$B$17&amp;IF(COUNTIFS('Leave log'!$A$5:$A$404,$A20,'Leave log'!$C$5:$C$404,AC$4,'Leave log'!$D$5:$D$404,AC$4,'Leave log'!$E$5:$E$404,"Half day")&gt;0,"½",""),""))))))))</f>
        <v/>
      </c>
      <c r="AD20" s="75">
        <f>IF(OR(AD$7=1,$A20=""),"",IF(COUNTIFS('Leave log'!$A$5:$A$404,$A20,'Leave log'!$C$5:$C$404,"&lt;="&amp;AD$4,'Leave log'!$D$5:$D$404,"&gt;="&amp;AD$4)=0,"",IF(AND(Setup!$A$12&lt;&gt;"",COUNTIFS('Leave log'!$A$5:$A$404,$A20,'Leave log'!$C$5:$C$404,"&lt;="&amp;AD$4,'Leave log'!$D$5:$D$404,"&gt;="&amp;AD$4,'Leave log'!$B$5:$B$404,Setup!$A$12)&gt;0),Setup!$B$12&amp;IF(COUNTIFS('Leave log'!$A$5:$A$404,$A20,'Leave log'!$C$5:$C$404,AD$4,'Leave log'!$D$5:$D$404,AD$4,'Leave log'!$E$5:$E$404,"Half day")&gt;0,"½",""),IF(AND(Setup!$A$13&lt;&gt;"",COUNTIFS('Leave log'!$A$5:$A$404,$A20,'Leave log'!$C$5:$C$404,"&lt;="&amp;AD$4,'Leave log'!$D$5:$D$404,"&gt;="&amp;AD$4,'Leave log'!$B$5:$B$404,Setup!$A$13)&gt;0),Setup!$B$13&amp;IF(COUNTIFS('Leave log'!$A$5:$A$404,$A20,'Leave log'!$C$5:$C$404,AD$4,'Leave log'!$D$5:$D$404,AD$4,'Leave log'!$E$5:$E$404,"Half day")&gt;0,"½",""),IF(AND(Setup!$A$14&lt;&gt;"",COUNTIFS('Leave log'!$A$5:$A$404,$A20,'Leave log'!$C$5:$C$404,"&lt;="&amp;AD$4,'Leave log'!$D$5:$D$404,"&gt;="&amp;AD$4,'Leave log'!$B$5:$B$404,Setup!$A$14)&gt;0),Setup!$B$14&amp;IF(COUNTIFS('Leave log'!$A$5:$A$404,$A20,'Leave log'!$C$5:$C$404,AD$4,'Leave log'!$D$5:$D$404,AD$4,'Leave log'!$E$5:$E$404,"Half day")&gt;0,"½",""),IF(AND(Setup!$A$15&lt;&gt;"",COUNTIFS('Leave log'!$A$5:$A$404,$A20,'Leave log'!$C$5:$C$404,"&lt;="&amp;AD$4,'Leave log'!$D$5:$D$404,"&gt;="&amp;AD$4,'Leave log'!$B$5:$B$404,Setup!$A$15)&gt;0),Setup!$B$15&amp;IF(COUNTIFS('Leave log'!$A$5:$A$404,$A20,'Leave log'!$C$5:$C$404,AD$4,'Leave log'!$D$5:$D$404,AD$4,'Leave log'!$E$5:$E$404,"Half day")&gt;0,"½",""),IF(AND(Setup!$A$16&lt;&gt;"",COUNTIFS('Leave log'!$A$5:$A$404,$A20,'Leave log'!$C$5:$C$404,"&lt;="&amp;AD$4,'Leave log'!$D$5:$D$404,"&gt;="&amp;AD$4,'Leave log'!$B$5:$B$404,Setup!$A$16)&gt;0),Setup!$B$16&amp;IF(COUNTIFS('Leave log'!$A$5:$A$404,$A20,'Leave log'!$C$5:$C$404,AD$4,'Leave log'!$D$5:$D$404,AD$4,'Leave log'!$E$5:$E$404,"Half day")&gt;0,"½",""),IF(AND(Setup!$A$17&lt;&gt;"",COUNTIFS('Leave log'!$A$5:$A$404,$A20,'Leave log'!$C$5:$C$404,"&lt;="&amp;AD$4,'Leave log'!$D$5:$D$404,"&gt;="&amp;AD$4,'Leave log'!$B$5:$B$404,Setup!$A$17)&gt;0),Setup!$B$17&amp;IF(COUNTIFS('Leave log'!$A$5:$A$404,$A20,'Leave log'!$C$5:$C$404,AD$4,'Leave log'!$D$5:$D$404,AD$4,'Leave log'!$E$5:$E$404,"Half day")&gt;0,"½",""),""))))))))</f>
        <v/>
      </c>
      <c r="AE20" s="75">
        <f>IF(OR(AE$7=1,$A20=""),"",IF(COUNTIFS('Leave log'!$A$5:$A$404,$A20,'Leave log'!$C$5:$C$404,"&lt;="&amp;AE$4,'Leave log'!$D$5:$D$404,"&gt;="&amp;AE$4)=0,"",IF(AND(Setup!$A$12&lt;&gt;"",COUNTIFS('Leave log'!$A$5:$A$404,$A20,'Leave log'!$C$5:$C$404,"&lt;="&amp;AE$4,'Leave log'!$D$5:$D$404,"&gt;="&amp;AE$4,'Leave log'!$B$5:$B$404,Setup!$A$12)&gt;0),Setup!$B$12&amp;IF(COUNTIFS('Leave log'!$A$5:$A$404,$A20,'Leave log'!$C$5:$C$404,AE$4,'Leave log'!$D$5:$D$404,AE$4,'Leave log'!$E$5:$E$404,"Half day")&gt;0,"½",""),IF(AND(Setup!$A$13&lt;&gt;"",COUNTIFS('Leave log'!$A$5:$A$404,$A20,'Leave log'!$C$5:$C$404,"&lt;="&amp;AE$4,'Leave log'!$D$5:$D$404,"&gt;="&amp;AE$4,'Leave log'!$B$5:$B$404,Setup!$A$13)&gt;0),Setup!$B$13&amp;IF(COUNTIFS('Leave log'!$A$5:$A$404,$A20,'Leave log'!$C$5:$C$404,AE$4,'Leave log'!$D$5:$D$404,AE$4,'Leave log'!$E$5:$E$404,"Half day")&gt;0,"½",""),IF(AND(Setup!$A$14&lt;&gt;"",COUNTIFS('Leave log'!$A$5:$A$404,$A20,'Leave log'!$C$5:$C$404,"&lt;="&amp;AE$4,'Leave log'!$D$5:$D$404,"&gt;="&amp;AE$4,'Leave log'!$B$5:$B$404,Setup!$A$14)&gt;0),Setup!$B$14&amp;IF(COUNTIFS('Leave log'!$A$5:$A$404,$A20,'Leave log'!$C$5:$C$404,AE$4,'Leave log'!$D$5:$D$404,AE$4,'Leave log'!$E$5:$E$404,"Half day")&gt;0,"½",""),IF(AND(Setup!$A$15&lt;&gt;"",COUNTIFS('Leave log'!$A$5:$A$404,$A20,'Leave log'!$C$5:$C$404,"&lt;="&amp;AE$4,'Leave log'!$D$5:$D$404,"&gt;="&amp;AE$4,'Leave log'!$B$5:$B$404,Setup!$A$15)&gt;0),Setup!$B$15&amp;IF(COUNTIFS('Leave log'!$A$5:$A$404,$A20,'Leave log'!$C$5:$C$404,AE$4,'Leave log'!$D$5:$D$404,AE$4,'Leave log'!$E$5:$E$404,"Half day")&gt;0,"½",""),IF(AND(Setup!$A$16&lt;&gt;"",COUNTIFS('Leave log'!$A$5:$A$404,$A20,'Leave log'!$C$5:$C$404,"&lt;="&amp;AE$4,'Leave log'!$D$5:$D$404,"&gt;="&amp;AE$4,'Leave log'!$B$5:$B$404,Setup!$A$16)&gt;0),Setup!$B$16&amp;IF(COUNTIFS('Leave log'!$A$5:$A$404,$A20,'Leave log'!$C$5:$C$404,AE$4,'Leave log'!$D$5:$D$404,AE$4,'Leave log'!$E$5:$E$404,"Half day")&gt;0,"½",""),IF(AND(Setup!$A$17&lt;&gt;"",COUNTIFS('Leave log'!$A$5:$A$404,$A20,'Leave log'!$C$5:$C$404,"&lt;="&amp;AE$4,'Leave log'!$D$5:$D$404,"&gt;="&amp;AE$4,'Leave log'!$B$5:$B$404,Setup!$A$17)&gt;0),Setup!$B$17&amp;IF(COUNTIFS('Leave log'!$A$5:$A$404,$A20,'Leave log'!$C$5:$C$404,AE$4,'Leave log'!$D$5:$D$404,AE$4,'Leave log'!$E$5:$E$404,"Half day")&gt;0,"½",""),""))))))))</f>
        <v/>
      </c>
      <c r="AF20" s="75">
        <f>IF(OR(AF$7=1,$A20=""),"",IF(COUNTIFS('Leave log'!$A$5:$A$404,$A20,'Leave log'!$C$5:$C$404,"&lt;="&amp;AF$4,'Leave log'!$D$5:$D$404,"&gt;="&amp;AF$4)=0,"",IF(AND(Setup!$A$12&lt;&gt;"",COUNTIFS('Leave log'!$A$5:$A$404,$A20,'Leave log'!$C$5:$C$404,"&lt;="&amp;AF$4,'Leave log'!$D$5:$D$404,"&gt;="&amp;AF$4,'Leave log'!$B$5:$B$404,Setup!$A$12)&gt;0),Setup!$B$12&amp;IF(COUNTIFS('Leave log'!$A$5:$A$404,$A20,'Leave log'!$C$5:$C$404,AF$4,'Leave log'!$D$5:$D$404,AF$4,'Leave log'!$E$5:$E$404,"Half day")&gt;0,"½",""),IF(AND(Setup!$A$13&lt;&gt;"",COUNTIFS('Leave log'!$A$5:$A$404,$A20,'Leave log'!$C$5:$C$404,"&lt;="&amp;AF$4,'Leave log'!$D$5:$D$404,"&gt;="&amp;AF$4,'Leave log'!$B$5:$B$404,Setup!$A$13)&gt;0),Setup!$B$13&amp;IF(COUNTIFS('Leave log'!$A$5:$A$404,$A20,'Leave log'!$C$5:$C$404,AF$4,'Leave log'!$D$5:$D$404,AF$4,'Leave log'!$E$5:$E$404,"Half day")&gt;0,"½",""),IF(AND(Setup!$A$14&lt;&gt;"",COUNTIFS('Leave log'!$A$5:$A$404,$A20,'Leave log'!$C$5:$C$404,"&lt;="&amp;AF$4,'Leave log'!$D$5:$D$404,"&gt;="&amp;AF$4,'Leave log'!$B$5:$B$404,Setup!$A$14)&gt;0),Setup!$B$14&amp;IF(COUNTIFS('Leave log'!$A$5:$A$404,$A20,'Leave log'!$C$5:$C$404,AF$4,'Leave log'!$D$5:$D$404,AF$4,'Leave log'!$E$5:$E$404,"Half day")&gt;0,"½",""),IF(AND(Setup!$A$15&lt;&gt;"",COUNTIFS('Leave log'!$A$5:$A$404,$A20,'Leave log'!$C$5:$C$404,"&lt;="&amp;AF$4,'Leave log'!$D$5:$D$404,"&gt;="&amp;AF$4,'Leave log'!$B$5:$B$404,Setup!$A$15)&gt;0),Setup!$B$15&amp;IF(COUNTIFS('Leave log'!$A$5:$A$404,$A20,'Leave log'!$C$5:$C$404,AF$4,'Leave log'!$D$5:$D$404,AF$4,'Leave log'!$E$5:$E$404,"Half day")&gt;0,"½",""),IF(AND(Setup!$A$16&lt;&gt;"",COUNTIFS('Leave log'!$A$5:$A$404,$A20,'Leave log'!$C$5:$C$404,"&lt;="&amp;AF$4,'Leave log'!$D$5:$D$404,"&gt;="&amp;AF$4,'Leave log'!$B$5:$B$404,Setup!$A$16)&gt;0),Setup!$B$16&amp;IF(COUNTIFS('Leave log'!$A$5:$A$404,$A20,'Leave log'!$C$5:$C$404,AF$4,'Leave log'!$D$5:$D$404,AF$4,'Leave log'!$E$5:$E$404,"Half day")&gt;0,"½",""),IF(AND(Setup!$A$17&lt;&gt;"",COUNTIFS('Leave log'!$A$5:$A$404,$A20,'Leave log'!$C$5:$C$404,"&lt;="&amp;AF$4,'Leave log'!$D$5:$D$404,"&gt;="&amp;AF$4,'Leave log'!$B$5:$B$404,Setup!$A$17)&gt;0),Setup!$B$17&amp;IF(COUNTIFS('Leave log'!$A$5:$A$404,$A20,'Leave log'!$C$5:$C$404,AF$4,'Leave log'!$D$5:$D$404,AF$4,'Leave log'!$E$5:$E$404,"Half day")&gt;0,"½",""),""))))))))</f>
        <v/>
      </c>
    </row>
    <row r="21">
      <c r="A21" s="74">
        <f>IFERROR(IF(INDEX(Employees!$A$5:$A$34,14)="","",INDEX(Employees!$A$5:$A$34,14)),"")</f>
        <v/>
      </c>
      <c r="B21" s="75">
        <f>IF(OR(B$7=1,$A21=""),"",IF(COUNTIFS('Leave log'!$A$5:$A$404,$A21,'Leave log'!$C$5:$C$404,"&lt;="&amp;B$4,'Leave log'!$D$5:$D$404,"&gt;="&amp;B$4)=0,"",IF(AND(Setup!$A$12&lt;&gt;"",COUNTIFS('Leave log'!$A$5:$A$404,$A21,'Leave log'!$C$5:$C$404,"&lt;="&amp;B$4,'Leave log'!$D$5:$D$404,"&gt;="&amp;B$4,'Leave log'!$B$5:$B$404,Setup!$A$12)&gt;0),Setup!$B$12&amp;IF(COUNTIFS('Leave log'!$A$5:$A$404,$A21,'Leave log'!$C$5:$C$404,B$4,'Leave log'!$D$5:$D$404,B$4,'Leave log'!$E$5:$E$404,"Half day")&gt;0,"½",""),IF(AND(Setup!$A$13&lt;&gt;"",COUNTIFS('Leave log'!$A$5:$A$404,$A21,'Leave log'!$C$5:$C$404,"&lt;="&amp;B$4,'Leave log'!$D$5:$D$404,"&gt;="&amp;B$4,'Leave log'!$B$5:$B$404,Setup!$A$13)&gt;0),Setup!$B$13&amp;IF(COUNTIFS('Leave log'!$A$5:$A$404,$A21,'Leave log'!$C$5:$C$404,B$4,'Leave log'!$D$5:$D$404,B$4,'Leave log'!$E$5:$E$404,"Half day")&gt;0,"½",""),IF(AND(Setup!$A$14&lt;&gt;"",COUNTIFS('Leave log'!$A$5:$A$404,$A21,'Leave log'!$C$5:$C$404,"&lt;="&amp;B$4,'Leave log'!$D$5:$D$404,"&gt;="&amp;B$4,'Leave log'!$B$5:$B$404,Setup!$A$14)&gt;0),Setup!$B$14&amp;IF(COUNTIFS('Leave log'!$A$5:$A$404,$A21,'Leave log'!$C$5:$C$404,B$4,'Leave log'!$D$5:$D$404,B$4,'Leave log'!$E$5:$E$404,"Half day")&gt;0,"½",""),IF(AND(Setup!$A$15&lt;&gt;"",COUNTIFS('Leave log'!$A$5:$A$404,$A21,'Leave log'!$C$5:$C$404,"&lt;="&amp;B$4,'Leave log'!$D$5:$D$404,"&gt;="&amp;B$4,'Leave log'!$B$5:$B$404,Setup!$A$15)&gt;0),Setup!$B$15&amp;IF(COUNTIFS('Leave log'!$A$5:$A$404,$A21,'Leave log'!$C$5:$C$404,B$4,'Leave log'!$D$5:$D$404,B$4,'Leave log'!$E$5:$E$404,"Half day")&gt;0,"½",""),IF(AND(Setup!$A$16&lt;&gt;"",COUNTIFS('Leave log'!$A$5:$A$404,$A21,'Leave log'!$C$5:$C$404,"&lt;="&amp;B$4,'Leave log'!$D$5:$D$404,"&gt;="&amp;B$4,'Leave log'!$B$5:$B$404,Setup!$A$16)&gt;0),Setup!$B$16&amp;IF(COUNTIFS('Leave log'!$A$5:$A$404,$A21,'Leave log'!$C$5:$C$404,B$4,'Leave log'!$D$5:$D$404,B$4,'Leave log'!$E$5:$E$404,"Half day")&gt;0,"½",""),IF(AND(Setup!$A$17&lt;&gt;"",COUNTIFS('Leave log'!$A$5:$A$404,$A21,'Leave log'!$C$5:$C$404,"&lt;="&amp;B$4,'Leave log'!$D$5:$D$404,"&gt;="&amp;B$4,'Leave log'!$B$5:$B$404,Setup!$A$17)&gt;0),Setup!$B$17&amp;IF(COUNTIFS('Leave log'!$A$5:$A$404,$A21,'Leave log'!$C$5:$C$404,B$4,'Leave log'!$D$5:$D$404,B$4,'Leave log'!$E$5:$E$404,"Half day")&gt;0,"½",""),""))))))))</f>
        <v/>
      </c>
      <c r="C21" s="75">
        <f>IF(OR(C$7=1,$A21=""),"",IF(COUNTIFS('Leave log'!$A$5:$A$404,$A21,'Leave log'!$C$5:$C$404,"&lt;="&amp;C$4,'Leave log'!$D$5:$D$404,"&gt;="&amp;C$4)=0,"",IF(AND(Setup!$A$12&lt;&gt;"",COUNTIFS('Leave log'!$A$5:$A$404,$A21,'Leave log'!$C$5:$C$404,"&lt;="&amp;C$4,'Leave log'!$D$5:$D$404,"&gt;="&amp;C$4,'Leave log'!$B$5:$B$404,Setup!$A$12)&gt;0),Setup!$B$12&amp;IF(COUNTIFS('Leave log'!$A$5:$A$404,$A21,'Leave log'!$C$5:$C$404,C$4,'Leave log'!$D$5:$D$404,C$4,'Leave log'!$E$5:$E$404,"Half day")&gt;0,"½",""),IF(AND(Setup!$A$13&lt;&gt;"",COUNTIFS('Leave log'!$A$5:$A$404,$A21,'Leave log'!$C$5:$C$404,"&lt;="&amp;C$4,'Leave log'!$D$5:$D$404,"&gt;="&amp;C$4,'Leave log'!$B$5:$B$404,Setup!$A$13)&gt;0),Setup!$B$13&amp;IF(COUNTIFS('Leave log'!$A$5:$A$404,$A21,'Leave log'!$C$5:$C$404,C$4,'Leave log'!$D$5:$D$404,C$4,'Leave log'!$E$5:$E$404,"Half day")&gt;0,"½",""),IF(AND(Setup!$A$14&lt;&gt;"",COUNTIFS('Leave log'!$A$5:$A$404,$A21,'Leave log'!$C$5:$C$404,"&lt;="&amp;C$4,'Leave log'!$D$5:$D$404,"&gt;="&amp;C$4,'Leave log'!$B$5:$B$404,Setup!$A$14)&gt;0),Setup!$B$14&amp;IF(COUNTIFS('Leave log'!$A$5:$A$404,$A21,'Leave log'!$C$5:$C$404,C$4,'Leave log'!$D$5:$D$404,C$4,'Leave log'!$E$5:$E$404,"Half day")&gt;0,"½",""),IF(AND(Setup!$A$15&lt;&gt;"",COUNTIFS('Leave log'!$A$5:$A$404,$A21,'Leave log'!$C$5:$C$404,"&lt;="&amp;C$4,'Leave log'!$D$5:$D$404,"&gt;="&amp;C$4,'Leave log'!$B$5:$B$404,Setup!$A$15)&gt;0),Setup!$B$15&amp;IF(COUNTIFS('Leave log'!$A$5:$A$404,$A21,'Leave log'!$C$5:$C$404,C$4,'Leave log'!$D$5:$D$404,C$4,'Leave log'!$E$5:$E$404,"Half day")&gt;0,"½",""),IF(AND(Setup!$A$16&lt;&gt;"",COUNTIFS('Leave log'!$A$5:$A$404,$A21,'Leave log'!$C$5:$C$404,"&lt;="&amp;C$4,'Leave log'!$D$5:$D$404,"&gt;="&amp;C$4,'Leave log'!$B$5:$B$404,Setup!$A$16)&gt;0),Setup!$B$16&amp;IF(COUNTIFS('Leave log'!$A$5:$A$404,$A21,'Leave log'!$C$5:$C$404,C$4,'Leave log'!$D$5:$D$404,C$4,'Leave log'!$E$5:$E$404,"Half day")&gt;0,"½",""),IF(AND(Setup!$A$17&lt;&gt;"",COUNTIFS('Leave log'!$A$5:$A$404,$A21,'Leave log'!$C$5:$C$404,"&lt;="&amp;C$4,'Leave log'!$D$5:$D$404,"&gt;="&amp;C$4,'Leave log'!$B$5:$B$404,Setup!$A$17)&gt;0),Setup!$B$17&amp;IF(COUNTIFS('Leave log'!$A$5:$A$404,$A21,'Leave log'!$C$5:$C$404,C$4,'Leave log'!$D$5:$D$404,C$4,'Leave log'!$E$5:$E$404,"Half day")&gt;0,"½",""),""))))))))</f>
        <v/>
      </c>
      <c r="D21" s="75">
        <f>IF(OR(D$7=1,$A21=""),"",IF(COUNTIFS('Leave log'!$A$5:$A$404,$A21,'Leave log'!$C$5:$C$404,"&lt;="&amp;D$4,'Leave log'!$D$5:$D$404,"&gt;="&amp;D$4)=0,"",IF(AND(Setup!$A$12&lt;&gt;"",COUNTIFS('Leave log'!$A$5:$A$404,$A21,'Leave log'!$C$5:$C$404,"&lt;="&amp;D$4,'Leave log'!$D$5:$D$404,"&gt;="&amp;D$4,'Leave log'!$B$5:$B$404,Setup!$A$12)&gt;0),Setup!$B$12&amp;IF(COUNTIFS('Leave log'!$A$5:$A$404,$A21,'Leave log'!$C$5:$C$404,D$4,'Leave log'!$D$5:$D$404,D$4,'Leave log'!$E$5:$E$404,"Half day")&gt;0,"½",""),IF(AND(Setup!$A$13&lt;&gt;"",COUNTIFS('Leave log'!$A$5:$A$404,$A21,'Leave log'!$C$5:$C$404,"&lt;="&amp;D$4,'Leave log'!$D$5:$D$404,"&gt;="&amp;D$4,'Leave log'!$B$5:$B$404,Setup!$A$13)&gt;0),Setup!$B$13&amp;IF(COUNTIFS('Leave log'!$A$5:$A$404,$A21,'Leave log'!$C$5:$C$404,D$4,'Leave log'!$D$5:$D$404,D$4,'Leave log'!$E$5:$E$404,"Half day")&gt;0,"½",""),IF(AND(Setup!$A$14&lt;&gt;"",COUNTIFS('Leave log'!$A$5:$A$404,$A21,'Leave log'!$C$5:$C$404,"&lt;="&amp;D$4,'Leave log'!$D$5:$D$404,"&gt;="&amp;D$4,'Leave log'!$B$5:$B$404,Setup!$A$14)&gt;0),Setup!$B$14&amp;IF(COUNTIFS('Leave log'!$A$5:$A$404,$A21,'Leave log'!$C$5:$C$404,D$4,'Leave log'!$D$5:$D$404,D$4,'Leave log'!$E$5:$E$404,"Half day")&gt;0,"½",""),IF(AND(Setup!$A$15&lt;&gt;"",COUNTIFS('Leave log'!$A$5:$A$404,$A21,'Leave log'!$C$5:$C$404,"&lt;="&amp;D$4,'Leave log'!$D$5:$D$404,"&gt;="&amp;D$4,'Leave log'!$B$5:$B$404,Setup!$A$15)&gt;0),Setup!$B$15&amp;IF(COUNTIFS('Leave log'!$A$5:$A$404,$A21,'Leave log'!$C$5:$C$404,D$4,'Leave log'!$D$5:$D$404,D$4,'Leave log'!$E$5:$E$404,"Half day")&gt;0,"½",""),IF(AND(Setup!$A$16&lt;&gt;"",COUNTIFS('Leave log'!$A$5:$A$404,$A21,'Leave log'!$C$5:$C$404,"&lt;="&amp;D$4,'Leave log'!$D$5:$D$404,"&gt;="&amp;D$4,'Leave log'!$B$5:$B$404,Setup!$A$16)&gt;0),Setup!$B$16&amp;IF(COUNTIFS('Leave log'!$A$5:$A$404,$A21,'Leave log'!$C$5:$C$404,D$4,'Leave log'!$D$5:$D$404,D$4,'Leave log'!$E$5:$E$404,"Half day")&gt;0,"½",""),IF(AND(Setup!$A$17&lt;&gt;"",COUNTIFS('Leave log'!$A$5:$A$404,$A21,'Leave log'!$C$5:$C$404,"&lt;="&amp;D$4,'Leave log'!$D$5:$D$404,"&gt;="&amp;D$4,'Leave log'!$B$5:$B$404,Setup!$A$17)&gt;0),Setup!$B$17&amp;IF(COUNTIFS('Leave log'!$A$5:$A$404,$A21,'Leave log'!$C$5:$C$404,D$4,'Leave log'!$D$5:$D$404,D$4,'Leave log'!$E$5:$E$404,"Half day")&gt;0,"½",""),""))))))))</f>
        <v/>
      </c>
      <c r="E21" s="75">
        <f>IF(OR(E$7=1,$A21=""),"",IF(COUNTIFS('Leave log'!$A$5:$A$404,$A21,'Leave log'!$C$5:$C$404,"&lt;="&amp;E$4,'Leave log'!$D$5:$D$404,"&gt;="&amp;E$4)=0,"",IF(AND(Setup!$A$12&lt;&gt;"",COUNTIFS('Leave log'!$A$5:$A$404,$A21,'Leave log'!$C$5:$C$404,"&lt;="&amp;E$4,'Leave log'!$D$5:$D$404,"&gt;="&amp;E$4,'Leave log'!$B$5:$B$404,Setup!$A$12)&gt;0),Setup!$B$12&amp;IF(COUNTIFS('Leave log'!$A$5:$A$404,$A21,'Leave log'!$C$5:$C$404,E$4,'Leave log'!$D$5:$D$404,E$4,'Leave log'!$E$5:$E$404,"Half day")&gt;0,"½",""),IF(AND(Setup!$A$13&lt;&gt;"",COUNTIFS('Leave log'!$A$5:$A$404,$A21,'Leave log'!$C$5:$C$404,"&lt;="&amp;E$4,'Leave log'!$D$5:$D$404,"&gt;="&amp;E$4,'Leave log'!$B$5:$B$404,Setup!$A$13)&gt;0),Setup!$B$13&amp;IF(COUNTIFS('Leave log'!$A$5:$A$404,$A21,'Leave log'!$C$5:$C$404,E$4,'Leave log'!$D$5:$D$404,E$4,'Leave log'!$E$5:$E$404,"Half day")&gt;0,"½",""),IF(AND(Setup!$A$14&lt;&gt;"",COUNTIFS('Leave log'!$A$5:$A$404,$A21,'Leave log'!$C$5:$C$404,"&lt;="&amp;E$4,'Leave log'!$D$5:$D$404,"&gt;="&amp;E$4,'Leave log'!$B$5:$B$404,Setup!$A$14)&gt;0),Setup!$B$14&amp;IF(COUNTIFS('Leave log'!$A$5:$A$404,$A21,'Leave log'!$C$5:$C$404,E$4,'Leave log'!$D$5:$D$404,E$4,'Leave log'!$E$5:$E$404,"Half day")&gt;0,"½",""),IF(AND(Setup!$A$15&lt;&gt;"",COUNTIFS('Leave log'!$A$5:$A$404,$A21,'Leave log'!$C$5:$C$404,"&lt;="&amp;E$4,'Leave log'!$D$5:$D$404,"&gt;="&amp;E$4,'Leave log'!$B$5:$B$404,Setup!$A$15)&gt;0),Setup!$B$15&amp;IF(COUNTIFS('Leave log'!$A$5:$A$404,$A21,'Leave log'!$C$5:$C$404,E$4,'Leave log'!$D$5:$D$404,E$4,'Leave log'!$E$5:$E$404,"Half day")&gt;0,"½",""),IF(AND(Setup!$A$16&lt;&gt;"",COUNTIFS('Leave log'!$A$5:$A$404,$A21,'Leave log'!$C$5:$C$404,"&lt;="&amp;E$4,'Leave log'!$D$5:$D$404,"&gt;="&amp;E$4,'Leave log'!$B$5:$B$404,Setup!$A$16)&gt;0),Setup!$B$16&amp;IF(COUNTIFS('Leave log'!$A$5:$A$404,$A21,'Leave log'!$C$5:$C$404,E$4,'Leave log'!$D$5:$D$404,E$4,'Leave log'!$E$5:$E$404,"Half day")&gt;0,"½",""),IF(AND(Setup!$A$17&lt;&gt;"",COUNTIFS('Leave log'!$A$5:$A$404,$A21,'Leave log'!$C$5:$C$404,"&lt;="&amp;E$4,'Leave log'!$D$5:$D$404,"&gt;="&amp;E$4,'Leave log'!$B$5:$B$404,Setup!$A$17)&gt;0),Setup!$B$17&amp;IF(COUNTIFS('Leave log'!$A$5:$A$404,$A21,'Leave log'!$C$5:$C$404,E$4,'Leave log'!$D$5:$D$404,E$4,'Leave log'!$E$5:$E$404,"Half day")&gt;0,"½",""),""))))))))</f>
        <v/>
      </c>
      <c r="F21" s="75">
        <f>IF(OR(F$7=1,$A21=""),"",IF(COUNTIFS('Leave log'!$A$5:$A$404,$A21,'Leave log'!$C$5:$C$404,"&lt;="&amp;F$4,'Leave log'!$D$5:$D$404,"&gt;="&amp;F$4)=0,"",IF(AND(Setup!$A$12&lt;&gt;"",COUNTIFS('Leave log'!$A$5:$A$404,$A21,'Leave log'!$C$5:$C$404,"&lt;="&amp;F$4,'Leave log'!$D$5:$D$404,"&gt;="&amp;F$4,'Leave log'!$B$5:$B$404,Setup!$A$12)&gt;0),Setup!$B$12&amp;IF(COUNTIFS('Leave log'!$A$5:$A$404,$A21,'Leave log'!$C$5:$C$404,F$4,'Leave log'!$D$5:$D$404,F$4,'Leave log'!$E$5:$E$404,"Half day")&gt;0,"½",""),IF(AND(Setup!$A$13&lt;&gt;"",COUNTIFS('Leave log'!$A$5:$A$404,$A21,'Leave log'!$C$5:$C$404,"&lt;="&amp;F$4,'Leave log'!$D$5:$D$404,"&gt;="&amp;F$4,'Leave log'!$B$5:$B$404,Setup!$A$13)&gt;0),Setup!$B$13&amp;IF(COUNTIFS('Leave log'!$A$5:$A$404,$A21,'Leave log'!$C$5:$C$404,F$4,'Leave log'!$D$5:$D$404,F$4,'Leave log'!$E$5:$E$404,"Half day")&gt;0,"½",""),IF(AND(Setup!$A$14&lt;&gt;"",COUNTIFS('Leave log'!$A$5:$A$404,$A21,'Leave log'!$C$5:$C$404,"&lt;="&amp;F$4,'Leave log'!$D$5:$D$404,"&gt;="&amp;F$4,'Leave log'!$B$5:$B$404,Setup!$A$14)&gt;0),Setup!$B$14&amp;IF(COUNTIFS('Leave log'!$A$5:$A$404,$A21,'Leave log'!$C$5:$C$404,F$4,'Leave log'!$D$5:$D$404,F$4,'Leave log'!$E$5:$E$404,"Half day")&gt;0,"½",""),IF(AND(Setup!$A$15&lt;&gt;"",COUNTIFS('Leave log'!$A$5:$A$404,$A21,'Leave log'!$C$5:$C$404,"&lt;="&amp;F$4,'Leave log'!$D$5:$D$404,"&gt;="&amp;F$4,'Leave log'!$B$5:$B$404,Setup!$A$15)&gt;0),Setup!$B$15&amp;IF(COUNTIFS('Leave log'!$A$5:$A$404,$A21,'Leave log'!$C$5:$C$404,F$4,'Leave log'!$D$5:$D$404,F$4,'Leave log'!$E$5:$E$404,"Half day")&gt;0,"½",""),IF(AND(Setup!$A$16&lt;&gt;"",COUNTIFS('Leave log'!$A$5:$A$404,$A21,'Leave log'!$C$5:$C$404,"&lt;="&amp;F$4,'Leave log'!$D$5:$D$404,"&gt;="&amp;F$4,'Leave log'!$B$5:$B$404,Setup!$A$16)&gt;0),Setup!$B$16&amp;IF(COUNTIFS('Leave log'!$A$5:$A$404,$A21,'Leave log'!$C$5:$C$404,F$4,'Leave log'!$D$5:$D$404,F$4,'Leave log'!$E$5:$E$404,"Half day")&gt;0,"½",""),IF(AND(Setup!$A$17&lt;&gt;"",COUNTIFS('Leave log'!$A$5:$A$404,$A21,'Leave log'!$C$5:$C$404,"&lt;="&amp;F$4,'Leave log'!$D$5:$D$404,"&gt;="&amp;F$4,'Leave log'!$B$5:$B$404,Setup!$A$17)&gt;0),Setup!$B$17&amp;IF(COUNTIFS('Leave log'!$A$5:$A$404,$A21,'Leave log'!$C$5:$C$404,F$4,'Leave log'!$D$5:$D$404,F$4,'Leave log'!$E$5:$E$404,"Half day")&gt;0,"½",""),""))))))))</f>
        <v/>
      </c>
      <c r="G21" s="75">
        <f>IF(OR(G$7=1,$A21=""),"",IF(COUNTIFS('Leave log'!$A$5:$A$404,$A21,'Leave log'!$C$5:$C$404,"&lt;="&amp;G$4,'Leave log'!$D$5:$D$404,"&gt;="&amp;G$4)=0,"",IF(AND(Setup!$A$12&lt;&gt;"",COUNTIFS('Leave log'!$A$5:$A$404,$A21,'Leave log'!$C$5:$C$404,"&lt;="&amp;G$4,'Leave log'!$D$5:$D$404,"&gt;="&amp;G$4,'Leave log'!$B$5:$B$404,Setup!$A$12)&gt;0),Setup!$B$12&amp;IF(COUNTIFS('Leave log'!$A$5:$A$404,$A21,'Leave log'!$C$5:$C$404,G$4,'Leave log'!$D$5:$D$404,G$4,'Leave log'!$E$5:$E$404,"Half day")&gt;0,"½",""),IF(AND(Setup!$A$13&lt;&gt;"",COUNTIFS('Leave log'!$A$5:$A$404,$A21,'Leave log'!$C$5:$C$404,"&lt;="&amp;G$4,'Leave log'!$D$5:$D$404,"&gt;="&amp;G$4,'Leave log'!$B$5:$B$404,Setup!$A$13)&gt;0),Setup!$B$13&amp;IF(COUNTIFS('Leave log'!$A$5:$A$404,$A21,'Leave log'!$C$5:$C$404,G$4,'Leave log'!$D$5:$D$404,G$4,'Leave log'!$E$5:$E$404,"Half day")&gt;0,"½",""),IF(AND(Setup!$A$14&lt;&gt;"",COUNTIFS('Leave log'!$A$5:$A$404,$A21,'Leave log'!$C$5:$C$404,"&lt;="&amp;G$4,'Leave log'!$D$5:$D$404,"&gt;="&amp;G$4,'Leave log'!$B$5:$B$404,Setup!$A$14)&gt;0),Setup!$B$14&amp;IF(COUNTIFS('Leave log'!$A$5:$A$404,$A21,'Leave log'!$C$5:$C$404,G$4,'Leave log'!$D$5:$D$404,G$4,'Leave log'!$E$5:$E$404,"Half day")&gt;0,"½",""),IF(AND(Setup!$A$15&lt;&gt;"",COUNTIFS('Leave log'!$A$5:$A$404,$A21,'Leave log'!$C$5:$C$404,"&lt;="&amp;G$4,'Leave log'!$D$5:$D$404,"&gt;="&amp;G$4,'Leave log'!$B$5:$B$404,Setup!$A$15)&gt;0),Setup!$B$15&amp;IF(COUNTIFS('Leave log'!$A$5:$A$404,$A21,'Leave log'!$C$5:$C$404,G$4,'Leave log'!$D$5:$D$404,G$4,'Leave log'!$E$5:$E$404,"Half day")&gt;0,"½",""),IF(AND(Setup!$A$16&lt;&gt;"",COUNTIFS('Leave log'!$A$5:$A$404,$A21,'Leave log'!$C$5:$C$404,"&lt;="&amp;G$4,'Leave log'!$D$5:$D$404,"&gt;="&amp;G$4,'Leave log'!$B$5:$B$404,Setup!$A$16)&gt;0),Setup!$B$16&amp;IF(COUNTIFS('Leave log'!$A$5:$A$404,$A21,'Leave log'!$C$5:$C$404,G$4,'Leave log'!$D$5:$D$404,G$4,'Leave log'!$E$5:$E$404,"Half day")&gt;0,"½",""),IF(AND(Setup!$A$17&lt;&gt;"",COUNTIFS('Leave log'!$A$5:$A$404,$A21,'Leave log'!$C$5:$C$404,"&lt;="&amp;G$4,'Leave log'!$D$5:$D$404,"&gt;="&amp;G$4,'Leave log'!$B$5:$B$404,Setup!$A$17)&gt;0),Setup!$B$17&amp;IF(COUNTIFS('Leave log'!$A$5:$A$404,$A21,'Leave log'!$C$5:$C$404,G$4,'Leave log'!$D$5:$D$404,G$4,'Leave log'!$E$5:$E$404,"Half day")&gt;0,"½",""),""))))))))</f>
        <v/>
      </c>
      <c r="H21" s="75">
        <f>IF(OR(H$7=1,$A21=""),"",IF(COUNTIFS('Leave log'!$A$5:$A$404,$A21,'Leave log'!$C$5:$C$404,"&lt;="&amp;H$4,'Leave log'!$D$5:$D$404,"&gt;="&amp;H$4)=0,"",IF(AND(Setup!$A$12&lt;&gt;"",COUNTIFS('Leave log'!$A$5:$A$404,$A21,'Leave log'!$C$5:$C$404,"&lt;="&amp;H$4,'Leave log'!$D$5:$D$404,"&gt;="&amp;H$4,'Leave log'!$B$5:$B$404,Setup!$A$12)&gt;0),Setup!$B$12&amp;IF(COUNTIFS('Leave log'!$A$5:$A$404,$A21,'Leave log'!$C$5:$C$404,H$4,'Leave log'!$D$5:$D$404,H$4,'Leave log'!$E$5:$E$404,"Half day")&gt;0,"½",""),IF(AND(Setup!$A$13&lt;&gt;"",COUNTIFS('Leave log'!$A$5:$A$404,$A21,'Leave log'!$C$5:$C$404,"&lt;="&amp;H$4,'Leave log'!$D$5:$D$404,"&gt;="&amp;H$4,'Leave log'!$B$5:$B$404,Setup!$A$13)&gt;0),Setup!$B$13&amp;IF(COUNTIFS('Leave log'!$A$5:$A$404,$A21,'Leave log'!$C$5:$C$404,H$4,'Leave log'!$D$5:$D$404,H$4,'Leave log'!$E$5:$E$404,"Half day")&gt;0,"½",""),IF(AND(Setup!$A$14&lt;&gt;"",COUNTIFS('Leave log'!$A$5:$A$404,$A21,'Leave log'!$C$5:$C$404,"&lt;="&amp;H$4,'Leave log'!$D$5:$D$404,"&gt;="&amp;H$4,'Leave log'!$B$5:$B$404,Setup!$A$14)&gt;0),Setup!$B$14&amp;IF(COUNTIFS('Leave log'!$A$5:$A$404,$A21,'Leave log'!$C$5:$C$404,H$4,'Leave log'!$D$5:$D$404,H$4,'Leave log'!$E$5:$E$404,"Half day")&gt;0,"½",""),IF(AND(Setup!$A$15&lt;&gt;"",COUNTIFS('Leave log'!$A$5:$A$404,$A21,'Leave log'!$C$5:$C$404,"&lt;="&amp;H$4,'Leave log'!$D$5:$D$404,"&gt;="&amp;H$4,'Leave log'!$B$5:$B$404,Setup!$A$15)&gt;0),Setup!$B$15&amp;IF(COUNTIFS('Leave log'!$A$5:$A$404,$A21,'Leave log'!$C$5:$C$404,H$4,'Leave log'!$D$5:$D$404,H$4,'Leave log'!$E$5:$E$404,"Half day")&gt;0,"½",""),IF(AND(Setup!$A$16&lt;&gt;"",COUNTIFS('Leave log'!$A$5:$A$404,$A21,'Leave log'!$C$5:$C$404,"&lt;="&amp;H$4,'Leave log'!$D$5:$D$404,"&gt;="&amp;H$4,'Leave log'!$B$5:$B$404,Setup!$A$16)&gt;0),Setup!$B$16&amp;IF(COUNTIFS('Leave log'!$A$5:$A$404,$A21,'Leave log'!$C$5:$C$404,H$4,'Leave log'!$D$5:$D$404,H$4,'Leave log'!$E$5:$E$404,"Half day")&gt;0,"½",""),IF(AND(Setup!$A$17&lt;&gt;"",COUNTIFS('Leave log'!$A$5:$A$404,$A21,'Leave log'!$C$5:$C$404,"&lt;="&amp;H$4,'Leave log'!$D$5:$D$404,"&gt;="&amp;H$4,'Leave log'!$B$5:$B$404,Setup!$A$17)&gt;0),Setup!$B$17&amp;IF(COUNTIFS('Leave log'!$A$5:$A$404,$A21,'Leave log'!$C$5:$C$404,H$4,'Leave log'!$D$5:$D$404,H$4,'Leave log'!$E$5:$E$404,"Half day")&gt;0,"½",""),""))))))))</f>
        <v/>
      </c>
      <c r="I21" s="75">
        <f>IF(OR(I$7=1,$A21=""),"",IF(COUNTIFS('Leave log'!$A$5:$A$404,$A21,'Leave log'!$C$5:$C$404,"&lt;="&amp;I$4,'Leave log'!$D$5:$D$404,"&gt;="&amp;I$4)=0,"",IF(AND(Setup!$A$12&lt;&gt;"",COUNTIFS('Leave log'!$A$5:$A$404,$A21,'Leave log'!$C$5:$C$404,"&lt;="&amp;I$4,'Leave log'!$D$5:$D$404,"&gt;="&amp;I$4,'Leave log'!$B$5:$B$404,Setup!$A$12)&gt;0),Setup!$B$12&amp;IF(COUNTIFS('Leave log'!$A$5:$A$404,$A21,'Leave log'!$C$5:$C$404,I$4,'Leave log'!$D$5:$D$404,I$4,'Leave log'!$E$5:$E$404,"Half day")&gt;0,"½",""),IF(AND(Setup!$A$13&lt;&gt;"",COUNTIFS('Leave log'!$A$5:$A$404,$A21,'Leave log'!$C$5:$C$404,"&lt;="&amp;I$4,'Leave log'!$D$5:$D$404,"&gt;="&amp;I$4,'Leave log'!$B$5:$B$404,Setup!$A$13)&gt;0),Setup!$B$13&amp;IF(COUNTIFS('Leave log'!$A$5:$A$404,$A21,'Leave log'!$C$5:$C$404,I$4,'Leave log'!$D$5:$D$404,I$4,'Leave log'!$E$5:$E$404,"Half day")&gt;0,"½",""),IF(AND(Setup!$A$14&lt;&gt;"",COUNTIFS('Leave log'!$A$5:$A$404,$A21,'Leave log'!$C$5:$C$404,"&lt;="&amp;I$4,'Leave log'!$D$5:$D$404,"&gt;="&amp;I$4,'Leave log'!$B$5:$B$404,Setup!$A$14)&gt;0),Setup!$B$14&amp;IF(COUNTIFS('Leave log'!$A$5:$A$404,$A21,'Leave log'!$C$5:$C$404,I$4,'Leave log'!$D$5:$D$404,I$4,'Leave log'!$E$5:$E$404,"Half day")&gt;0,"½",""),IF(AND(Setup!$A$15&lt;&gt;"",COUNTIFS('Leave log'!$A$5:$A$404,$A21,'Leave log'!$C$5:$C$404,"&lt;="&amp;I$4,'Leave log'!$D$5:$D$404,"&gt;="&amp;I$4,'Leave log'!$B$5:$B$404,Setup!$A$15)&gt;0),Setup!$B$15&amp;IF(COUNTIFS('Leave log'!$A$5:$A$404,$A21,'Leave log'!$C$5:$C$404,I$4,'Leave log'!$D$5:$D$404,I$4,'Leave log'!$E$5:$E$404,"Half day")&gt;0,"½",""),IF(AND(Setup!$A$16&lt;&gt;"",COUNTIFS('Leave log'!$A$5:$A$404,$A21,'Leave log'!$C$5:$C$404,"&lt;="&amp;I$4,'Leave log'!$D$5:$D$404,"&gt;="&amp;I$4,'Leave log'!$B$5:$B$404,Setup!$A$16)&gt;0),Setup!$B$16&amp;IF(COUNTIFS('Leave log'!$A$5:$A$404,$A21,'Leave log'!$C$5:$C$404,I$4,'Leave log'!$D$5:$D$404,I$4,'Leave log'!$E$5:$E$404,"Half day")&gt;0,"½",""),IF(AND(Setup!$A$17&lt;&gt;"",COUNTIFS('Leave log'!$A$5:$A$404,$A21,'Leave log'!$C$5:$C$404,"&lt;="&amp;I$4,'Leave log'!$D$5:$D$404,"&gt;="&amp;I$4,'Leave log'!$B$5:$B$404,Setup!$A$17)&gt;0),Setup!$B$17&amp;IF(COUNTIFS('Leave log'!$A$5:$A$404,$A21,'Leave log'!$C$5:$C$404,I$4,'Leave log'!$D$5:$D$404,I$4,'Leave log'!$E$5:$E$404,"Half day")&gt;0,"½",""),""))))))))</f>
        <v/>
      </c>
      <c r="J21" s="75">
        <f>IF(OR(J$7=1,$A21=""),"",IF(COUNTIFS('Leave log'!$A$5:$A$404,$A21,'Leave log'!$C$5:$C$404,"&lt;="&amp;J$4,'Leave log'!$D$5:$D$404,"&gt;="&amp;J$4)=0,"",IF(AND(Setup!$A$12&lt;&gt;"",COUNTIFS('Leave log'!$A$5:$A$404,$A21,'Leave log'!$C$5:$C$404,"&lt;="&amp;J$4,'Leave log'!$D$5:$D$404,"&gt;="&amp;J$4,'Leave log'!$B$5:$B$404,Setup!$A$12)&gt;0),Setup!$B$12&amp;IF(COUNTIFS('Leave log'!$A$5:$A$404,$A21,'Leave log'!$C$5:$C$404,J$4,'Leave log'!$D$5:$D$404,J$4,'Leave log'!$E$5:$E$404,"Half day")&gt;0,"½",""),IF(AND(Setup!$A$13&lt;&gt;"",COUNTIFS('Leave log'!$A$5:$A$404,$A21,'Leave log'!$C$5:$C$404,"&lt;="&amp;J$4,'Leave log'!$D$5:$D$404,"&gt;="&amp;J$4,'Leave log'!$B$5:$B$404,Setup!$A$13)&gt;0),Setup!$B$13&amp;IF(COUNTIFS('Leave log'!$A$5:$A$404,$A21,'Leave log'!$C$5:$C$404,J$4,'Leave log'!$D$5:$D$404,J$4,'Leave log'!$E$5:$E$404,"Half day")&gt;0,"½",""),IF(AND(Setup!$A$14&lt;&gt;"",COUNTIFS('Leave log'!$A$5:$A$404,$A21,'Leave log'!$C$5:$C$404,"&lt;="&amp;J$4,'Leave log'!$D$5:$D$404,"&gt;="&amp;J$4,'Leave log'!$B$5:$B$404,Setup!$A$14)&gt;0),Setup!$B$14&amp;IF(COUNTIFS('Leave log'!$A$5:$A$404,$A21,'Leave log'!$C$5:$C$404,J$4,'Leave log'!$D$5:$D$404,J$4,'Leave log'!$E$5:$E$404,"Half day")&gt;0,"½",""),IF(AND(Setup!$A$15&lt;&gt;"",COUNTIFS('Leave log'!$A$5:$A$404,$A21,'Leave log'!$C$5:$C$404,"&lt;="&amp;J$4,'Leave log'!$D$5:$D$404,"&gt;="&amp;J$4,'Leave log'!$B$5:$B$404,Setup!$A$15)&gt;0),Setup!$B$15&amp;IF(COUNTIFS('Leave log'!$A$5:$A$404,$A21,'Leave log'!$C$5:$C$404,J$4,'Leave log'!$D$5:$D$404,J$4,'Leave log'!$E$5:$E$404,"Half day")&gt;0,"½",""),IF(AND(Setup!$A$16&lt;&gt;"",COUNTIFS('Leave log'!$A$5:$A$404,$A21,'Leave log'!$C$5:$C$404,"&lt;="&amp;J$4,'Leave log'!$D$5:$D$404,"&gt;="&amp;J$4,'Leave log'!$B$5:$B$404,Setup!$A$16)&gt;0),Setup!$B$16&amp;IF(COUNTIFS('Leave log'!$A$5:$A$404,$A21,'Leave log'!$C$5:$C$404,J$4,'Leave log'!$D$5:$D$404,J$4,'Leave log'!$E$5:$E$404,"Half day")&gt;0,"½",""),IF(AND(Setup!$A$17&lt;&gt;"",COUNTIFS('Leave log'!$A$5:$A$404,$A21,'Leave log'!$C$5:$C$404,"&lt;="&amp;J$4,'Leave log'!$D$5:$D$404,"&gt;="&amp;J$4,'Leave log'!$B$5:$B$404,Setup!$A$17)&gt;0),Setup!$B$17&amp;IF(COUNTIFS('Leave log'!$A$5:$A$404,$A21,'Leave log'!$C$5:$C$404,J$4,'Leave log'!$D$5:$D$404,J$4,'Leave log'!$E$5:$E$404,"Half day")&gt;0,"½",""),""))))))))</f>
        <v/>
      </c>
      <c r="K21" s="75">
        <f>IF(OR(K$7=1,$A21=""),"",IF(COUNTIFS('Leave log'!$A$5:$A$404,$A21,'Leave log'!$C$5:$C$404,"&lt;="&amp;K$4,'Leave log'!$D$5:$D$404,"&gt;="&amp;K$4)=0,"",IF(AND(Setup!$A$12&lt;&gt;"",COUNTIFS('Leave log'!$A$5:$A$404,$A21,'Leave log'!$C$5:$C$404,"&lt;="&amp;K$4,'Leave log'!$D$5:$D$404,"&gt;="&amp;K$4,'Leave log'!$B$5:$B$404,Setup!$A$12)&gt;0),Setup!$B$12&amp;IF(COUNTIFS('Leave log'!$A$5:$A$404,$A21,'Leave log'!$C$5:$C$404,K$4,'Leave log'!$D$5:$D$404,K$4,'Leave log'!$E$5:$E$404,"Half day")&gt;0,"½",""),IF(AND(Setup!$A$13&lt;&gt;"",COUNTIFS('Leave log'!$A$5:$A$404,$A21,'Leave log'!$C$5:$C$404,"&lt;="&amp;K$4,'Leave log'!$D$5:$D$404,"&gt;="&amp;K$4,'Leave log'!$B$5:$B$404,Setup!$A$13)&gt;0),Setup!$B$13&amp;IF(COUNTIFS('Leave log'!$A$5:$A$404,$A21,'Leave log'!$C$5:$C$404,K$4,'Leave log'!$D$5:$D$404,K$4,'Leave log'!$E$5:$E$404,"Half day")&gt;0,"½",""),IF(AND(Setup!$A$14&lt;&gt;"",COUNTIFS('Leave log'!$A$5:$A$404,$A21,'Leave log'!$C$5:$C$404,"&lt;="&amp;K$4,'Leave log'!$D$5:$D$404,"&gt;="&amp;K$4,'Leave log'!$B$5:$B$404,Setup!$A$14)&gt;0),Setup!$B$14&amp;IF(COUNTIFS('Leave log'!$A$5:$A$404,$A21,'Leave log'!$C$5:$C$404,K$4,'Leave log'!$D$5:$D$404,K$4,'Leave log'!$E$5:$E$404,"Half day")&gt;0,"½",""),IF(AND(Setup!$A$15&lt;&gt;"",COUNTIFS('Leave log'!$A$5:$A$404,$A21,'Leave log'!$C$5:$C$404,"&lt;="&amp;K$4,'Leave log'!$D$5:$D$404,"&gt;="&amp;K$4,'Leave log'!$B$5:$B$404,Setup!$A$15)&gt;0),Setup!$B$15&amp;IF(COUNTIFS('Leave log'!$A$5:$A$404,$A21,'Leave log'!$C$5:$C$404,K$4,'Leave log'!$D$5:$D$404,K$4,'Leave log'!$E$5:$E$404,"Half day")&gt;0,"½",""),IF(AND(Setup!$A$16&lt;&gt;"",COUNTIFS('Leave log'!$A$5:$A$404,$A21,'Leave log'!$C$5:$C$404,"&lt;="&amp;K$4,'Leave log'!$D$5:$D$404,"&gt;="&amp;K$4,'Leave log'!$B$5:$B$404,Setup!$A$16)&gt;0),Setup!$B$16&amp;IF(COUNTIFS('Leave log'!$A$5:$A$404,$A21,'Leave log'!$C$5:$C$404,K$4,'Leave log'!$D$5:$D$404,K$4,'Leave log'!$E$5:$E$404,"Half day")&gt;0,"½",""),IF(AND(Setup!$A$17&lt;&gt;"",COUNTIFS('Leave log'!$A$5:$A$404,$A21,'Leave log'!$C$5:$C$404,"&lt;="&amp;K$4,'Leave log'!$D$5:$D$404,"&gt;="&amp;K$4,'Leave log'!$B$5:$B$404,Setup!$A$17)&gt;0),Setup!$B$17&amp;IF(COUNTIFS('Leave log'!$A$5:$A$404,$A21,'Leave log'!$C$5:$C$404,K$4,'Leave log'!$D$5:$D$404,K$4,'Leave log'!$E$5:$E$404,"Half day")&gt;0,"½",""),""))))))))</f>
        <v/>
      </c>
      <c r="L21" s="75">
        <f>IF(OR(L$7=1,$A21=""),"",IF(COUNTIFS('Leave log'!$A$5:$A$404,$A21,'Leave log'!$C$5:$C$404,"&lt;="&amp;L$4,'Leave log'!$D$5:$D$404,"&gt;="&amp;L$4)=0,"",IF(AND(Setup!$A$12&lt;&gt;"",COUNTIFS('Leave log'!$A$5:$A$404,$A21,'Leave log'!$C$5:$C$404,"&lt;="&amp;L$4,'Leave log'!$D$5:$D$404,"&gt;="&amp;L$4,'Leave log'!$B$5:$B$404,Setup!$A$12)&gt;0),Setup!$B$12&amp;IF(COUNTIFS('Leave log'!$A$5:$A$404,$A21,'Leave log'!$C$5:$C$404,L$4,'Leave log'!$D$5:$D$404,L$4,'Leave log'!$E$5:$E$404,"Half day")&gt;0,"½",""),IF(AND(Setup!$A$13&lt;&gt;"",COUNTIFS('Leave log'!$A$5:$A$404,$A21,'Leave log'!$C$5:$C$404,"&lt;="&amp;L$4,'Leave log'!$D$5:$D$404,"&gt;="&amp;L$4,'Leave log'!$B$5:$B$404,Setup!$A$13)&gt;0),Setup!$B$13&amp;IF(COUNTIFS('Leave log'!$A$5:$A$404,$A21,'Leave log'!$C$5:$C$404,L$4,'Leave log'!$D$5:$D$404,L$4,'Leave log'!$E$5:$E$404,"Half day")&gt;0,"½",""),IF(AND(Setup!$A$14&lt;&gt;"",COUNTIFS('Leave log'!$A$5:$A$404,$A21,'Leave log'!$C$5:$C$404,"&lt;="&amp;L$4,'Leave log'!$D$5:$D$404,"&gt;="&amp;L$4,'Leave log'!$B$5:$B$404,Setup!$A$14)&gt;0),Setup!$B$14&amp;IF(COUNTIFS('Leave log'!$A$5:$A$404,$A21,'Leave log'!$C$5:$C$404,L$4,'Leave log'!$D$5:$D$404,L$4,'Leave log'!$E$5:$E$404,"Half day")&gt;0,"½",""),IF(AND(Setup!$A$15&lt;&gt;"",COUNTIFS('Leave log'!$A$5:$A$404,$A21,'Leave log'!$C$5:$C$404,"&lt;="&amp;L$4,'Leave log'!$D$5:$D$404,"&gt;="&amp;L$4,'Leave log'!$B$5:$B$404,Setup!$A$15)&gt;0),Setup!$B$15&amp;IF(COUNTIFS('Leave log'!$A$5:$A$404,$A21,'Leave log'!$C$5:$C$404,L$4,'Leave log'!$D$5:$D$404,L$4,'Leave log'!$E$5:$E$404,"Half day")&gt;0,"½",""),IF(AND(Setup!$A$16&lt;&gt;"",COUNTIFS('Leave log'!$A$5:$A$404,$A21,'Leave log'!$C$5:$C$404,"&lt;="&amp;L$4,'Leave log'!$D$5:$D$404,"&gt;="&amp;L$4,'Leave log'!$B$5:$B$404,Setup!$A$16)&gt;0),Setup!$B$16&amp;IF(COUNTIFS('Leave log'!$A$5:$A$404,$A21,'Leave log'!$C$5:$C$404,L$4,'Leave log'!$D$5:$D$404,L$4,'Leave log'!$E$5:$E$404,"Half day")&gt;0,"½",""),IF(AND(Setup!$A$17&lt;&gt;"",COUNTIFS('Leave log'!$A$5:$A$404,$A21,'Leave log'!$C$5:$C$404,"&lt;="&amp;L$4,'Leave log'!$D$5:$D$404,"&gt;="&amp;L$4,'Leave log'!$B$5:$B$404,Setup!$A$17)&gt;0),Setup!$B$17&amp;IF(COUNTIFS('Leave log'!$A$5:$A$404,$A21,'Leave log'!$C$5:$C$404,L$4,'Leave log'!$D$5:$D$404,L$4,'Leave log'!$E$5:$E$404,"Half day")&gt;0,"½",""),""))))))))</f>
        <v/>
      </c>
      <c r="M21" s="75">
        <f>IF(OR(M$7=1,$A21=""),"",IF(COUNTIFS('Leave log'!$A$5:$A$404,$A21,'Leave log'!$C$5:$C$404,"&lt;="&amp;M$4,'Leave log'!$D$5:$D$404,"&gt;="&amp;M$4)=0,"",IF(AND(Setup!$A$12&lt;&gt;"",COUNTIFS('Leave log'!$A$5:$A$404,$A21,'Leave log'!$C$5:$C$404,"&lt;="&amp;M$4,'Leave log'!$D$5:$D$404,"&gt;="&amp;M$4,'Leave log'!$B$5:$B$404,Setup!$A$12)&gt;0),Setup!$B$12&amp;IF(COUNTIFS('Leave log'!$A$5:$A$404,$A21,'Leave log'!$C$5:$C$404,M$4,'Leave log'!$D$5:$D$404,M$4,'Leave log'!$E$5:$E$404,"Half day")&gt;0,"½",""),IF(AND(Setup!$A$13&lt;&gt;"",COUNTIFS('Leave log'!$A$5:$A$404,$A21,'Leave log'!$C$5:$C$404,"&lt;="&amp;M$4,'Leave log'!$D$5:$D$404,"&gt;="&amp;M$4,'Leave log'!$B$5:$B$404,Setup!$A$13)&gt;0),Setup!$B$13&amp;IF(COUNTIFS('Leave log'!$A$5:$A$404,$A21,'Leave log'!$C$5:$C$404,M$4,'Leave log'!$D$5:$D$404,M$4,'Leave log'!$E$5:$E$404,"Half day")&gt;0,"½",""),IF(AND(Setup!$A$14&lt;&gt;"",COUNTIFS('Leave log'!$A$5:$A$404,$A21,'Leave log'!$C$5:$C$404,"&lt;="&amp;M$4,'Leave log'!$D$5:$D$404,"&gt;="&amp;M$4,'Leave log'!$B$5:$B$404,Setup!$A$14)&gt;0),Setup!$B$14&amp;IF(COUNTIFS('Leave log'!$A$5:$A$404,$A21,'Leave log'!$C$5:$C$404,M$4,'Leave log'!$D$5:$D$404,M$4,'Leave log'!$E$5:$E$404,"Half day")&gt;0,"½",""),IF(AND(Setup!$A$15&lt;&gt;"",COUNTIFS('Leave log'!$A$5:$A$404,$A21,'Leave log'!$C$5:$C$404,"&lt;="&amp;M$4,'Leave log'!$D$5:$D$404,"&gt;="&amp;M$4,'Leave log'!$B$5:$B$404,Setup!$A$15)&gt;0),Setup!$B$15&amp;IF(COUNTIFS('Leave log'!$A$5:$A$404,$A21,'Leave log'!$C$5:$C$404,M$4,'Leave log'!$D$5:$D$404,M$4,'Leave log'!$E$5:$E$404,"Half day")&gt;0,"½",""),IF(AND(Setup!$A$16&lt;&gt;"",COUNTIFS('Leave log'!$A$5:$A$404,$A21,'Leave log'!$C$5:$C$404,"&lt;="&amp;M$4,'Leave log'!$D$5:$D$404,"&gt;="&amp;M$4,'Leave log'!$B$5:$B$404,Setup!$A$16)&gt;0),Setup!$B$16&amp;IF(COUNTIFS('Leave log'!$A$5:$A$404,$A21,'Leave log'!$C$5:$C$404,M$4,'Leave log'!$D$5:$D$404,M$4,'Leave log'!$E$5:$E$404,"Half day")&gt;0,"½",""),IF(AND(Setup!$A$17&lt;&gt;"",COUNTIFS('Leave log'!$A$5:$A$404,$A21,'Leave log'!$C$5:$C$404,"&lt;="&amp;M$4,'Leave log'!$D$5:$D$404,"&gt;="&amp;M$4,'Leave log'!$B$5:$B$404,Setup!$A$17)&gt;0),Setup!$B$17&amp;IF(COUNTIFS('Leave log'!$A$5:$A$404,$A21,'Leave log'!$C$5:$C$404,M$4,'Leave log'!$D$5:$D$404,M$4,'Leave log'!$E$5:$E$404,"Half day")&gt;0,"½",""),""))))))))</f>
        <v/>
      </c>
      <c r="N21" s="75">
        <f>IF(OR(N$7=1,$A21=""),"",IF(COUNTIFS('Leave log'!$A$5:$A$404,$A21,'Leave log'!$C$5:$C$404,"&lt;="&amp;N$4,'Leave log'!$D$5:$D$404,"&gt;="&amp;N$4)=0,"",IF(AND(Setup!$A$12&lt;&gt;"",COUNTIFS('Leave log'!$A$5:$A$404,$A21,'Leave log'!$C$5:$C$404,"&lt;="&amp;N$4,'Leave log'!$D$5:$D$404,"&gt;="&amp;N$4,'Leave log'!$B$5:$B$404,Setup!$A$12)&gt;0),Setup!$B$12&amp;IF(COUNTIFS('Leave log'!$A$5:$A$404,$A21,'Leave log'!$C$5:$C$404,N$4,'Leave log'!$D$5:$D$404,N$4,'Leave log'!$E$5:$E$404,"Half day")&gt;0,"½",""),IF(AND(Setup!$A$13&lt;&gt;"",COUNTIFS('Leave log'!$A$5:$A$404,$A21,'Leave log'!$C$5:$C$404,"&lt;="&amp;N$4,'Leave log'!$D$5:$D$404,"&gt;="&amp;N$4,'Leave log'!$B$5:$B$404,Setup!$A$13)&gt;0),Setup!$B$13&amp;IF(COUNTIFS('Leave log'!$A$5:$A$404,$A21,'Leave log'!$C$5:$C$404,N$4,'Leave log'!$D$5:$D$404,N$4,'Leave log'!$E$5:$E$404,"Half day")&gt;0,"½",""),IF(AND(Setup!$A$14&lt;&gt;"",COUNTIFS('Leave log'!$A$5:$A$404,$A21,'Leave log'!$C$5:$C$404,"&lt;="&amp;N$4,'Leave log'!$D$5:$D$404,"&gt;="&amp;N$4,'Leave log'!$B$5:$B$404,Setup!$A$14)&gt;0),Setup!$B$14&amp;IF(COUNTIFS('Leave log'!$A$5:$A$404,$A21,'Leave log'!$C$5:$C$404,N$4,'Leave log'!$D$5:$D$404,N$4,'Leave log'!$E$5:$E$404,"Half day")&gt;0,"½",""),IF(AND(Setup!$A$15&lt;&gt;"",COUNTIFS('Leave log'!$A$5:$A$404,$A21,'Leave log'!$C$5:$C$404,"&lt;="&amp;N$4,'Leave log'!$D$5:$D$404,"&gt;="&amp;N$4,'Leave log'!$B$5:$B$404,Setup!$A$15)&gt;0),Setup!$B$15&amp;IF(COUNTIFS('Leave log'!$A$5:$A$404,$A21,'Leave log'!$C$5:$C$404,N$4,'Leave log'!$D$5:$D$404,N$4,'Leave log'!$E$5:$E$404,"Half day")&gt;0,"½",""),IF(AND(Setup!$A$16&lt;&gt;"",COUNTIFS('Leave log'!$A$5:$A$404,$A21,'Leave log'!$C$5:$C$404,"&lt;="&amp;N$4,'Leave log'!$D$5:$D$404,"&gt;="&amp;N$4,'Leave log'!$B$5:$B$404,Setup!$A$16)&gt;0),Setup!$B$16&amp;IF(COUNTIFS('Leave log'!$A$5:$A$404,$A21,'Leave log'!$C$5:$C$404,N$4,'Leave log'!$D$5:$D$404,N$4,'Leave log'!$E$5:$E$404,"Half day")&gt;0,"½",""),IF(AND(Setup!$A$17&lt;&gt;"",COUNTIFS('Leave log'!$A$5:$A$404,$A21,'Leave log'!$C$5:$C$404,"&lt;="&amp;N$4,'Leave log'!$D$5:$D$404,"&gt;="&amp;N$4,'Leave log'!$B$5:$B$404,Setup!$A$17)&gt;0),Setup!$B$17&amp;IF(COUNTIFS('Leave log'!$A$5:$A$404,$A21,'Leave log'!$C$5:$C$404,N$4,'Leave log'!$D$5:$D$404,N$4,'Leave log'!$E$5:$E$404,"Half day")&gt;0,"½",""),""))))))))</f>
        <v/>
      </c>
      <c r="O21" s="75">
        <f>IF(OR(O$7=1,$A21=""),"",IF(COUNTIFS('Leave log'!$A$5:$A$404,$A21,'Leave log'!$C$5:$C$404,"&lt;="&amp;O$4,'Leave log'!$D$5:$D$404,"&gt;="&amp;O$4)=0,"",IF(AND(Setup!$A$12&lt;&gt;"",COUNTIFS('Leave log'!$A$5:$A$404,$A21,'Leave log'!$C$5:$C$404,"&lt;="&amp;O$4,'Leave log'!$D$5:$D$404,"&gt;="&amp;O$4,'Leave log'!$B$5:$B$404,Setup!$A$12)&gt;0),Setup!$B$12&amp;IF(COUNTIFS('Leave log'!$A$5:$A$404,$A21,'Leave log'!$C$5:$C$404,O$4,'Leave log'!$D$5:$D$404,O$4,'Leave log'!$E$5:$E$404,"Half day")&gt;0,"½",""),IF(AND(Setup!$A$13&lt;&gt;"",COUNTIFS('Leave log'!$A$5:$A$404,$A21,'Leave log'!$C$5:$C$404,"&lt;="&amp;O$4,'Leave log'!$D$5:$D$404,"&gt;="&amp;O$4,'Leave log'!$B$5:$B$404,Setup!$A$13)&gt;0),Setup!$B$13&amp;IF(COUNTIFS('Leave log'!$A$5:$A$404,$A21,'Leave log'!$C$5:$C$404,O$4,'Leave log'!$D$5:$D$404,O$4,'Leave log'!$E$5:$E$404,"Half day")&gt;0,"½",""),IF(AND(Setup!$A$14&lt;&gt;"",COUNTIFS('Leave log'!$A$5:$A$404,$A21,'Leave log'!$C$5:$C$404,"&lt;="&amp;O$4,'Leave log'!$D$5:$D$404,"&gt;="&amp;O$4,'Leave log'!$B$5:$B$404,Setup!$A$14)&gt;0),Setup!$B$14&amp;IF(COUNTIFS('Leave log'!$A$5:$A$404,$A21,'Leave log'!$C$5:$C$404,O$4,'Leave log'!$D$5:$D$404,O$4,'Leave log'!$E$5:$E$404,"Half day")&gt;0,"½",""),IF(AND(Setup!$A$15&lt;&gt;"",COUNTIFS('Leave log'!$A$5:$A$404,$A21,'Leave log'!$C$5:$C$404,"&lt;="&amp;O$4,'Leave log'!$D$5:$D$404,"&gt;="&amp;O$4,'Leave log'!$B$5:$B$404,Setup!$A$15)&gt;0),Setup!$B$15&amp;IF(COUNTIFS('Leave log'!$A$5:$A$404,$A21,'Leave log'!$C$5:$C$404,O$4,'Leave log'!$D$5:$D$404,O$4,'Leave log'!$E$5:$E$404,"Half day")&gt;0,"½",""),IF(AND(Setup!$A$16&lt;&gt;"",COUNTIFS('Leave log'!$A$5:$A$404,$A21,'Leave log'!$C$5:$C$404,"&lt;="&amp;O$4,'Leave log'!$D$5:$D$404,"&gt;="&amp;O$4,'Leave log'!$B$5:$B$404,Setup!$A$16)&gt;0),Setup!$B$16&amp;IF(COUNTIFS('Leave log'!$A$5:$A$404,$A21,'Leave log'!$C$5:$C$404,O$4,'Leave log'!$D$5:$D$404,O$4,'Leave log'!$E$5:$E$404,"Half day")&gt;0,"½",""),IF(AND(Setup!$A$17&lt;&gt;"",COUNTIFS('Leave log'!$A$5:$A$404,$A21,'Leave log'!$C$5:$C$404,"&lt;="&amp;O$4,'Leave log'!$D$5:$D$404,"&gt;="&amp;O$4,'Leave log'!$B$5:$B$404,Setup!$A$17)&gt;0),Setup!$B$17&amp;IF(COUNTIFS('Leave log'!$A$5:$A$404,$A21,'Leave log'!$C$5:$C$404,O$4,'Leave log'!$D$5:$D$404,O$4,'Leave log'!$E$5:$E$404,"Half day")&gt;0,"½",""),""))))))))</f>
        <v/>
      </c>
      <c r="P21" s="75">
        <f>IF(OR(P$7=1,$A21=""),"",IF(COUNTIFS('Leave log'!$A$5:$A$404,$A21,'Leave log'!$C$5:$C$404,"&lt;="&amp;P$4,'Leave log'!$D$5:$D$404,"&gt;="&amp;P$4)=0,"",IF(AND(Setup!$A$12&lt;&gt;"",COUNTIFS('Leave log'!$A$5:$A$404,$A21,'Leave log'!$C$5:$C$404,"&lt;="&amp;P$4,'Leave log'!$D$5:$D$404,"&gt;="&amp;P$4,'Leave log'!$B$5:$B$404,Setup!$A$12)&gt;0),Setup!$B$12&amp;IF(COUNTIFS('Leave log'!$A$5:$A$404,$A21,'Leave log'!$C$5:$C$404,P$4,'Leave log'!$D$5:$D$404,P$4,'Leave log'!$E$5:$E$404,"Half day")&gt;0,"½",""),IF(AND(Setup!$A$13&lt;&gt;"",COUNTIFS('Leave log'!$A$5:$A$404,$A21,'Leave log'!$C$5:$C$404,"&lt;="&amp;P$4,'Leave log'!$D$5:$D$404,"&gt;="&amp;P$4,'Leave log'!$B$5:$B$404,Setup!$A$13)&gt;0),Setup!$B$13&amp;IF(COUNTIFS('Leave log'!$A$5:$A$404,$A21,'Leave log'!$C$5:$C$404,P$4,'Leave log'!$D$5:$D$404,P$4,'Leave log'!$E$5:$E$404,"Half day")&gt;0,"½",""),IF(AND(Setup!$A$14&lt;&gt;"",COUNTIFS('Leave log'!$A$5:$A$404,$A21,'Leave log'!$C$5:$C$404,"&lt;="&amp;P$4,'Leave log'!$D$5:$D$404,"&gt;="&amp;P$4,'Leave log'!$B$5:$B$404,Setup!$A$14)&gt;0),Setup!$B$14&amp;IF(COUNTIFS('Leave log'!$A$5:$A$404,$A21,'Leave log'!$C$5:$C$404,P$4,'Leave log'!$D$5:$D$404,P$4,'Leave log'!$E$5:$E$404,"Half day")&gt;0,"½",""),IF(AND(Setup!$A$15&lt;&gt;"",COUNTIFS('Leave log'!$A$5:$A$404,$A21,'Leave log'!$C$5:$C$404,"&lt;="&amp;P$4,'Leave log'!$D$5:$D$404,"&gt;="&amp;P$4,'Leave log'!$B$5:$B$404,Setup!$A$15)&gt;0),Setup!$B$15&amp;IF(COUNTIFS('Leave log'!$A$5:$A$404,$A21,'Leave log'!$C$5:$C$404,P$4,'Leave log'!$D$5:$D$404,P$4,'Leave log'!$E$5:$E$404,"Half day")&gt;0,"½",""),IF(AND(Setup!$A$16&lt;&gt;"",COUNTIFS('Leave log'!$A$5:$A$404,$A21,'Leave log'!$C$5:$C$404,"&lt;="&amp;P$4,'Leave log'!$D$5:$D$404,"&gt;="&amp;P$4,'Leave log'!$B$5:$B$404,Setup!$A$16)&gt;0),Setup!$B$16&amp;IF(COUNTIFS('Leave log'!$A$5:$A$404,$A21,'Leave log'!$C$5:$C$404,P$4,'Leave log'!$D$5:$D$404,P$4,'Leave log'!$E$5:$E$404,"Half day")&gt;0,"½",""),IF(AND(Setup!$A$17&lt;&gt;"",COUNTIFS('Leave log'!$A$5:$A$404,$A21,'Leave log'!$C$5:$C$404,"&lt;="&amp;P$4,'Leave log'!$D$5:$D$404,"&gt;="&amp;P$4,'Leave log'!$B$5:$B$404,Setup!$A$17)&gt;0),Setup!$B$17&amp;IF(COUNTIFS('Leave log'!$A$5:$A$404,$A21,'Leave log'!$C$5:$C$404,P$4,'Leave log'!$D$5:$D$404,P$4,'Leave log'!$E$5:$E$404,"Half day")&gt;0,"½",""),""))))))))</f>
        <v/>
      </c>
      <c r="Q21" s="75">
        <f>IF(OR(Q$7=1,$A21=""),"",IF(COUNTIFS('Leave log'!$A$5:$A$404,$A21,'Leave log'!$C$5:$C$404,"&lt;="&amp;Q$4,'Leave log'!$D$5:$D$404,"&gt;="&amp;Q$4)=0,"",IF(AND(Setup!$A$12&lt;&gt;"",COUNTIFS('Leave log'!$A$5:$A$404,$A21,'Leave log'!$C$5:$C$404,"&lt;="&amp;Q$4,'Leave log'!$D$5:$D$404,"&gt;="&amp;Q$4,'Leave log'!$B$5:$B$404,Setup!$A$12)&gt;0),Setup!$B$12&amp;IF(COUNTIFS('Leave log'!$A$5:$A$404,$A21,'Leave log'!$C$5:$C$404,Q$4,'Leave log'!$D$5:$D$404,Q$4,'Leave log'!$E$5:$E$404,"Half day")&gt;0,"½",""),IF(AND(Setup!$A$13&lt;&gt;"",COUNTIFS('Leave log'!$A$5:$A$404,$A21,'Leave log'!$C$5:$C$404,"&lt;="&amp;Q$4,'Leave log'!$D$5:$D$404,"&gt;="&amp;Q$4,'Leave log'!$B$5:$B$404,Setup!$A$13)&gt;0),Setup!$B$13&amp;IF(COUNTIFS('Leave log'!$A$5:$A$404,$A21,'Leave log'!$C$5:$C$404,Q$4,'Leave log'!$D$5:$D$404,Q$4,'Leave log'!$E$5:$E$404,"Half day")&gt;0,"½",""),IF(AND(Setup!$A$14&lt;&gt;"",COUNTIFS('Leave log'!$A$5:$A$404,$A21,'Leave log'!$C$5:$C$404,"&lt;="&amp;Q$4,'Leave log'!$D$5:$D$404,"&gt;="&amp;Q$4,'Leave log'!$B$5:$B$404,Setup!$A$14)&gt;0),Setup!$B$14&amp;IF(COUNTIFS('Leave log'!$A$5:$A$404,$A21,'Leave log'!$C$5:$C$404,Q$4,'Leave log'!$D$5:$D$404,Q$4,'Leave log'!$E$5:$E$404,"Half day")&gt;0,"½",""),IF(AND(Setup!$A$15&lt;&gt;"",COUNTIFS('Leave log'!$A$5:$A$404,$A21,'Leave log'!$C$5:$C$404,"&lt;="&amp;Q$4,'Leave log'!$D$5:$D$404,"&gt;="&amp;Q$4,'Leave log'!$B$5:$B$404,Setup!$A$15)&gt;0),Setup!$B$15&amp;IF(COUNTIFS('Leave log'!$A$5:$A$404,$A21,'Leave log'!$C$5:$C$404,Q$4,'Leave log'!$D$5:$D$404,Q$4,'Leave log'!$E$5:$E$404,"Half day")&gt;0,"½",""),IF(AND(Setup!$A$16&lt;&gt;"",COUNTIFS('Leave log'!$A$5:$A$404,$A21,'Leave log'!$C$5:$C$404,"&lt;="&amp;Q$4,'Leave log'!$D$5:$D$404,"&gt;="&amp;Q$4,'Leave log'!$B$5:$B$404,Setup!$A$16)&gt;0),Setup!$B$16&amp;IF(COUNTIFS('Leave log'!$A$5:$A$404,$A21,'Leave log'!$C$5:$C$404,Q$4,'Leave log'!$D$5:$D$404,Q$4,'Leave log'!$E$5:$E$404,"Half day")&gt;0,"½",""),IF(AND(Setup!$A$17&lt;&gt;"",COUNTIFS('Leave log'!$A$5:$A$404,$A21,'Leave log'!$C$5:$C$404,"&lt;="&amp;Q$4,'Leave log'!$D$5:$D$404,"&gt;="&amp;Q$4,'Leave log'!$B$5:$B$404,Setup!$A$17)&gt;0),Setup!$B$17&amp;IF(COUNTIFS('Leave log'!$A$5:$A$404,$A21,'Leave log'!$C$5:$C$404,Q$4,'Leave log'!$D$5:$D$404,Q$4,'Leave log'!$E$5:$E$404,"Half day")&gt;0,"½",""),""))))))))</f>
        <v/>
      </c>
      <c r="R21" s="75">
        <f>IF(OR(R$7=1,$A21=""),"",IF(COUNTIFS('Leave log'!$A$5:$A$404,$A21,'Leave log'!$C$5:$C$404,"&lt;="&amp;R$4,'Leave log'!$D$5:$D$404,"&gt;="&amp;R$4)=0,"",IF(AND(Setup!$A$12&lt;&gt;"",COUNTIFS('Leave log'!$A$5:$A$404,$A21,'Leave log'!$C$5:$C$404,"&lt;="&amp;R$4,'Leave log'!$D$5:$D$404,"&gt;="&amp;R$4,'Leave log'!$B$5:$B$404,Setup!$A$12)&gt;0),Setup!$B$12&amp;IF(COUNTIFS('Leave log'!$A$5:$A$404,$A21,'Leave log'!$C$5:$C$404,R$4,'Leave log'!$D$5:$D$404,R$4,'Leave log'!$E$5:$E$404,"Half day")&gt;0,"½",""),IF(AND(Setup!$A$13&lt;&gt;"",COUNTIFS('Leave log'!$A$5:$A$404,$A21,'Leave log'!$C$5:$C$404,"&lt;="&amp;R$4,'Leave log'!$D$5:$D$404,"&gt;="&amp;R$4,'Leave log'!$B$5:$B$404,Setup!$A$13)&gt;0),Setup!$B$13&amp;IF(COUNTIFS('Leave log'!$A$5:$A$404,$A21,'Leave log'!$C$5:$C$404,R$4,'Leave log'!$D$5:$D$404,R$4,'Leave log'!$E$5:$E$404,"Half day")&gt;0,"½",""),IF(AND(Setup!$A$14&lt;&gt;"",COUNTIFS('Leave log'!$A$5:$A$404,$A21,'Leave log'!$C$5:$C$404,"&lt;="&amp;R$4,'Leave log'!$D$5:$D$404,"&gt;="&amp;R$4,'Leave log'!$B$5:$B$404,Setup!$A$14)&gt;0),Setup!$B$14&amp;IF(COUNTIFS('Leave log'!$A$5:$A$404,$A21,'Leave log'!$C$5:$C$404,R$4,'Leave log'!$D$5:$D$404,R$4,'Leave log'!$E$5:$E$404,"Half day")&gt;0,"½",""),IF(AND(Setup!$A$15&lt;&gt;"",COUNTIFS('Leave log'!$A$5:$A$404,$A21,'Leave log'!$C$5:$C$404,"&lt;="&amp;R$4,'Leave log'!$D$5:$D$404,"&gt;="&amp;R$4,'Leave log'!$B$5:$B$404,Setup!$A$15)&gt;0),Setup!$B$15&amp;IF(COUNTIFS('Leave log'!$A$5:$A$404,$A21,'Leave log'!$C$5:$C$404,R$4,'Leave log'!$D$5:$D$404,R$4,'Leave log'!$E$5:$E$404,"Half day")&gt;0,"½",""),IF(AND(Setup!$A$16&lt;&gt;"",COUNTIFS('Leave log'!$A$5:$A$404,$A21,'Leave log'!$C$5:$C$404,"&lt;="&amp;R$4,'Leave log'!$D$5:$D$404,"&gt;="&amp;R$4,'Leave log'!$B$5:$B$404,Setup!$A$16)&gt;0),Setup!$B$16&amp;IF(COUNTIFS('Leave log'!$A$5:$A$404,$A21,'Leave log'!$C$5:$C$404,R$4,'Leave log'!$D$5:$D$404,R$4,'Leave log'!$E$5:$E$404,"Half day")&gt;0,"½",""),IF(AND(Setup!$A$17&lt;&gt;"",COUNTIFS('Leave log'!$A$5:$A$404,$A21,'Leave log'!$C$5:$C$404,"&lt;="&amp;R$4,'Leave log'!$D$5:$D$404,"&gt;="&amp;R$4,'Leave log'!$B$5:$B$404,Setup!$A$17)&gt;0),Setup!$B$17&amp;IF(COUNTIFS('Leave log'!$A$5:$A$404,$A21,'Leave log'!$C$5:$C$404,R$4,'Leave log'!$D$5:$D$404,R$4,'Leave log'!$E$5:$E$404,"Half day")&gt;0,"½",""),""))))))))</f>
        <v/>
      </c>
      <c r="S21" s="75">
        <f>IF(OR(S$7=1,$A21=""),"",IF(COUNTIFS('Leave log'!$A$5:$A$404,$A21,'Leave log'!$C$5:$C$404,"&lt;="&amp;S$4,'Leave log'!$D$5:$D$404,"&gt;="&amp;S$4)=0,"",IF(AND(Setup!$A$12&lt;&gt;"",COUNTIFS('Leave log'!$A$5:$A$404,$A21,'Leave log'!$C$5:$C$404,"&lt;="&amp;S$4,'Leave log'!$D$5:$D$404,"&gt;="&amp;S$4,'Leave log'!$B$5:$B$404,Setup!$A$12)&gt;0),Setup!$B$12&amp;IF(COUNTIFS('Leave log'!$A$5:$A$404,$A21,'Leave log'!$C$5:$C$404,S$4,'Leave log'!$D$5:$D$404,S$4,'Leave log'!$E$5:$E$404,"Half day")&gt;0,"½",""),IF(AND(Setup!$A$13&lt;&gt;"",COUNTIFS('Leave log'!$A$5:$A$404,$A21,'Leave log'!$C$5:$C$404,"&lt;="&amp;S$4,'Leave log'!$D$5:$D$404,"&gt;="&amp;S$4,'Leave log'!$B$5:$B$404,Setup!$A$13)&gt;0),Setup!$B$13&amp;IF(COUNTIFS('Leave log'!$A$5:$A$404,$A21,'Leave log'!$C$5:$C$404,S$4,'Leave log'!$D$5:$D$404,S$4,'Leave log'!$E$5:$E$404,"Half day")&gt;0,"½",""),IF(AND(Setup!$A$14&lt;&gt;"",COUNTIFS('Leave log'!$A$5:$A$404,$A21,'Leave log'!$C$5:$C$404,"&lt;="&amp;S$4,'Leave log'!$D$5:$D$404,"&gt;="&amp;S$4,'Leave log'!$B$5:$B$404,Setup!$A$14)&gt;0),Setup!$B$14&amp;IF(COUNTIFS('Leave log'!$A$5:$A$404,$A21,'Leave log'!$C$5:$C$404,S$4,'Leave log'!$D$5:$D$404,S$4,'Leave log'!$E$5:$E$404,"Half day")&gt;0,"½",""),IF(AND(Setup!$A$15&lt;&gt;"",COUNTIFS('Leave log'!$A$5:$A$404,$A21,'Leave log'!$C$5:$C$404,"&lt;="&amp;S$4,'Leave log'!$D$5:$D$404,"&gt;="&amp;S$4,'Leave log'!$B$5:$B$404,Setup!$A$15)&gt;0),Setup!$B$15&amp;IF(COUNTIFS('Leave log'!$A$5:$A$404,$A21,'Leave log'!$C$5:$C$404,S$4,'Leave log'!$D$5:$D$404,S$4,'Leave log'!$E$5:$E$404,"Half day")&gt;0,"½",""),IF(AND(Setup!$A$16&lt;&gt;"",COUNTIFS('Leave log'!$A$5:$A$404,$A21,'Leave log'!$C$5:$C$404,"&lt;="&amp;S$4,'Leave log'!$D$5:$D$404,"&gt;="&amp;S$4,'Leave log'!$B$5:$B$404,Setup!$A$16)&gt;0),Setup!$B$16&amp;IF(COUNTIFS('Leave log'!$A$5:$A$404,$A21,'Leave log'!$C$5:$C$404,S$4,'Leave log'!$D$5:$D$404,S$4,'Leave log'!$E$5:$E$404,"Half day")&gt;0,"½",""),IF(AND(Setup!$A$17&lt;&gt;"",COUNTIFS('Leave log'!$A$5:$A$404,$A21,'Leave log'!$C$5:$C$404,"&lt;="&amp;S$4,'Leave log'!$D$5:$D$404,"&gt;="&amp;S$4,'Leave log'!$B$5:$B$404,Setup!$A$17)&gt;0),Setup!$B$17&amp;IF(COUNTIFS('Leave log'!$A$5:$A$404,$A21,'Leave log'!$C$5:$C$404,S$4,'Leave log'!$D$5:$D$404,S$4,'Leave log'!$E$5:$E$404,"Half day")&gt;0,"½",""),""))))))))</f>
        <v/>
      </c>
      <c r="T21" s="75">
        <f>IF(OR(T$7=1,$A21=""),"",IF(COUNTIFS('Leave log'!$A$5:$A$404,$A21,'Leave log'!$C$5:$C$404,"&lt;="&amp;T$4,'Leave log'!$D$5:$D$404,"&gt;="&amp;T$4)=0,"",IF(AND(Setup!$A$12&lt;&gt;"",COUNTIFS('Leave log'!$A$5:$A$404,$A21,'Leave log'!$C$5:$C$404,"&lt;="&amp;T$4,'Leave log'!$D$5:$D$404,"&gt;="&amp;T$4,'Leave log'!$B$5:$B$404,Setup!$A$12)&gt;0),Setup!$B$12&amp;IF(COUNTIFS('Leave log'!$A$5:$A$404,$A21,'Leave log'!$C$5:$C$404,T$4,'Leave log'!$D$5:$D$404,T$4,'Leave log'!$E$5:$E$404,"Half day")&gt;0,"½",""),IF(AND(Setup!$A$13&lt;&gt;"",COUNTIFS('Leave log'!$A$5:$A$404,$A21,'Leave log'!$C$5:$C$404,"&lt;="&amp;T$4,'Leave log'!$D$5:$D$404,"&gt;="&amp;T$4,'Leave log'!$B$5:$B$404,Setup!$A$13)&gt;0),Setup!$B$13&amp;IF(COUNTIFS('Leave log'!$A$5:$A$404,$A21,'Leave log'!$C$5:$C$404,T$4,'Leave log'!$D$5:$D$404,T$4,'Leave log'!$E$5:$E$404,"Half day")&gt;0,"½",""),IF(AND(Setup!$A$14&lt;&gt;"",COUNTIFS('Leave log'!$A$5:$A$404,$A21,'Leave log'!$C$5:$C$404,"&lt;="&amp;T$4,'Leave log'!$D$5:$D$404,"&gt;="&amp;T$4,'Leave log'!$B$5:$B$404,Setup!$A$14)&gt;0),Setup!$B$14&amp;IF(COUNTIFS('Leave log'!$A$5:$A$404,$A21,'Leave log'!$C$5:$C$404,T$4,'Leave log'!$D$5:$D$404,T$4,'Leave log'!$E$5:$E$404,"Half day")&gt;0,"½",""),IF(AND(Setup!$A$15&lt;&gt;"",COUNTIFS('Leave log'!$A$5:$A$404,$A21,'Leave log'!$C$5:$C$404,"&lt;="&amp;T$4,'Leave log'!$D$5:$D$404,"&gt;="&amp;T$4,'Leave log'!$B$5:$B$404,Setup!$A$15)&gt;0),Setup!$B$15&amp;IF(COUNTIFS('Leave log'!$A$5:$A$404,$A21,'Leave log'!$C$5:$C$404,T$4,'Leave log'!$D$5:$D$404,T$4,'Leave log'!$E$5:$E$404,"Half day")&gt;0,"½",""),IF(AND(Setup!$A$16&lt;&gt;"",COUNTIFS('Leave log'!$A$5:$A$404,$A21,'Leave log'!$C$5:$C$404,"&lt;="&amp;T$4,'Leave log'!$D$5:$D$404,"&gt;="&amp;T$4,'Leave log'!$B$5:$B$404,Setup!$A$16)&gt;0),Setup!$B$16&amp;IF(COUNTIFS('Leave log'!$A$5:$A$404,$A21,'Leave log'!$C$5:$C$404,T$4,'Leave log'!$D$5:$D$404,T$4,'Leave log'!$E$5:$E$404,"Half day")&gt;0,"½",""),IF(AND(Setup!$A$17&lt;&gt;"",COUNTIFS('Leave log'!$A$5:$A$404,$A21,'Leave log'!$C$5:$C$404,"&lt;="&amp;T$4,'Leave log'!$D$5:$D$404,"&gt;="&amp;T$4,'Leave log'!$B$5:$B$404,Setup!$A$17)&gt;0),Setup!$B$17&amp;IF(COUNTIFS('Leave log'!$A$5:$A$404,$A21,'Leave log'!$C$5:$C$404,T$4,'Leave log'!$D$5:$D$404,T$4,'Leave log'!$E$5:$E$404,"Half day")&gt;0,"½",""),""))))))))</f>
        <v/>
      </c>
      <c r="U21" s="75">
        <f>IF(OR(U$7=1,$A21=""),"",IF(COUNTIFS('Leave log'!$A$5:$A$404,$A21,'Leave log'!$C$5:$C$404,"&lt;="&amp;U$4,'Leave log'!$D$5:$D$404,"&gt;="&amp;U$4)=0,"",IF(AND(Setup!$A$12&lt;&gt;"",COUNTIFS('Leave log'!$A$5:$A$404,$A21,'Leave log'!$C$5:$C$404,"&lt;="&amp;U$4,'Leave log'!$D$5:$D$404,"&gt;="&amp;U$4,'Leave log'!$B$5:$B$404,Setup!$A$12)&gt;0),Setup!$B$12&amp;IF(COUNTIFS('Leave log'!$A$5:$A$404,$A21,'Leave log'!$C$5:$C$404,U$4,'Leave log'!$D$5:$D$404,U$4,'Leave log'!$E$5:$E$404,"Half day")&gt;0,"½",""),IF(AND(Setup!$A$13&lt;&gt;"",COUNTIFS('Leave log'!$A$5:$A$404,$A21,'Leave log'!$C$5:$C$404,"&lt;="&amp;U$4,'Leave log'!$D$5:$D$404,"&gt;="&amp;U$4,'Leave log'!$B$5:$B$404,Setup!$A$13)&gt;0),Setup!$B$13&amp;IF(COUNTIFS('Leave log'!$A$5:$A$404,$A21,'Leave log'!$C$5:$C$404,U$4,'Leave log'!$D$5:$D$404,U$4,'Leave log'!$E$5:$E$404,"Half day")&gt;0,"½",""),IF(AND(Setup!$A$14&lt;&gt;"",COUNTIFS('Leave log'!$A$5:$A$404,$A21,'Leave log'!$C$5:$C$404,"&lt;="&amp;U$4,'Leave log'!$D$5:$D$404,"&gt;="&amp;U$4,'Leave log'!$B$5:$B$404,Setup!$A$14)&gt;0),Setup!$B$14&amp;IF(COUNTIFS('Leave log'!$A$5:$A$404,$A21,'Leave log'!$C$5:$C$404,U$4,'Leave log'!$D$5:$D$404,U$4,'Leave log'!$E$5:$E$404,"Half day")&gt;0,"½",""),IF(AND(Setup!$A$15&lt;&gt;"",COUNTIFS('Leave log'!$A$5:$A$404,$A21,'Leave log'!$C$5:$C$404,"&lt;="&amp;U$4,'Leave log'!$D$5:$D$404,"&gt;="&amp;U$4,'Leave log'!$B$5:$B$404,Setup!$A$15)&gt;0),Setup!$B$15&amp;IF(COUNTIFS('Leave log'!$A$5:$A$404,$A21,'Leave log'!$C$5:$C$404,U$4,'Leave log'!$D$5:$D$404,U$4,'Leave log'!$E$5:$E$404,"Half day")&gt;0,"½",""),IF(AND(Setup!$A$16&lt;&gt;"",COUNTIFS('Leave log'!$A$5:$A$404,$A21,'Leave log'!$C$5:$C$404,"&lt;="&amp;U$4,'Leave log'!$D$5:$D$404,"&gt;="&amp;U$4,'Leave log'!$B$5:$B$404,Setup!$A$16)&gt;0),Setup!$B$16&amp;IF(COUNTIFS('Leave log'!$A$5:$A$404,$A21,'Leave log'!$C$5:$C$404,U$4,'Leave log'!$D$5:$D$404,U$4,'Leave log'!$E$5:$E$404,"Half day")&gt;0,"½",""),IF(AND(Setup!$A$17&lt;&gt;"",COUNTIFS('Leave log'!$A$5:$A$404,$A21,'Leave log'!$C$5:$C$404,"&lt;="&amp;U$4,'Leave log'!$D$5:$D$404,"&gt;="&amp;U$4,'Leave log'!$B$5:$B$404,Setup!$A$17)&gt;0),Setup!$B$17&amp;IF(COUNTIFS('Leave log'!$A$5:$A$404,$A21,'Leave log'!$C$5:$C$404,U$4,'Leave log'!$D$5:$D$404,U$4,'Leave log'!$E$5:$E$404,"Half day")&gt;0,"½",""),""))))))))</f>
        <v/>
      </c>
      <c r="V21" s="75">
        <f>IF(OR(V$7=1,$A21=""),"",IF(COUNTIFS('Leave log'!$A$5:$A$404,$A21,'Leave log'!$C$5:$C$404,"&lt;="&amp;V$4,'Leave log'!$D$5:$D$404,"&gt;="&amp;V$4)=0,"",IF(AND(Setup!$A$12&lt;&gt;"",COUNTIFS('Leave log'!$A$5:$A$404,$A21,'Leave log'!$C$5:$C$404,"&lt;="&amp;V$4,'Leave log'!$D$5:$D$404,"&gt;="&amp;V$4,'Leave log'!$B$5:$B$404,Setup!$A$12)&gt;0),Setup!$B$12&amp;IF(COUNTIFS('Leave log'!$A$5:$A$404,$A21,'Leave log'!$C$5:$C$404,V$4,'Leave log'!$D$5:$D$404,V$4,'Leave log'!$E$5:$E$404,"Half day")&gt;0,"½",""),IF(AND(Setup!$A$13&lt;&gt;"",COUNTIFS('Leave log'!$A$5:$A$404,$A21,'Leave log'!$C$5:$C$404,"&lt;="&amp;V$4,'Leave log'!$D$5:$D$404,"&gt;="&amp;V$4,'Leave log'!$B$5:$B$404,Setup!$A$13)&gt;0),Setup!$B$13&amp;IF(COUNTIFS('Leave log'!$A$5:$A$404,$A21,'Leave log'!$C$5:$C$404,V$4,'Leave log'!$D$5:$D$404,V$4,'Leave log'!$E$5:$E$404,"Half day")&gt;0,"½",""),IF(AND(Setup!$A$14&lt;&gt;"",COUNTIFS('Leave log'!$A$5:$A$404,$A21,'Leave log'!$C$5:$C$404,"&lt;="&amp;V$4,'Leave log'!$D$5:$D$404,"&gt;="&amp;V$4,'Leave log'!$B$5:$B$404,Setup!$A$14)&gt;0),Setup!$B$14&amp;IF(COUNTIFS('Leave log'!$A$5:$A$404,$A21,'Leave log'!$C$5:$C$404,V$4,'Leave log'!$D$5:$D$404,V$4,'Leave log'!$E$5:$E$404,"Half day")&gt;0,"½",""),IF(AND(Setup!$A$15&lt;&gt;"",COUNTIFS('Leave log'!$A$5:$A$404,$A21,'Leave log'!$C$5:$C$404,"&lt;="&amp;V$4,'Leave log'!$D$5:$D$404,"&gt;="&amp;V$4,'Leave log'!$B$5:$B$404,Setup!$A$15)&gt;0),Setup!$B$15&amp;IF(COUNTIFS('Leave log'!$A$5:$A$404,$A21,'Leave log'!$C$5:$C$404,V$4,'Leave log'!$D$5:$D$404,V$4,'Leave log'!$E$5:$E$404,"Half day")&gt;0,"½",""),IF(AND(Setup!$A$16&lt;&gt;"",COUNTIFS('Leave log'!$A$5:$A$404,$A21,'Leave log'!$C$5:$C$404,"&lt;="&amp;V$4,'Leave log'!$D$5:$D$404,"&gt;="&amp;V$4,'Leave log'!$B$5:$B$404,Setup!$A$16)&gt;0),Setup!$B$16&amp;IF(COUNTIFS('Leave log'!$A$5:$A$404,$A21,'Leave log'!$C$5:$C$404,V$4,'Leave log'!$D$5:$D$404,V$4,'Leave log'!$E$5:$E$404,"Half day")&gt;0,"½",""),IF(AND(Setup!$A$17&lt;&gt;"",COUNTIFS('Leave log'!$A$5:$A$404,$A21,'Leave log'!$C$5:$C$404,"&lt;="&amp;V$4,'Leave log'!$D$5:$D$404,"&gt;="&amp;V$4,'Leave log'!$B$5:$B$404,Setup!$A$17)&gt;0),Setup!$B$17&amp;IF(COUNTIFS('Leave log'!$A$5:$A$404,$A21,'Leave log'!$C$5:$C$404,V$4,'Leave log'!$D$5:$D$404,V$4,'Leave log'!$E$5:$E$404,"Half day")&gt;0,"½",""),""))))))))</f>
        <v/>
      </c>
      <c r="W21" s="75">
        <f>IF(OR(W$7=1,$A21=""),"",IF(COUNTIFS('Leave log'!$A$5:$A$404,$A21,'Leave log'!$C$5:$C$404,"&lt;="&amp;W$4,'Leave log'!$D$5:$D$404,"&gt;="&amp;W$4)=0,"",IF(AND(Setup!$A$12&lt;&gt;"",COUNTIFS('Leave log'!$A$5:$A$404,$A21,'Leave log'!$C$5:$C$404,"&lt;="&amp;W$4,'Leave log'!$D$5:$D$404,"&gt;="&amp;W$4,'Leave log'!$B$5:$B$404,Setup!$A$12)&gt;0),Setup!$B$12&amp;IF(COUNTIFS('Leave log'!$A$5:$A$404,$A21,'Leave log'!$C$5:$C$404,W$4,'Leave log'!$D$5:$D$404,W$4,'Leave log'!$E$5:$E$404,"Half day")&gt;0,"½",""),IF(AND(Setup!$A$13&lt;&gt;"",COUNTIFS('Leave log'!$A$5:$A$404,$A21,'Leave log'!$C$5:$C$404,"&lt;="&amp;W$4,'Leave log'!$D$5:$D$404,"&gt;="&amp;W$4,'Leave log'!$B$5:$B$404,Setup!$A$13)&gt;0),Setup!$B$13&amp;IF(COUNTIFS('Leave log'!$A$5:$A$404,$A21,'Leave log'!$C$5:$C$404,W$4,'Leave log'!$D$5:$D$404,W$4,'Leave log'!$E$5:$E$404,"Half day")&gt;0,"½",""),IF(AND(Setup!$A$14&lt;&gt;"",COUNTIFS('Leave log'!$A$5:$A$404,$A21,'Leave log'!$C$5:$C$404,"&lt;="&amp;W$4,'Leave log'!$D$5:$D$404,"&gt;="&amp;W$4,'Leave log'!$B$5:$B$404,Setup!$A$14)&gt;0),Setup!$B$14&amp;IF(COUNTIFS('Leave log'!$A$5:$A$404,$A21,'Leave log'!$C$5:$C$404,W$4,'Leave log'!$D$5:$D$404,W$4,'Leave log'!$E$5:$E$404,"Half day")&gt;0,"½",""),IF(AND(Setup!$A$15&lt;&gt;"",COUNTIFS('Leave log'!$A$5:$A$404,$A21,'Leave log'!$C$5:$C$404,"&lt;="&amp;W$4,'Leave log'!$D$5:$D$404,"&gt;="&amp;W$4,'Leave log'!$B$5:$B$404,Setup!$A$15)&gt;0),Setup!$B$15&amp;IF(COUNTIFS('Leave log'!$A$5:$A$404,$A21,'Leave log'!$C$5:$C$404,W$4,'Leave log'!$D$5:$D$404,W$4,'Leave log'!$E$5:$E$404,"Half day")&gt;0,"½",""),IF(AND(Setup!$A$16&lt;&gt;"",COUNTIFS('Leave log'!$A$5:$A$404,$A21,'Leave log'!$C$5:$C$404,"&lt;="&amp;W$4,'Leave log'!$D$5:$D$404,"&gt;="&amp;W$4,'Leave log'!$B$5:$B$404,Setup!$A$16)&gt;0),Setup!$B$16&amp;IF(COUNTIFS('Leave log'!$A$5:$A$404,$A21,'Leave log'!$C$5:$C$404,W$4,'Leave log'!$D$5:$D$404,W$4,'Leave log'!$E$5:$E$404,"Half day")&gt;0,"½",""),IF(AND(Setup!$A$17&lt;&gt;"",COUNTIFS('Leave log'!$A$5:$A$404,$A21,'Leave log'!$C$5:$C$404,"&lt;="&amp;W$4,'Leave log'!$D$5:$D$404,"&gt;="&amp;W$4,'Leave log'!$B$5:$B$404,Setup!$A$17)&gt;0),Setup!$B$17&amp;IF(COUNTIFS('Leave log'!$A$5:$A$404,$A21,'Leave log'!$C$5:$C$404,W$4,'Leave log'!$D$5:$D$404,W$4,'Leave log'!$E$5:$E$404,"Half day")&gt;0,"½",""),""))))))))</f>
        <v/>
      </c>
      <c r="X21" s="75">
        <f>IF(OR(X$7=1,$A21=""),"",IF(COUNTIFS('Leave log'!$A$5:$A$404,$A21,'Leave log'!$C$5:$C$404,"&lt;="&amp;X$4,'Leave log'!$D$5:$D$404,"&gt;="&amp;X$4)=0,"",IF(AND(Setup!$A$12&lt;&gt;"",COUNTIFS('Leave log'!$A$5:$A$404,$A21,'Leave log'!$C$5:$C$404,"&lt;="&amp;X$4,'Leave log'!$D$5:$D$404,"&gt;="&amp;X$4,'Leave log'!$B$5:$B$404,Setup!$A$12)&gt;0),Setup!$B$12&amp;IF(COUNTIFS('Leave log'!$A$5:$A$404,$A21,'Leave log'!$C$5:$C$404,X$4,'Leave log'!$D$5:$D$404,X$4,'Leave log'!$E$5:$E$404,"Half day")&gt;0,"½",""),IF(AND(Setup!$A$13&lt;&gt;"",COUNTIFS('Leave log'!$A$5:$A$404,$A21,'Leave log'!$C$5:$C$404,"&lt;="&amp;X$4,'Leave log'!$D$5:$D$404,"&gt;="&amp;X$4,'Leave log'!$B$5:$B$404,Setup!$A$13)&gt;0),Setup!$B$13&amp;IF(COUNTIFS('Leave log'!$A$5:$A$404,$A21,'Leave log'!$C$5:$C$404,X$4,'Leave log'!$D$5:$D$404,X$4,'Leave log'!$E$5:$E$404,"Half day")&gt;0,"½",""),IF(AND(Setup!$A$14&lt;&gt;"",COUNTIFS('Leave log'!$A$5:$A$404,$A21,'Leave log'!$C$5:$C$404,"&lt;="&amp;X$4,'Leave log'!$D$5:$D$404,"&gt;="&amp;X$4,'Leave log'!$B$5:$B$404,Setup!$A$14)&gt;0),Setup!$B$14&amp;IF(COUNTIFS('Leave log'!$A$5:$A$404,$A21,'Leave log'!$C$5:$C$404,X$4,'Leave log'!$D$5:$D$404,X$4,'Leave log'!$E$5:$E$404,"Half day")&gt;0,"½",""),IF(AND(Setup!$A$15&lt;&gt;"",COUNTIFS('Leave log'!$A$5:$A$404,$A21,'Leave log'!$C$5:$C$404,"&lt;="&amp;X$4,'Leave log'!$D$5:$D$404,"&gt;="&amp;X$4,'Leave log'!$B$5:$B$404,Setup!$A$15)&gt;0),Setup!$B$15&amp;IF(COUNTIFS('Leave log'!$A$5:$A$404,$A21,'Leave log'!$C$5:$C$404,X$4,'Leave log'!$D$5:$D$404,X$4,'Leave log'!$E$5:$E$404,"Half day")&gt;0,"½",""),IF(AND(Setup!$A$16&lt;&gt;"",COUNTIFS('Leave log'!$A$5:$A$404,$A21,'Leave log'!$C$5:$C$404,"&lt;="&amp;X$4,'Leave log'!$D$5:$D$404,"&gt;="&amp;X$4,'Leave log'!$B$5:$B$404,Setup!$A$16)&gt;0),Setup!$B$16&amp;IF(COUNTIFS('Leave log'!$A$5:$A$404,$A21,'Leave log'!$C$5:$C$404,X$4,'Leave log'!$D$5:$D$404,X$4,'Leave log'!$E$5:$E$404,"Half day")&gt;0,"½",""),IF(AND(Setup!$A$17&lt;&gt;"",COUNTIFS('Leave log'!$A$5:$A$404,$A21,'Leave log'!$C$5:$C$404,"&lt;="&amp;X$4,'Leave log'!$D$5:$D$404,"&gt;="&amp;X$4,'Leave log'!$B$5:$B$404,Setup!$A$17)&gt;0),Setup!$B$17&amp;IF(COUNTIFS('Leave log'!$A$5:$A$404,$A21,'Leave log'!$C$5:$C$404,X$4,'Leave log'!$D$5:$D$404,X$4,'Leave log'!$E$5:$E$404,"Half day")&gt;0,"½",""),""))))))))</f>
        <v/>
      </c>
      <c r="Y21" s="75">
        <f>IF(OR(Y$7=1,$A21=""),"",IF(COUNTIFS('Leave log'!$A$5:$A$404,$A21,'Leave log'!$C$5:$C$404,"&lt;="&amp;Y$4,'Leave log'!$D$5:$D$404,"&gt;="&amp;Y$4)=0,"",IF(AND(Setup!$A$12&lt;&gt;"",COUNTIFS('Leave log'!$A$5:$A$404,$A21,'Leave log'!$C$5:$C$404,"&lt;="&amp;Y$4,'Leave log'!$D$5:$D$404,"&gt;="&amp;Y$4,'Leave log'!$B$5:$B$404,Setup!$A$12)&gt;0),Setup!$B$12&amp;IF(COUNTIFS('Leave log'!$A$5:$A$404,$A21,'Leave log'!$C$5:$C$404,Y$4,'Leave log'!$D$5:$D$404,Y$4,'Leave log'!$E$5:$E$404,"Half day")&gt;0,"½",""),IF(AND(Setup!$A$13&lt;&gt;"",COUNTIFS('Leave log'!$A$5:$A$404,$A21,'Leave log'!$C$5:$C$404,"&lt;="&amp;Y$4,'Leave log'!$D$5:$D$404,"&gt;="&amp;Y$4,'Leave log'!$B$5:$B$404,Setup!$A$13)&gt;0),Setup!$B$13&amp;IF(COUNTIFS('Leave log'!$A$5:$A$404,$A21,'Leave log'!$C$5:$C$404,Y$4,'Leave log'!$D$5:$D$404,Y$4,'Leave log'!$E$5:$E$404,"Half day")&gt;0,"½",""),IF(AND(Setup!$A$14&lt;&gt;"",COUNTIFS('Leave log'!$A$5:$A$404,$A21,'Leave log'!$C$5:$C$404,"&lt;="&amp;Y$4,'Leave log'!$D$5:$D$404,"&gt;="&amp;Y$4,'Leave log'!$B$5:$B$404,Setup!$A$14)&gt;0),Setup!$B$14&amp;IF(COUNTIFS('Leave log'!$A$5:$A$404,$A21,'Leave log'!$C$5:$C$404,Y$4,'Leave log'!$D$5:$D$404,Y$4,'Leave log'!$E$5:$E$404,"Half day")&gt;0,"½",""),IF(AND(Setup!$A$15&lt;&gt;"",COUNTIFS('Leave log'!$A$5:$A$404,$A21,'Leave log'!$C$5:$C$404,"&lt;="&amp;Y$4,'Leave log'!$D$5:$D$404,"&gt;="&amp;Y$4,'Leave log'!$B$5:$B$404,Setup!$A$15)&gt;0),Setup!$B$15&amp;IF(COUNTIFS('Leave log'!$A$5:$A$404,$A21,'Leave log'!$C$5:$C$404,Y$4,'Leave log'!$D$5:$D$404,Y$4,'Leave log'!$E$5:$E$404,"Half day")&gt;0,"½",""),IF(AND(Setup!$A$16&lt;&gt;"",COUNTIFS('Leave log'!$A$5:$A$404,$A21,'Leave log'!$C$5:$C$404,"&lt;="&amp;Y$4,'Leave log'!$D$5:$D$404,"&gt;="&amp;Y$4,'Leave log'!$B$5:$B$404,Setup!$A$16)&gt;0),Setup!$B$16&amp;IF(COUNTIFS('Leave log'!$A$5:$A$404,$A21,'Leave log'!$C$5:$C$404,Y$4,'Leave log'!$D$5:$D$404,Y$4,'Leave log'!$E$5:$E$404,"Half day")&gt;0,"½",""),IF(AND(Setup!$A$17&lt;&gt;"",COUNTIFS('Leave log'!$A$5:$A$404,$A21,'Leave log'!$C$5:$C$404,"&lt;="&amp;Y$4,'Leave log'!$D$5:$D$404,"&gt;="&amp;Y$4,'Leave log'!$B$5:$B$404,Setup!$A$17)&gt;0),Setup!$B$17&amp;IF(COUNTIFS('Leave log'!$A$5:$A$404,$A21,'Leave log'!$C$5:$C$404,Y$4,'Leave log'!$D$5:$D$404,Y$4,'Leave log'!$E$5:$E$404,"Half day")&gt;0,"½",""),""))))))))</f>
        <v/>
      </c>
      <c r="Z21" s="75">
        <f>IF(OR(Z$7=1,$A21=""),"",IF(COUNTIFS('Leave log'!$A$5:$A$404,$A21,'Leave log'!$C$5:$C$404,"&lt;="&amp;Z$4,'Leave log'!$D$5:$D$404,"&gt;="&amp;Z$4)=0,"",IF(AND(Setup!$A$12&lt;&gt;"",COUNTIFS('Leave log'!$A$5:$A$404,$A21,'Leave log'!$C$5:$C$404,"&lt;="&amp;Z$4,'Leave log'!$D$5:$D$404,"&gt;="&amp;Z$4,'Leave log'!$B$5:$B$404,Setup!$A$12)&gt;0),Setup!$B$12&amp;IF(COUNTIFS('Leave log'!$A$5:$A$404,$A21,'Leave log'!$C$5:$C$404,Z$4,'Leave log'!$D$5:$D$404,Z$4,'Leave log'!$E$5:$E$404,"Half day")&gt;0,"½",""),IF(AND(Setup!$A$13&lt;&gt;"",COUNTIFS('Leave log'!$A$5:$A$404,$A21,'Leave log'!$C$5:$C$404,"&lt;="&amp;Z$4,'Leave log'!$D$5:$D$404,"&gt;="&amp;Z$4,'Leave log'!$B$5:$B$404,Setup!$A$13)&gt;0),Setup!$B$13&amp;IF(COUNTIFS('Leave log'!$A$5:$A$404,$A21,'Leave log'!$C$5:$C$404,Z$4,'Leave log'!$D$5:$D$404,Z$4,'Leave log'!$E$5:$E$404,"Half day")&gt;0,"½",""),IF(AND(Setup!$A$14&lt;&gt;"",COUNTIFS('Leave log'!$A$5:$A$404,$A21,'Leave log'!$C$5:$C$404,"&lt;="&amp;Z$4,'Leave log'!$D$5:$D$404,"&gt;="&amp;Z$4,'Leave log'!$B$5:$B$404,Setup!$A$14)&gt;0),Setup!$B$14&amp;IF(COUNTIFS('Leave log'!$A$5:$A$404,$A21,'Leave log'!$C$5:$C$404,Z$4,'Leave log'!$D$5:$D$404,Z$4,'Leave log'!$E$5:$E$404,"Half day")&gt;0,"½",""),IF(AND(Setup!$A$15&lt;&gt;"",COUNTIFS('Leave log'!$A$5:$A$404,$A21,'Leave log'!$C$5:$C$404,"&lt;="&amp;Z$4,'Leave log'!$D$5:$D$404,"&gt;="&amp;Z$4,'Leave log'!$B$5:$B$404,Setup!$A$15)&gt;0),Setup!$B$15&amp;IF(COUNTIFS('Leave log'!$A$5:$A$404,$A21,'Leave log'!$C$5:$C$404,Z$4,'Leave log'!$D$5:$D$404,Z$4,'Leave log'!$E$5:$E$404,"Half day")&gt;0,"½",""),IF(AND(Setup!$A$16&lt;&gt;"",COUNTIFS('Leave log'!$A$5:$A$404,$A21,'Leave log'!$C$5:$C$404,"&lt;="&amp;Z$4,'Leave log'!$D$5:$D$404,"&gt;="&amp;Z$4,'Leave log'!$B$5:$B$404,Setup!$A$16)&gt;0),Setup!$B$16&amp;IF(COUNTIFS('Leave log'!$A$5:$A$404,$A21,'Leave log'!$C$5:$C$404,Z$4,'Leave log'!$D$5:$D$404,Z$4,'Leave log'!$E$5:$E$404,"Half day")&gt;0,"½",""),IF(AND(Setup!$A$17&lt;&gt;"",COUNTIFS('Leave log'!$A$5:$A$404,$A21,'Leave log'!$C$5:$C$404,"&lt;="&amp;Z$4,'Leave log'!$D$5:$D$404,"&gt;="&amp;Z$4,'Leave log'!$B$5:$B$404,Setup!$A$17)&gt;0),Setup!$B$17&amp;IF(COUNTIFS('Leave log'!$A$5:$A$404,$A21,'Leave log'!$C$5:$C$404,Z$4,'Leave log'!$D$5:$D$404,Z$4,'Leave log'!$E$5:$E$404,"Half day")&gt;0,"½",""),""))))))))</f>
        <v/>
      </c>
      <c r="AA21" s="75">
        <f>IF(OR(AA$7=1,$A21=""),"",IF(COUNTIFS('Leave log'!$A$5:$A$404,$A21,'Leave log'!$C$5:$C$404,"&lt;="&amp;AA$4,'Leave log'!$D$5:$D$404,"&gt;="&amp;AA$4)=0,"",IF(AND(Setup!$A$12&lt;&gt;"",COUNTIFS('Leave log'!$A$5:$A$404,$A21,'Leave log'!$C$5:$C$404,"&lt;="&amp;AA$4,'Leave log'!$D$5:$D$404,"&gt;="&amp;AA$4,'Leave log'!$B$5:$B$404,Setup!$A$12)&gt;0),Setup!$B$12&amp;IF(COUNTIFS('Leave log'!$A$5:$A$404,$A21,'Leave log'!$C$5:$C$404,AA$4,'Leave log'!$D$5:$D$404,AA$4,'Leave log'!$E$5:$E$404,"Half day")&gt;0,"½",""),IF(AND(Setup!$A$13&lt;&gt;"",COUNTIFS('Leave log'!$A$5:$A$404,$A21,'Leave log'!$C$5:$C$404,"&lt;="&amp;AA$4,'Leave log'!$D$5:$D$404,"&gt;="&amp;AA$4,'Leave log'!$B$5:$B$404,Setup!$A$13)&gt;0),Setup!$B$13&amp;IF(COUNTIFS('Leave log'!$A$5:$A$404,$A21,'Leave log'!$C$5:$C$404,AA$4,'Leave log'!$D$5:$D$404,AA$4,'Leave log'!$E$5:$E$404,"Half day")&gt;0,"½",""),IF(AND(Setup!$A$14&lt;&gt;"",COUNTIFS('Leave log'!$A$5:$A$404,$A21,'Leave log'!$C$5:$C$404,"&lt;="&amp;AA$4,'Leave log'!$D$5:$D$404,"&gt;="&amp;AA$4,'Leave log'!$B$5:$B$404,Setup!$A$14)&gt;0),Setup!$B$14&amp;IF(COUNTIFS('Leave log'!$A$5:$A$404,$A21,'Leave log'!$C$5:$C$404,AA$4,'Leave log'!$D$5:$D$404,AA$4,'Leave log'!$E$5:$E$404,"Half day")&gt;0,"½",""),IF(AND(Setup!$A$15&lt;&gt;"",COUNTIFS('Leave log'!$A$5:$A$404,$A21,'Leave log'!$C$5:$C$404,"&lt;="&amp;AA$4,'Leave log'!$D$5:$D$404,"&gt;="&amp;AA$4,'Leave log'!$B$5:$B$404,Setup!$A$15)&gt;0),Setup!$B$15&amp;IF(COUNTIFS('Leave log'!$A$5:$A$404,$A21,'Leave log'!$C$5:$C$404,AA$4,'Leave log'!$D$5:$D$404,AA$4,'Leave log'!$E$5:$E$404,"Half day")&gt;0,"½",""),IF(AND(Setup!$A$16&lt;&gt;"",COUNTIFS('Leave log'!$A$5:$A$404,$A21,'Leave log'!$C$5:$C$404,"&lt;="&amp;AA$4,'Leave log'!$D$5:$D$404,"&gt;="&amp;AA$4,'Leave log'!$B$5:$B$404,Setup!$A$16)&gt;0),Setup!$B$16&amp;IF(COUNTIFS('Leave log'!$A$5:$A$404,$A21,'Leave log'!$C$5:$C$404,AA$4,'Leave log'!$D$5:$D$404,AA$4,'Leave log'!$E$5:$E$404,"Half day")&gt;0,"½",""),IF(AND(Setup!$A$17&lt;&gt;"",COUNTIFS('Leave log'!$A$5:$A$404,$A21,'Leave log'!$C$5:$C$404,"&lt;="&amp;AA$4,'Leave log'!$D$5:$D$404,"&gt;="&amp;AA$4,'Leave log'!$B$5:$B$404,Setup!$A$17)&gt;0),Setup!$B$17&amp;IF(COUNTIFS('Leave log'!$A$5:$A$404,$A21,'Leave log'!$C$5:$C$404,AA$4,'Leave log'!$D$5:$D$404,AA$4,'Leave log'!$E$5:$E$404,"Half day")&gt;0,"½",""),""))))))))</f>
        <v/>
      </c>
      <c r="AB21" s="75">
        <f>IF(OR(AB$7=1,$A21=""),"",IF(COUNTIFS('Leave log'!$A$5:$A$404,$A21,'Leave log'!$C$5:$C$404,"&lt;="&amp;AB$4,'Leave log'!$D$5:$D$404,"&gt;="&amp;AB$4)=0,"",IF(AND(Setup!$A$12&lt;&gt;"",COUNTIFS('Leave log'!$A$5:$A$404,$A21,'Leave log'!$C$5:$C$404,"&lt;="&amp;AB$4,'Leave log'!$D$5:$D$404,"&gt;="&amp;AB$4,'Leave log'!$B$5:$B$404,Setup!$A$12)&gt;0),Setup!$B$12&amp;IF(COUNTIFS('Leave log'!$A$5:$A$404,$A21,'Leave log'!$C$5:$C$404,AB$4,'Leave log'!$D$5:$D$404,AB$4,'Leave log'!$E$5:$E$404,"Half day")&gt;0,"½",""),IF(AND(Setup!$A$13&lt;&gt;"",COUNTIFS('Leave log'!$A$5:$A$404,$A21,'Leave log'!$C$5:$C$404,"&lt;="&amp;AB$4,'Leave log'!$D$5:$D$404,"&gt;="&amp;AB$4,'Leave log'!$B$5:$B$404,Setup!$A$13)&gt;0),Setup!$B$13&amp;IF(COUNTIFS('Leave log'!$A$5:$A$404,$A21,'Leave log'!$C$5:$C$404,AB$4,'Leave log'!$D$5:$D$404,AB$4,'Leave log'!$E$5:$E$404,"Half day")&gt;0,"½",""),IF(AND(Setup!$A$14&lt;&gt;"",COUNTIFS('Leave log'!$A$5:$A$404,$A21,'Leave log'!$C$5:$C$404,"&lt;="&amp;AB$4,'Leave log'!$D$5:$D$404,"&gt;="&amp;AB$4,'Leave log'!$B$5:$B$404,Setup!$A$14)&gt;0),Setup!$B$14&amp;IF(COUNTIFS('Leave log'!$A$5:$A$404,$A21,'Leave log'!$C$5:$C$404,AB$4,'Leave log'!$D$5:$D$404,AB$4,'Leave log'!$E$5:$E$404,"Half day")&gt;0,"½",""),IF(AND(Setup!$A$15&lt;&gt;"",COUNTIFS('Leave log'!$A$5:$A$404,$A21,'Leave log'!$C$5:$C$404,"&lt;="&amp;AB$4,'Leave log'!$D$5:$D$404,"&gt;="&amp;AB$4,'Leave log'!$B$5:$B$404,Setup!$A$15)&gt;0),Setup!$B$15&amp;IF(COUNTIFS('Leave log'!$A$5:$A$404,$A21,'Leave log'!$C$5:$C$404,AB$4,'Leave log'!$D$5:$D$404,AB$4,'Leave log'!$E$5:$E$404,"Half day")&gt;0,"½",""),IF(AND(Setup!$A$16&lt;&gt;"",COUNTIFS('Leave log'!$A$5:$A$404,$A21,'Leave log'!$C$5:$C$404,"&lt;="&amp;AB$4,'Leave log'!$D$5:$D$404,"&gt;="&amp;AB$4,'Leave log'!$B$5:$B$404,Setup!$A$16)&gt;0),Setup!$B$16&amp;IF(COUNTIFS('Leave log'!$A$5:$A$404,$A21,'Leave log'!$C$5:$C$404,AB$4,'Leave log'!$D$5:$D$404,AB$4,'Leave log'!$E$5:$E$404,"Half day")&gt;0,"½",""),IF(AND(Setup!$A$17&lt;&gt;"",COUNTIFS('Leave log'!$A$5:$A$404,$A21,'Leave log'!$C$5:$C$404,"&lt;="&amp;AB$4,'Leave log'!$D$5:$D$404,"&gt;="&amp;AB$4,'Leave log'!$B$5:$B$404,Setup!$A$17)&gt;0),Setup!$B$17&amp;IF(COUNTIFS('Leave log'!$A$5:$A$404,$A21,'Leave log'!$C$5:$C$404,AB$4,'Leave log'!$D$5:$D$404,AB$4,'Leave log'!$E$5:$E$404,"Half day")&gt;0,"½",""),""))))))))</f>
        <v/>
      </c>
      <c r="AC21" s="75">
        <f>IF(OR(AC$7=1,$A21=""),"",IF(COUNTIFS('Leave log'!$A$5:$A$404,$A21,'Leave log'!$C$5:$C$404,"&lt;="&amp;AC$4,'Leave log'!$D$5:$D$404,"&gt;="&amp;AC$4)=0,"",IF(AND(Setup!$A$12&lt;&gt;"",COUNTIFS('Leave log'!$A$5:$A$404,$A21,'Leave log'!$C$5:$C$404,"&lt;="&amp;AC$4,'Leave log'!$D$5:$D$404,"&gt;="&amp;AC$4,'Leave log'!$B$5:$B$404,Setup!$A$12)&gt;0),Setup!$B$12&amp;IF(COUNTIFS('Leave log'!$A$5:$A$404,$A21,'Leave log'!$C$5:$C$404,AC$4,'Leave log'!$D$5:$D$404,AC$4,'Leave log'!$E$5:$E$404,"Half day")&gt;0,"½",""),IF(AND(Setup!$A$13&lt;&gt;"",COUNTIFS('Leave log'!$A$5:$A$404,$A21,'Leave log'!$C$5:$C$404,"&lt;="&amp;AC$4,'Leave log'!$D$5:$D$404,"&gt;="&amp;AC$4,'Leave log'!$B$5:$B$404,Setup!$A$13)&gt;0),Setup!$B$13&amp;IF(COUNTIFS('Leave log'!$A$5:$A$404,$A21,'Leave log'!$C$5:$C$404,AC$4,'Leave log'!$D$5:$D$404,AC$4,'Leave log'!$E$5:$E$404,"Half day")&gt;0,"½",""),IF(AND(Setup!$A$14&lt;&gt;"",COUNTIFS('Leave log'!$A$5:$A$404,$A21,'Leave log'!$C$5:$C$404,"&lt;="&amp;AC$4,'Leave log'!$D$5:$D$404,"&gt;="&amp;AC$4,'Leave log'!$B$5:$B$404,Setup!$A$14)&gt;0),Setup!$B$14&amp;IF(COUNTIFS('Leave log'!$A$5:$A$404,$A21,'Leave log'!$C$5:$C$404,AC$4,'Leave log'!$D$5:$D$404,AC$4,'Leave log'!$E$5:$E$404,"Half day")&gt;0,"½",""),IF(AND(Setup!$A$15&lt;&gt;"",COUNTIFS('Leave log'!$A$5:$A$404,$A21,'Leave log'!$C$5:$C$404,"&lt;="&amp;AC$4,'Leave log'!$D$5:$D$404,"&gt;="&amp;AC$4,'Leave log'!$B$5:$B$404,Setup!$A$15)&gt;0),Setup!$B$15&amp;IF(COUNTIFS('Leave log'!$A$5:$A$404,$A21,'Leave log'!$C$5:$C$404,AC$4,'Leave log'!$D$5:$D$404,AC$4,'Leave log'!$E$5:$E$404,"Half day")&gt;0,"½",""),IF(AND(Setup!$A$16&lt;&gt;"",COUNTIFS('Leave log'!$A$5:$A$404,$A21,'Leave log'!$C$5:$C$404,"&lt;="&amp;AC$4,'Leave log'!$D$5:$D$404,"&gt;="&amp;AC$4,'Leave log'!$B$5:$B$404,Setup!$A$16)&gt;0),Setup!$B$16&amp;IF(COUNTIFS('Leave log'!$A$5:$A$404,$A21,'Leave log'!$C$5:$C$404,AC$4,'Leave log'!$D$5:$D$404,AC$4,'Leave log'!$E$5:$E$404,"Half day")&gt;0,"½",""),IF(AND(Setup!$A$17&lt;&gt;"",COUNTIFS('Leave log'!$A$5:$A$404,$A21,'Leave log'!$C$5:$C$404,"&lt;="&amp;AC$4,'Leave log'!$D$5:$D$404,"&gt;="&amp;AC$4,'Leave log'!$B$5:$B$404,Setup!$A$17)&gt;0),Setup!$B$17&amp;IF(COUNTIFS('Leave log'!$A$5:$A$404,$A21,'Leave log'!$C$5:$C$404,AC$4,'Leave log'!$D$5:$D$404,AC$4,'Leave log'!$E$5:$E$404,"Half day")&gt;0,"½",""),""))))))))</f>
        <v/>
      </c>
      <c r="AD21" s="75">
        <f>IF(OR(AD$7=1,$A21=""),"",IF(COUNTIFS('Leave log'!$A$5:$A$404,$A21,'Leave log'!$C$5:$C$404,"&lt;="&amp;AD$4,'Leave log'!$D$5:$D$404,"&gt;="&amp;AD$4)=0,"",IF(AND(Setup!$A$12&lt;&gt;"",COUNTIFS('Leave log'!$A$5:$A$404,$A21,'Leave log'!$C$5:$C$404,"&lt;="&amp;AD$4,'Leave log'!$D$5:$D$404,"&gt;="&amp;AD$4,'Leave log'!$B$5:$B$404,Setup!$A$12)&gt;0),Setup!$B$12&amp;IF(COUNTIFS('Leave log'!$A$5:$A$404,$A21,'Leave log'!$C$5:$C$404,AD$4,'Leave log'!$D$5:$D$404,AD$4,'Leave log'!$E$5:$E$404,"Half day")&gt;0,"½",""),IF(AND(Setup!$A$13&lt;&gt;"",COUNTIFS('Leave log'!$A$5:$A$404,$A21,'Leave log'!$C$5:$C$404,"&lt;="&amp;AD$4,'Leave log'!$D$5:$D$404,"&gt;="&amp;AD$4,'Leave log'!$B$5:$B$404,Setup!$A$13)&gt;0),Setup!$B$13&amp;IF(COUNTIFS('Leave log'!$A$5:$A$404,$A21,'Leave log'!$C$5:$C$404,AD$4,'Leave log'!$D$5:$D$404,AD$4,'Leave log'!$E$5:$E$404,"Half day")&gt;0,"½",""),IF(AND(Setup!$A$14&lt;&gt;"",COUNTIFS('Leave log'!$A$5:$A$404,$A21,'Leave log'!$C$5:$C$404,"&lt;="&amp;AD$4,'Leave log'!$D$5:$D$404,"&gt;="&amp;AD$4,'Leave log'!$B$5:$B$404,Setup!$A$14)&gt;0),Setup!$B$14&amp;IF(COUNTIFS('Leave log'!$A$5:$A$404,$A21,'Leave log'!$C$5:$C$404,AD$4,'Leave log'!$D$5:$D$404,AD$4,'Leave log'!$E$5:$E$404,"Half day")&gt;0,"½",""),IF(AND(Setup!$A$15&lt;&gt;"",COUNTIFS('Leave log'!$A$5:$A$404,$A21,'Leave log'!$C$5:$C$404,"&lt;="&amp;AD$4,'Leave log'!$D$5:$D$404,"&gt;="&amp;AD$4,'Leave log'!$B$5:$B$404,Setup!$A$15)&gt;0),Setup!$B$15&amp;IF(COUNTIFS('Leave log'!$A$5:$A$404,$A21,'Leave log'!$C$5:$C$404,AD$4,'Leave log'!$D$5:$D$404,AD$4,'Leave log'!$E$5:$E$404,"Half day")&gt;0,"½",""),IF(AND(Setup!$A$16&lt;&gt;"",COUNTIFS('Leave log'!$A$5:$A$404,$A21,'Leave log'!$C$5:$C$404,"&lt;="&amp;AD$4,'Leave log'!$D$5:$D$404,"&gt;="&amp;AD$4,'Leave log'!$B$5:$B$404,Setup!$A$16)&gt;0),Setup!$B$16&amp;IF(COUNTIFS('Leave log'!$A$5:$A$404,$A21,'Leave log'!$C$5:$C$404,AD$4,'Leave log'!$D$5:$D$404,AD$4,'Leave log'!$E$5:$E$404,"Half day")&gt;0,"½",""),IF(AND(Setup!$A$17&lt;&gt;"",COUNTIFS('Leave log'!$A$5:$A$404,$A21,'Leave log'!$C$5:$C$404,"&lt;="&amp;AD$4,'Leave log'!$D$5:$D$404,"&gt;="&amp;AD$4,'Leave log'!$B$5:$B$404,Setup!$A$17)&gt;0),Setup!$B$17&amp;IF(COUNTIFS('Leave log'!$A$5:$A$404,$A21,'Leave log'!$C$5:$C$404,AD$4,'Leave log'!$D$5:$D$404,AD$4,'Leave log'!$E$5:$E$404,"Half day")&gt;0,"½",""),""))))))))</f>
        <v/>
      </c>
      <c r="AE21" s="75">
        <f>IF(OR(AE$7=1,$A21=""),"",IF(COUNTIFS('Leave log'!$A$5:$A$404,$A21,'Leave log'!$C$5:$C$404,"&lt;="&amp;AE$4,'Leave log'!$D$5:$D$404,"&gt;="&amp;AE$4)=0,"",IF(AND(Setup!$A$12&lt;&gt;"",COUNTIFS('Leave log'!$A$5:$A$404,$A21,'Leave log'!$C$5:$C$404,"&lt;="&amp;AE$4,'Leave log'!$D$5:$D$404,"&gt;="&amp;AE$4,'Leave log'!$B$5:$B$404,Setup!$A$12)&gt;0),Setup!$B$12&amp;IF(COUNTIFS('Leave log'!$A$5:$A$404,$A21,'Leave log'!$C$5:$C$404,AE$4,'Leave log'!$D$5:$D$404,AE$4,'Leave log'!$E$5:$E$404,"Half day")&gt;0,"½",""),IF(AND(Setup!$A$13&lt;&gt;"",COUNTIFS('Leave log'!$A$5:$A$404,$A21,'Leave log'!$C$5:$C$404,"&lt;="&amp;AE$4,'Leave log'!$D$5:$D$404,"&gt;="&amp;AE$4,'Leave log'!$B$5:$B$404,Setup!$A$13)&gt;0),Setup!$B$13&amp;IF(COUNTIFS('Leave log'!$A$5:$A$404,$A21,'Leave log'!$C$5:$C$404,AE$4,'Leave log'!$D$5:$D$404,AE$4,'Leave log'!$E$5:$E$404,"Half day")&gt;0,"½",""),IF(AND(Setup!$A$14&lt;&gt;"",COUNTIFS('Leave log'!$A$5:$A$404,$A21,'Leave log'!$C$5:$C$404,"&lt;="&amp;AE$4,'Leave log'!$D$5:$D$404,"&gt;="&amp;AE$4,'Leave log'!$B$5:$B$404,Setup!$A$14)&gt;0),Setup!$B$14&amp;IF(COUNTIFS('Leave log'!$A$5:$A$404,$A21,'Leave log'!$C$5:$C$404,AE$4,'Leave log'!$D$5:$D$404,AE$4,'Leave log'!$E$5:$E$404,"Half day")&gt;0,"½",""),IF(AND(Setup!$A$15&lt;&gt;"",COUNTIFS('Leave log'!$A$5:$A$404,$A21,'Leave log'!$C$5:$C$404,"&lt;="&amp;AE$4,'Leave log'!$D$5:$D$404,"&gt;="&amp;AE$4,'Leave log'!$B$5:$B$404,Setup!$A$15)&gt;0),Setup!$B$15&amp;IF(COUNTIFS('Leave log'!$A$5:$A$404,$A21,'Leave log'!$C$5:$C$404,AE$4,'Leave log'!$D$5:$D$404,AE$4,'Leave log'!$E$5:$E$404,"Half day")&gt;0,"½",""),IF(AND(Setup!$A$16&lt;&gt;"",COUNTIFS('Leave log'!$A$5:$A$404,$A21,'Leave log'!$C$5:$C$404,"&lt;="&amp;AE$4,'Leave log'!$D$5:$D$404,"&gt;="&amp;AE$4,'Leave log'!$B$5:$B$404,Setup!$A$16)&gt;0),Setup!$B$16&amp;IF(COUNTIFS('Leave log'!$A$5:$A$404,$A21,'Leave log'!$C$5:$C$404,AE$4,'Leave log'!$D$5:$D$404,AE$4,'Leave log'!$E$5:$E$404,"Half day")&gt;0,"½",""),IF(AND(Setup!$A$17&lt;&gt;"",COUNTIFS('Leave log'!$A$5:$A$404,$A21,'Leave log'!$C$5:$C$404,"&lt;="&amp;AE$4,'Leave log'!$D$5:$D$404,"&gt;="&amp;AE$4,'Leave log'!$B$5:$B$404,Setup!$A$17)&gt;0),Setup!$B$17&amp;IF(COUNTIFS('Leave log'!$A$5:$A$404,$A21,'Leave log'!$C$5:$C$404,AE$4,'Leave log'!$D$5:$D$404,AE$4,'Leave log'!$E$5:$E$404,"Half day")&gt;0,"½",""),""))))))))</f>
        <v/>
      </c>
      <c r="AF21" s="75">
        <f>IF(OR(AF$7=1,$A21=""),"",IF(COUNTIFS('Leave log'!$A$5:$A$404,$A21,'Leave log'!$C$5:$C$404,"&lt;="&amp;AF$4,'Leave log'!$D$5:$D$404,"&gt;="&amp;AF$4)=0,"",IF(AND(Setup!$A$12&lt;&gt;"",COUNTIFS('Leave log'!$A$5:$A$404,$A21,'Leave log'!$C$5:$C$404,"&lt;="&amp;AF$4,'Leave log'!$D$5:$D$404,"&gt;="&amp;AF$4,'Leave log'!$B$5:$B$404,Setup!$A$12)&gt;0),Setup!$B$12&amp;IF(COUNTIFS('Leave log'!$A$5:$A$404,$A21,'Leave log'!$C$5:$C$404,AF$4,'Leave log'!$D$5:$D$404,AF$4,'Leave log'!$E$5:$E$404,"Half day")&gt;0,"½",""),IF(AND(Setup!$A$13&lt;&gt;"",COUNTIFS('Leave log'!$A$5:$A$404,$A21,'Leave log'!$C$5:$C$404,"&lt;="&amp;AF$4,'Leave log'!$D$5:$D$404,"&gt;="&amp;AF$4,'Leave log'!$B$5:$B$404,Setup!$A$13)&gt;0),Setup!$B$13&amp;IF(COUNTIFS('Leave log'!$A$5:$A$404,$A21,'Leave log'!$C$5:$C$404,AF$4,'Leave log'!$D$5:$D$404,AF$4,'Leave log'!$E$5:$E$404,"Half day")&gt;0,"½",""),IF(AND(Setup!$A$14&lt;&gt;"",COUNTIFS('Leave log'!$A$5:$A$404,$A21,'Leave log'!$C$5:$C$404,"&lt;="&amp;AF$4,'Leave log'!$D$5:$D$404,"&gt;="&amp;AF$4,'Leave log'!$B$5:$B$404,Setup!$A$14)&gt;0),Setup!$B$14&amp;IF(COUNTIFS('Leave log'!$A$5:$A$404,$A21,'Leave log'!$C$5:$C$404,AF$4,'Leave log'!$D$5:$D$404,AF$4,'Leave log'!$E$5:$E$404,"Half day")&gt;0,"½",""),IF(AND(Setup!$A$15&lt;&gt;"",COUNTIFS('Leave log'!$A$5:$A$404,$A21,'Leave log'!$C$5:$C$404,"&lt;="&amp;AF$4,'Leave log'!$D$5:$D$404,"&gt;="&amp;AF$4,'Leave log'!$B$5:$B$404,Setup!$A$15)&gt;0),Setup!$B$15&amp;IF(COUNTIFS('Leave log'!$A$5:$A$404,$A21,'Leave log'!$C$5:$C$404,AF$4,'Leave log'!$D$5:$D$404,AF$4,'Leave log'!$E$5:$E$404,"Half day")&gt;0,"½",""),IF(AND(Setup!$A$16&lt;&gt;"",COUNTIFS('Leave log'!$A$5:$A$404,$A21,'Leave log'!$C$5:$C$404,"&lt;="&amp;AF$4,'Leave log'!$D$5:$D$404,"&gt;="&amp;AF$4,'Leave log'!$B$5:$B$404,Setup!$A$16)&gt;0),Setup!$B$16&amp;IF(COUNTIFS('Leave log'!$A$5:$A$404,$A21,'Leave log'!$C$5:$C$404,AF$4,'Leave log'!$D$5:$D$404,AF$4,'Leave log'!$E$5:$E$404,"Half day")&gt;0,"½",""),IF(AND(Setup!$A$17&lt;&gt;"",COUNTIFS('Leave log'!$A$5:$A$404,$A21,'Leave log'!$C$5:$C$404,"&lt;="&amp;AF$4,'Leave log'!$D$5:$D$404,"&gt;="&amp;AF$4,'Leave log'!$B$5:$B$404,Setup!$A$17)&gt;0),Setup!$B$17&amp;IF(COUNTIFS('Leave log'!$A$5:$A$404,$A21,'Leave log'!$C$5:$C$404,AF$4,'Leave log'!$D$5:$D$404,AF$4,'Leave log'!$E$5:$E$404,"Half day")&gt;0,"½",""),""))))))))</f>
        <v/>
      </c>
    </row>
    <row r="22">
      <c r="A22" s="74">
        <f>IFERROR(IF(INDEX(Employees!$A$5:$A$34,15)="","",INDEX(Employees!$A$5:$A$34,15)),"")</f>
        <v/>
      </c>
      <c r="B22" s="75">
        <f>IF(OR(B$7=1,$A22=""),"",IF(COUNTIFS('Leave log'!$A$5:$A$404,$A22,'Leave log'!$C$5:$C$404,"&lt;="&amp;B$4,'Leave log'!$D$5:$D$404,"&gt;="&amp;B$4)=0,"",IF(AND(Setup!$A$12&lt;&gt;"",COUNTIFS('Leave log'!$A$5:$A$404,$A22,'Leave log'!$C$5:$C$404,"&lt;="&amp;B$4,'Leave log'!$D$5:$D$404,"&gt;="&amp;B$4,'Leave log'!$B$5:$B$404,Setup!$A$12)&gt;0),Setup!$B$12&amp;IF(COUNTIFS('Leave log'!$A$5:$A$404,$A22,'Leave log'!$C$5:$C$404,B$4,'Leave log'!$D$5:$D$404,B$4,'Leave log'!$E$5:$E$404,"Half day")&gt;0,"½",""),IF(AND(Setup!$A$13&lt;&gt;"",COUNTIFS('Leave log'!$A$5:$A$404,$A22,'Leave log'!$C$5:$C$404,"&lt;="&amp;B$4,'Leave log'!$D$5:$D$404,"&gt;="&amp;B$4,'Leave log'!$B$5:$B$404,Setup!$A$13)&gt;0),Setup!$B$13&amp;IF(COUNTIFS('Leave log'!$A$5:$A$404,$A22,'Leave log'!$C$5:$C$404,B$4,'Leave log'!$D$5:$D$404,B$4,'Leave log'!$E$5:$E$404,"Half day")&gt;0,"½",""),IF(AND(Setup!$A$14&lt;&gt;"",COUNTIFS('Leave log'!$A$5:$A$404,$A22,'Leave log'!$C$5:$C$404,"&lt;="&amp;B$4,'Leave log'!$D$5:$D$404,"&gt;="&amp;B$4,'Leave log'!$B$5:$B$404,Setup!$A$14)&gt;0),Setup!$B$14&amp;IF(COUNTIFS('Leave log'!$A$5:$A$404,$A22,'Leave log'!$C$5:$C$404,B$4,'Leave log'!$D$5:$D$404,B$4,'Leave log'!$E$5:$E$404,"Half day")&gt;0,"½",""),IF(AND(Setup!$A$15&lt;&gt;"",COUNTIFS('Leave log'!$A$5:$A$404,$A22,'Leave log'!$C$5:$C$404,"&lt;="&amp;B$4,'Leave log'!$D$5:$D$404,"&gt;="&amp;B$4,'Leave log'!$B$5:$B$404,Setup!$A$15)&gt;0),Setup!$B$15&amp;IF(COUNTIFS('Leave log'!$A$5:$A$404,$A22,'Leave log'!$C$5:$C$404,B$4,'Leave log'!$D$5:$D$404,B$4,'Leave log'!$E$5:$E$404,"Half day")&gt;0,"½",""),IF(AND(Setup!$A$16&lt;&gt;"",COUNTIFS('Leave log'!$A$5:$A$404,$A22,'Leave log'!$C$5:$C$404,"&lt;="&amp;B$4,'Leave log'!$D$5:$D$404,"&gt;="&amp;B$4,'Leave log'!$B$5:$B$404,Setup!$A$16)&gt;0),Setup!$B$16&amp;IF(COUNTIFS('Leave log'!$A$5:$A$404,$A22,'Leave log'!$C$5:$C$404,B$4,'Leave log'!$D$5:$D$404,B$4,'Leave log'!$E$5:$E$404,"Half day")&gt;0,"½",""),IF(AND(Setup!$A$17&lt;&gt;"",COUNTIFS('Leave log'!$A$5:$A$404,$A22,'Leave log'!$C$5:$C$404,"&lt;="&amp;B$4,'Leave log'!$D$5:$D$404,"&gt;="&amp;B$4,'Leave log'!$B$5:$B$404,Setup!$A$17)&gt;0),Setup!$B$17&amp;IF(COUNTIFS('Leave log'!$A$5:$A$404,$A22,'Leave log'!$C$5:$C$404,B$4,'Leave log'!$D$5:$D$404,B$4,'Leave log'!$E$5:$E$404,"Half day")&gt;0,"½",""),""))))))))</f>
        <v/>
      </c>
      <c r="C22" s="75">
        <f>IF(OR(C$7=1,$A22=""),"",IF(COUNTIFS('Leave log'!$A$5:$A$404,$A22,'Leave log'!$C$5:$C$404,"&lt;="&amp;C$4,'Leave log'!$D$5:$D$404,"&gt;="&amp;C$4)=0,"",IF(AND(Setup!$A$12&lt;&gt;"",COUNTIFS('Leave log'!$A$5:$A$404,$A22,'Leave log'!$C$5:$C$404,"&lt;="&amp;C$4,'Leave log'!$D$5:$D$404,"&gt;="&amp;C$4,'Leave log'!$B$5:$B$404,Setup!$A$12)&gt;0),Setup!$B$12&amp;IF(COUNTIFS('Leave log'!$A$5:$A$404,$A22,'Leave log'!$C$5:$C$404,C$4,'Leave log'!$D$5:$D$404,C$4,'Leave log'!$E$5:$E$404,"Half day")&gt;0,"½",""),IF(AND(Setup!$A$13&lt;&gt;"",COUNTIFS('Leave log'!$A$5:$A$404,$A22,'Leave log'!$C$5:$C$404,"&lt;="&amp;C$4,'Leave log'!$D$5:$D$404,"&gt;="&amp;C$4,'Leave log'!$B$5:$B$404,Setup!$A$13)&gt;0),Setup!$B$13&amp;IF(COUNTIFS('Leave log'!$A$5:$A$404,$A22,'Leave log'!$C$5:$C$404,C$4,'Leave log'!$D$5:$D$404,C$4,'Leave log'!$E$5:$E$404,"Half day")&gt;0,"½",""),IF(AND(Setup!$A$14&lt;&gt;"",COUNTIFS('Leave log'!$A$5:$A$404,$A22,'Leave log'!$C$5:$C$404,"&lt;="&amp;C$4,'Leave log'!$D$5:$D$404,"&gt;="&amp;C$4,'Leave log'!$B$5:$B$404,Setup!$A$14)&gt;0),Setup!$B$14&amp;IF(COUNTIFS('Leave log'!$A$5:$A$404,$A22,'Leave log'!$C$5:$C$404,C$4,'Leave log'!$D$5:$D$404,C$4,'Leave log'!$E$5:$E$404,"Half day")&gt;0,"½",""),IF(AND(Setup!$A$15&lt;&gt;"",COUNTIFS('Leave log'!$A$5:$A$404,$A22,'Leave log'!$C$5:$C$404,"&lt;="&amp;C$4,'Leave log'!$D$5:$D$404,"&gt;="&amp;C$4,'Leave log'!$B$5:$B$404,Setup!$A$15)&gt;0),Setup!$B$15&amp;IF(COUNTIFS('Leave log'!$A$5:$A$404,$A22,'Leave log'!$C$5:$C$404,C$4,'Leave log'!$D$5:$D$404,C$4,'Leave log'!$E$5:$E$404,"Half day")&gt;0,"½",""),IF(AND(Setup!$A$16&lt;&gt;"",COUNTIFS('Leave log'!$A$5:$A$404,$A22,'Leave log'!$C$5:$C$404,"&lt;="&amp;C$4,'Leave log'!$D$5:$D$404,"&gt;="&amp;C$4,'Leave log'!$B$5:$B$404,Setup!$A$16)&gt;0),Setup!$B$16&amp;IF(COUNTIFS('Leave log'!$A$5:$A$404,$A22,'Leave log'!$C$5:$C$404,C$4,'Leave log'!$D$5:$D$404,C$4,'Leave log'!$E$5:$E$404,"Half day")&gt;0,"½",""),IF(AND(Setup!$A$17&lt;&gt;"",COUNTIFS('Leave log'!$A$5:$A$404,$A22,'Leave log'!$C$5:$C$404,"&lt;="&amp;C$4,'Leave log'!$D$5:$D$404,"&gt;="&amp;C$4,'Leave log'!$B$5:$B$404,Setup!$A$17)&gt;0),Setup!$B$17&amp;IF(COUNTIFS('Leave log'!$A$5:$A$404,$A22,'Leave log'!$C$5:$C$404,C$4,'Leave log'!$D$5:$D$404,C$4,'Leave log'!$E$5:$E$404,"Half day")&gt;0,"½",""),""))))))))</f>
        <v/>
      </c>
      <c r="D22" s="75">
        <f>IF(OR(D$7=1,$A22=""),"",IF(COUNTIFS('Leave log'!$A$5:$A$404,$A22,'Leave log'!$C$5:$C$404,"&lt;="&amp;D$4,'Leave log'!$D$5:$D$404,"&gt;="&amp;D$4)=0,"",IF(AND(Setup!$A$12&lt;&gt;"",COUNTIFS('Leave log'!$A$5:$A$404,$A22,'Leave log'!$C$5:$C$404,"&lt;="&amp;D$4,'Leave log'!$D$5:$D$404,"&gt;="&amp;D$4,'Leave log'!$B$5:$B$404,Setup!$A$12)&gt;0),Setup!$B$12&amp;IF(COUNTIFS('Leave log'!$A$5:$A$404,$A22,'Leave log'!$C$5:$C$404,D$4,'Leave log'!$D$5:$D$404,D$4,'Leave log'!$E$5:$E$404,"Half day")&gt;0,"½",""),IF(AND(Setup!$A$13&lt;&gt;"",COUNTIFS('Leave log'!$A$5:$A$404,$A22,'Leave log'!$C$5:$C$404,"&lt;="&amp;D$4,'Leave log'!$D$5:$D$404,"&gt;="&amp;D$4,'Leave log'!$B$5:$B$404,Setup!$A$13)&gt;0),Setup!$B$13&amp;IF(COUNTIFS('Leave log'!$A$5:$A$404,$A22,'Leave log'!$C$5:$C$404,D$4,'Leave log'!$D$5:$D$404,D$4,'Leave log'!$E$5:$E$404,"Half day")&gt;0,"½",""),IF(AND(Setup!$A$14&lt;&gt;"",COUNTIFS('Leave log'!$A$5:$A$404,$A22,'Leave log'!$C$5:$C$404,"&lt;="&amp;D$4,'Leave log'!$D$5:$D$404,"&gt;="&amp;D$4,'Leave log'!$B$5:$B$404,Setup!$A$14)&gt;0),Setup!$B$14&amp;IF(COUNTIFS('Leave log'!$A$5:$A$404,$A22,'Leave log'!$C$5:$C$404,D$4,'Leave log'!$D$5:$D$404,D$4,'Leave log'!$E$5:$E$404,"Half day")&gt;0,"½",""),IF(AND(Setup!$A$15&lt;&gt;"",COUNTIFS('Leave log'!$A$5:$A$404,$A22,'Leave log'!$C$5:$C$404,"&lt;="&amp;D$4,'Leave log'!$D$5:$D$404,"&gt;="&amp;D$4,'Leave log'!$B$5:$B$404,Setup!$A$15)&gt;0),Setup!$B$15&amp;IF(COUNTIFS('Leave log'!$A$5:$A$404,$A22,'Leave log'!$C$5:$C$404,D$4,'Leave log'!$D$5:$D$404,D$4,'Leave log'!$E$5:$E$404,"Half day")&gt;0,"½",""),IF(AND(Setup!$A$16&lt;&gt;"",COUNTIFS('Leave log'!$A$5:$A$404,$A22,'Leave log'!$C$5:$C$404,"&lt;="&amp;D$4,'Leave log'!$D$5:$D$404,"&gt;="&amp;D$4,'Leave log'!$B$5:$B$404,Setup!$A$16)&gt;0),Setup!$B$16&amp;IF(COUNTIFS('Leave log'!$A$5:$A$404,$A22,'Leave log'!$C$5:$C$404,D$4,'Leave log'!$D$5:$D$404,D$4,'Leave log'!$E$5:$E$404,"Half day")&gt;0,"½",""),IF(AND(Setup!$A$17&lt;&gt;"",COUNTIFS('Leave log'!$A$5:$A$404,$A22,'Leave log'!$C$5:$C$404,"&lt;="&amp;D$4,'Leave log'!$D$5:$D$404,"&gt;="&amp;D$4,'Leave log'!$B$5:$B$404,Setup!$A$17)&gt;0),Setup!$B$17&amp;IF(COUNTIFS('Leave log'!$A$5:$A$404,$A22,'Leave log'!$C$5:$C$404,D$4,'Leave log'!$D$5:$D$404,D$4,'Leave log'!$E$5:$E$404,"Half day")&gt;0,"½",""),""))))))))</f>
        <v/>
      </c>
      <c r="E22" s="75">
        <f>IF(OR(E$7=1,$A22=""),"",IF(COUNTIFS('Leave log'!$A$5:$A$404,$A22,'Leave log'!$C$5:$C$404,"&lt;="&amp;E$4,'Leave log'!$D$5:$D$404,"&gt;="&amp;E$4)=0,"",IF(AND(Setup!$A$12&lt;&gt;"",COUNTIFS('Leave log'!$A$5:$A$404,$A22,'Leave log'!$C$5:$C$404,"&lt;="&amp;E$4,'Leave log'!$D$5:$D$404,"&gt;="&amp;E$4,'Leave log'!$B$5:$B$404,Setup!$A$12)&gt;0),Setup!$B$12&amp;IF(COUNTIFS('Leave log'!$A$5:$A$404,$A22,'Leave log'!$C$5:$C$404,E$4,'Leave log'!$D$5:$D$404,E$4,'Leave log'!$E$5:$E$404,"Half day")&gt;0,"½",""),IF(AND(Setup!$A$13&lt;&gt;"",COUNTIFS('Leave log'!$A$5:$A$404,$A22,'Leave log'!$C$5:$C$404,"&lt;="&amp;E$4,'Leave log'!$D$5:$D$404,"&gt;="&amp;E$4,'Leave log'!$B$5:$B$404,Setup!$A$13)&gt;0),Setup!$B$13&amp;IF(COUNTIFS('Leave log'!$A$5:$A$404,$A22,'Leave log'!$C$5:$C$404,E$4,'Leave log'!$D$5:$D$404,E$4,'Leave log'!$E$5:$E$404,"Half day")&gt;0,"½",""),IF(AND(Setup!$A$14&lt;&gt;"",COUNTIFS('Leave log'!$A$5:$A$404,$A22,'Leave log'!$C$5:$C$404,"&lt;="&amp;E$4,'Leave log'!$D$5:$D$404,"&gt;="&amp;E$4,'Leave log'!$B$5:$B$404,Setup!$A$14)&gt;0),Setup!$B$14&amp;IF(COUNTIFS('Leave log'!$A$5:$A$404,$A22,'Leave log'!$C$5:$C$404,E$4,'Leave log'!$D$5:$D$404,E$4,'Leave log'!$E$5:$E$404,"Half day")&gt;0,"½",""),IF(AND(Setup!$A$15&lt;&gt;"",COUNTIFS('Leave log'!$A$5:$A$404,$A22,'Leave log'!$C$5:$C$404,"&lt;="&amp;E$4,'Leave log'!$D$5:$D$404,"&gt;="&amp;E$4,'Leave log'!$B$5:$B$404,Setup!$A$15)&gt;0),Setup!$B$15&amp;IF(COUNTIFS('Leave log'!$A$5:$A$404,$A22,'Leave log'!$C$5:$C$404,E$4,'Leave log'!$D$5:$D$404,E$4,'Leave log'!$E$5:$E$404,"Half day")&gt;0,"½",""),IF(AND(Setup!$A$16&lt;&gt;"",COUNTIFS('Leave log'!$A$5:$A$404,$A22,'Leave log'!$C$5:$C$404,"&lt;="&amp;E$4,'Leave log'!$D$5:$D$404,"&gt;="&amp;E$4,'Leave log'!$B$5:$B$404,Setup!$A$16)&gt;0),Setup!$B$16&amp;IF(COUNTIFS('Leave log'!$A$5:$A$404,$A22,'Leave log'!$C$5:$C$404,E$4,'Leave log'!$D$5:$D$404,E$4,'Leave log'!$E$5:$E$404,"Half day")&gt;0,"½",""),IF(AND(Setup!$A$17&lt;&gt;"",COUNTIFS('Leave log'!$A$5:$A$404,$A22,'Leave log'!$C$5:$C$404,"&lt;="&amp;E$4,'Leave log'!$D$5:$D$404,"&gt;="&amp;E$4,'Leave log'!$B$5:$B$404,Setup!$A$17)&gt;0),Setup!$B$17&amp;IF(COUNTIFS('Leave log'!$A$5:$A$404,$A22,'Leave log'!$C$5:$C$404,E$4,'Leave log'!$D$5:$D$404,E$4,'Leave log'!$E$5:$E$404,"Half day")&gt;0,"½",""),""))))))))</f>
        <v/>
      </c>
      <c r="F22" s="75">
        <f>IF(OR(F$7=1,$A22=""),"",IF(COUNTIFS('Leave log'!$A$5:$A$404,$A22,'Leave log'!$C$5:$C$404,"&lt;="&amp;F$4,'Leave log'!$D$5:$D$404,"&gt;="&amp;F$4)=0,"",IF(AND(Setup!$A$12&lt;&gt;"",COUNTIFS('Leave log'!$A$5:$A$404,$A22,'Leave log'!$C$5:$C$404,"&lt;="&amp;F$4,'Leave log'!$D$5:$D$404,"&gt;="&amp;F$4,'Leave log'!$B$5:$B$404,Setup!$A$12)&gt;0),Setup!$B$12&amp;IF(COUNTIFS('Leave log'!$A$5:$A$404,$A22,'Leave log'!$C$5:$C$404,F$4,'Leave log'!$D$5:$D$404,F$4,'Leave log'!$E$5:$E$404,"Half day")&gt;0,"½",""),IF(AND(Setup!$A$13&lt;&gt;"",COUNTIFS('Leave log'!$A$5:$A$404,$A22,'Leave log'!$C$5:$C$404,"&lt;="&amp;F$4,'Leave log'!$D$5:$D$404,"&gt;="&amp;F$4,'Leave log'!$B$5:$B$404,Setup!$A$13)&gt;0),Setup!$B$13&amp;IF(COUNTIFS('Leave log'!$A$5:$A$404,$A22,'Leave log'!$C$5:$C$404,F$4,'Leave log'!$D$5:$D$404,F$4,'Leave log'!$E$5:$E$404,"Half day")&gt;0,"½",""),IF(AND(Setup!$A$14&lt;&gt;"",COUNTIFS('Leave log'!$A$5:$A$404,$A22,'Leave log'!$C$5:$C$404,"&lt;="&amp;F$4,'Leave log'!$D$5:$D$404,"&gt;="&amp;F$4,'Leave log'!$B$5:$B$404,Setup!$A$14)&gt;0),Setup!$B$14&amp;IF(COUNTIFS('Leave log'!$A$5:$A$404,$A22,'Leave log'!$C$5:$C$404,F$4,'Leave log'!$D$5:$D$404,F$4,'Leave log'!$E$5:$E$404,"Half day")&gt;0,"½",""),IF(AND(Setup!$A$15&lt;&gt;"",COUNTIFS('Leave log'!$A$5:$A$404,$A22,'Leave log'!$C$5:$C$404,"&lt;="&amp;F$4,'Leave log'!$D$5:$D$404,"&gt;="&amp;F$4,'Leave log'!$B$5:$B$404,Setup!$A$15)&gt;0),Setup!$B$15&amp;IF(COUNTIFS('Leave log'!$A$5:$A$404,$A22,'Leave log'!$C$5:$C$404,F$4,'Leave log'!$D$5:$D$404,F$4,'Leave log'!$E$5:$E$404,"Half day")&gt;0,"½",""),IF(AND(Setup!$A$16&lt;&gt;"",COUNTIFS('Leave log'!$A$5:$A$404,$A22,'Leave log'!$C$5:$C$404,"&lt;="&amp;F$4,'Leave log'!$D$5:$D$404,"&gt;="&amp;F$4,'Leave log'!$B$5:$B$404,Setup!$A$16)&gt;0),Setup!$B$16&amp;IF(COUNTIFS('Leave log'!$A$5:$A$404,$A22,'Leave log'!$C$5:$C$404,F$4,'Leave log'!$D$5:$D$404,F$4,'Leave log'!$E$5:$E$404,"Half day")&gt;0,"½",""),IF(AND(Setup!$A$17&lt;&gt;"",COUNTIFS('Leave log'!$A$5:$A$404,$A22,'Leave log'!$C$5:$C$404,"&lt;="&amp;F$4,'Leave log'!$D$5:$D$404,"&gt;="&amp;F$4,'Leave log'!$B$5:$B$404,Setup!$A$17)&gt;0),Setup!$B$17&amp;IF(COUNTIFS('Leave log'!$A$5:$A$404,$A22,'Leave log'!$C$5:$C$404,F$4,'Leave log'!$D$5:$D$404,F$4,'Leave log'!$E$5:$E$404,"Half day")&gt;0,"½",""),""))))))))</f>
        <v/>
      </c>
      <c r="G22" s="75">
        <f>IF(OR(G$7=1,$A22=""),"",IF(COUNTIFS('Leave log'!$A$5:$A$404,$A22,'Leave log'!$C$5:$C$404,"&lt;="&amp;G$4,'Leave log'!$D$5:$D$404,"&gt;="&amp;G$4)=0,"",IF(AND(Setup!$A$12&lt;&gt;"",COUNTIFS('Leave log'!$A$5:$A$404,$A22,'Leave log'!$C$5:$C$404,"&lt;="&amp;G$4,'Leave log'!$D$5:$D$404,"&gt;="&amp;G$4,'Leave log'!$B$5:$B$404,Setup!$A$12)&gt;0),Setup!$B$12&amp;IF(COUNTIFS('Leave log'!$A$5:$A$404,$A22,'Leave log'!$C$5:$C$404,G$4,'Leave log'!$D$5:$D$404,G$4,'Leave log'!$E$5:$E$404,"Half day")&gt;0,"½",""),IF(AND(Setup!$A$13&lt;&gt;"",COUNTIFS('Leave log'!$A$5:$A$404,$A22,'Leave log'!$C$5:$C$404,"&lt;="&amp;G$4,'Leave log'!$D$5:$D$404,"&gt;="&amp;G$4,'Leave log'!$B$5:$B$404,Setup!$A$13)&gt;0),Setup!$B$13&amp;IF(COUNTIFS('Leave log'!$A$5:$A$404,$A22,'Leave log'!$C$5:$C$404,G$4,'Leave log'!$D$5:$D$404,G$4,'Leave log'!$E$5:$E$404,"Half day")&gt;0,"½",""),IF(AND(Setup!$A$14&lt;&gt;"",COUNTIFS('Leave log'!$A$5:$A$404,$A22,'Leave log'!$C$5:$C$404,"&lt;="&amp;G$4,'Leave log'!$D$5:$D$404,"&gt;="&amp;G$4,'Leave log'!$B$5:$B$404,Setup!$A$14)&gt;0),Setup!$B$14&amp;IF(COUNTIFS('Leave log'!$A$5:$A$404,$A22,'Leave log'!$C$5:$C$404,G$4,'Leave log'!$D$5:$D$404,G$4,'Leave log'!$E$5:$E$404,"Half day")&gt;0,"½",""),IF(AND(Setup!$A$15&lt;&gt;"",COUNTIFS('Leave log'!$A$5:$A$404,$A22,'Leave log'!$C$5:$C$404,"&lt;="&amp;G$4,'Leave log'!$D$5:$D$404,"&gt;="&amp;G$4,'Leave log'!$B$5:$B$404,Setup!$A$15)&gt;0),Setup!$B$15&amp;IF(COUNTIFS('Leave log'!$A$5:$A$404,$A22,'Leave log'!$C$5:$C$404,G$4,'Leave log'!$D$5:$D$404,G$4,'Leave log'!$E$5:$E$404,"Half day")&gt;0,"½",""),IF(AND(Setup!$A$16&lt;&gt;"",COUNTIFS('Leave log'!$A$5:$A$404,$A22,'Leave log'!$C$5:$C$404,"&lt;="&amp;G$4,'Leave log'!$D$5:$D$404,"&gt;="&amp;G$4,'Leave log'!$B$5:$B$404,Setup!$A$16)&gt;0),Setup!$B$16&amp;IF(COUNTIFS('Leave log'!$A$5:$A$404,$A22,'Leave log'!$C$5:$C$404,G$4,'Leave log'!$D$5:$D$404,G$4,'Leave log'!$E$5:$E$404,"Half day")&gt;0,"½",""),IF(AND(Setup!$A$17&lt;&gt;"",COUNTIFS('Leave log'!$A$5:$A$404,$A22,'Leave log'!$C$5:$C$404,"&lt;="&amp;G$4,'Leave log'!$D$5:$D$404,"&gt;="&amp;G$4,'Leave log'!$B$5:$B$404,Setup!$A$17)&gt;0),Setup!$B$17&amp;IF(COUNTIFS('Leave log'!$A$5:$A$404,$A22,'Leave log'!$C$5:$C$404,G$4,'Leave log'!$D$5:$D$404,G$4,'Leave log'!$E$5:$E$404,"Half day")&gt;0,"½",""),""))))))))</f>
        <v/>
      </c>
      <c r="H22" s="75">
        <f>IF(OR(H$7=1,$A22=""),"",IF(COUNTIFS('Leave log'!$A$5:$A$404,$A22,'Leave log'!$C$5:$C$404,"&lt;="&amp;H$4,'Leave log'!$D$5:$D$404,"&gt;="&amp;H$4)=0,"",IF(AND(Setup!$A$12&lt;&gt;"",COUNTIFS('Leave log'!$A$5:$A$404,$A22,'Leave log'!$C$5:$C$404,"&lt;="&amp;H$4,'Leave log'!$D$5:$D$404,"&gt;="&amp;H$4,'Leave log'!$B$5:$B$404,Setup!$A$12)&gt;0),Setup!$B$12&amp;IF(COUNTIFS('Leave log'!$A$5:$A$404,$A22,'Leave log'!$C$5:$C$404,H$4,'Leave log'!$D$5:$D$404,H$4,'Leave log'!$E$5:$E$404,"Half day")&gt;0,"½",""),IF(AND(Setup!$A$13&lt;&gt;"",COUNTIFS('Leave log'!$A$5:$A$404,$A22,'Leave log'!$C$5:$C$404,"&lt;="&amp;H$4,'Leave log'!$D$5:$D$404,"&gt;="&amp;H$4,'Leave log'!$B$5:$B$404,Setup!$A$13)&gt;0),Setup!$B$13&amp;IF(COUNTIFS('Leave log'!$A$5:$A$404,$A22,'Leave log'!$C$5:$C$404,H$4,'Leave log'!$D$5:$D$404,H$4,'Leave log'!$E$5:$E$404,"Half day")&gt;0,"½",""),IF(AND(Setup!$A$14&lt;&gt;"",COUNTIFS('Leave log'!$A$5:$A$404,$A22,'Leave log'!$C$5:$C$404,"&lt;="&amp;H$4,'Leave log'!$D$5:$D$404,"&gt;="&amp;H$4,'Leave log'!$B$5:$B$404,Setup!$A$14)&gt;0),Setup!$B$14&amp;IF(COUNTIFS('Leave log'!$A$5:$A$404,$A22,'Leave log'!$C$5:$C$404,H$4,'Leave log'!$D$5:$D$404,H$4,'Leave log'!$E$5:$E$404,"Half day")&gt;0,"½",""),IF(AND(Setup!$A$15&lt;&gt;"",COUNTIFS('Leave log'!$A$5:$A$404,$A22,'Leave log'!$C$5:$C$404,"&lt;="&amp;H$4,'Leave log'!$D$5:$D$404,"&gt;="&amp;H$4,'Leave log'!$B$5:$B$404,Setup!$A$15)&gt;0),Setup!$B$15&amp;IF(COUNTIFS('Leave log'!$A$5:$A$404,$A22,'Leave log'!$C$5:$C$404,H$4,'Leave log'!$D$5:$D$404,H$4,'Leave log'!$E$5:$E$404,"Half day")&gt;0,"½",""),IF(AND(Setup!$A$16&lt;&gt;"",COUNTIFS('Leave log'!$A$5:$A$404,$A22,'Leave log'!$C$5:$C$404,"&lt;="&amp;H$4,'Leave log'!$D$5:$D$404,"&gt;="&amp;H$4,'Leave log'!$B$5:$B$404,Setup!$A$16)&gt;0),Setup!$B$16&amp;IF(COUNTIFS('Leave log'!$A$5:$A$404,$A22,'Leave log'!$C$5:$C$404,H$4,'Leave log'!$D$5:$D$404,H$4,'Leave log'!$E$5:$E$404,"Half day")&gt;0,"½",""),IF(AND(Setup!$A$17&lt;&gt;"",COUNTIFS('Leave log'!$A$5:$A$404,$A22,'Leave log'!$C$5:$C$404,"&lt;="&amp;H$4,'Leave log'!$D$5:$D$404,"&gt;="&amp;H$4,'Leave log'!$B$5:$B$404,Setup!$A$17)&gt;0),Setup!$B$17&amp;IF(COUNTIFS('Leave log'!$A$5:$A$404,$A22,'Leave log'!$C$5:$C$404,H$4,'Leave log'!$D$5:$D$404,H$4,'Leave log'!$E$5:$E$404,"Half day")&gt;0,"½",""),""))))))))</f>
        <v/>
      </c>
      <c r="I22" s="75">
        <f>IF(OR(I$7=1,$A22=""),"",IF(COUNTIFS('Leave log'!$A$5:$A$404,$A22,'Leave log'!$C$5:$C$404,"&lt;="&amp;I$4,'Leave log'!$D$5:$D$404,"&gt;="&amp;I$4)=0,"",IF(AND(Setup!$A$12&lt;&gt;"",COUNTIFS('Leave log'!$A$5:$A$404,$A22,'Leave log'!$C$5:$C$404,"&lt;="&amp;I$4,'Leave log'!$D$5:$D$404,"&gt;="&amp;I$4,'Leave log'!$B$5:$B$404,Setup!$A$12)&gt;0),Setup!$B$12&amp;IF(COUNTIFS('Leave log'!$A$5:$A$404,$A22,'Leave log'!$C$5:$C$404,I$4,'Leave log'!$D$5:$D$404,I$4,'Leave log'!$E$5:$E$404,"Half day")&gt;0,"½",""),IF(AND(Setup!$A$13&lt;&gt;"",COUNTIFS('Leave log'!$A$5:$A$404,$A22,'Leave log'!$C$5:$C$404,"&lt;="&amp;I$4,'Leave log'!$D$5:$D$404,"&gt;="&amp;I$4,'Leave log'!$B$5:$B$404,Setup!$A$13)&gt;0),Setup!$B$13&amp;IF(COUNTIFS('Leave log'!$A$5:$A$404,$A22,'Leave log'!$C$5:$C$404,I$4,'Leave log'!$D$5:$D$404,I$4,'Leave log'!$E$5:$E$404,"Half day")&gt;0,"½",""),IF(AND(Setup!$A$14&lt;&gt;"",COUNTIFS('Leave log'!$A$5:$A$404,$A22,'Leave log'!$C$5:$C$404,"&lt;="&amp;I$4,'Leave log'!$D$5:$D$404,"&gt;="&amp;I$4,'Leave log'!$B$5:$B$404,Setup!$A$14)&gt;0),Setup!$B$14&amp;IF(COUNTIFS('Leave log'!$A$5:$A$404,$A22,'Leave log'!$C$5:$C$404,I$4,'Leave log'!$D$5:$D$404,I$4,'Leave log'!$E$5:$E$404,"Half day")&gt;0,"½",""),IF(AND(Setup!$A$15&lt;&gt;"",COUNTIFS('Leave log'!$A$5:$A$404,$A22,'Leave log'!$C$5:$C$404,"&lt;="&amp;I$4,'Leave log'!$D$5:$D$404,"&gt;="&amp;I$4,'Leave log'!$B$5:$B$404,Setup!$A$15)&gt;0),Setup!$B$15&amp;IF(COUNTIFS('Leave log'!$A$5:$A$404,$A22,'Leave log'!$C$5:$C$404,I$4,'Leave log'!$D$5:$D$404,I$4,'Leave log'!$E$5:$E$404,"Half day")&gt;0,"½",""),IF(AND(Setup!$A$16&lt;&gt;"",COUNTIFS('Leave log'!$A$5:$A$404,$A22,'Leave log'!$C$5:$C$404,"&lt;="&amp;I$4,'Leave log'!$D$5:$D$404,"&gt;="&amp;I$4,'Leave log'!$B$5:$B$404,Setup!$A$16)&gt;0),Setup!$B$16&amp;IF(COUNTIFS('Leave log'!$A$5:$A$404,$A22,'Leave log'!$C$5:$C$404,I$4,'Leave log'!$D$5:$D$404,I$4,'Leave log'!$E$5:$E$404,"Half day")&gt;0,"½",""),IF(AND(Setup!$A$17&lt;&gt;"",COUNTIFS('Leave log'!$A$5:$A$404,$A22,'Leave log'!$C$5:$C$404,"&lt;="&amp;I$4,'Leave log'!$D$5:$D$404,"&gt;="&amp;I$4,'Leave log'!$B$5:$B$404,Setup!$A$17)&gt;0),Setup!$B$17&amp;IF(COUNTIFS('Leave log'!$A$5:$A$404,$A22,'Leave log'!$C$5:$C$404,I$4,'Leave log'!$D$5:$D$404,I$4,'Leave log'!$E$5:$E$404,"Half day")&gt;0,"½",""),""))))))))</f>
        <v/>
      </c>
      <c r="J22" s="75">
        <f>IF(OR(J$7=1,$A22=""),"",IF(COUNTIFS('Leave log'!$A$5:$A$404,$A22,'Leave log'!$C$5:$C$404,"&lt;="&amp;J$4,'Leave log'!$D$5:$D$404,"&gt;="&amp;J$4)=0,"",IF(AND(Setup!$A$12&lt;&gt;"",COUNTIFS('Leave log'!$A$5:$A$404,$A22,'Leave log'!$C$5:$C$404,"&lt;="&amp;J$4,'Leave log'!$D$5:$D$404,"&gt;="&amp;J$4,'Leave log'!$B$5:$B$404,Setup!$A$12)&gt;0),Setup!$B$12&amp;IF(COUNTIFS('Leave log'!$A$5:$A$404,$A22,'Leave log'!$C$5:$C$404,J$4,'Leave log'!$D$5:$D$404,J$4,'Leave log'!$E$5:$E$404,"Half day")&gt;0,"½",""),IF(AND(Setup!$A$13&lt;&gt;"",COUNTIFS('Leave log'!$A$5:$A$404,$A22,'Leave log'!$C$5:$C$404,"&lt;="&amp;J$4,'Leave log'!$D$5:$D$404,"&gt;="&amp;J$4,'Leave log'!$B$5:$B$404,Setup!$A$13)&gt;0),Setup!$B$13&amp;IF(COUNTIFS('Leave log'!$A$5:$A$404,$A22,'Leave log'!$C$5:$C$404,J$4,'Leave log'!$D$5:$D$404,J$4,'Leave log'!$E$5:$E$404,"Half day")&gt;0,"½",""),IF(AND(Setup!$A$14&lt;&gt;"",COUNTIFS('Leave log'!$A$5:$A$404,$A22,'Leave log'!$C$5:$C$404,"&lt;="&amp;J$4,'Leave log'!$D$5:$D$404,"&gt;="&amp;J$4,'Leave log'!$B$5:$B$404,Setup!$A$14)&gt;0),Setup!$B$14&amp;IF(COUNTIFS('Leave log'!$A$5:$A$404,$A22,'Leave log'!$C$5:$C$404,J$4,'Leave log'!$D$5:$D$404,J$4,'Leave log'!$E$5:$E$404,"Half day")&gt;0,"½",""),IF(AND(Setup!$A$15&lt;&gt;"",COUNTIFS('Leave log'!$A$5:$A$404,$A22,'Leave log'!$C$5:$C$404,"&lt;="&amp;J$4,'Leave log'!$D$5:$D$404,"&gt;="&amp;J$4,'Leave log'!$B$5:$B$404,Setup!$A$15)&gt;0),Setup!$B$15&amp;IF(COUNTIFS('Leave log'!$A$5:$A$404,$A22,'Leave log'!$C$5:$C$404,J$4,'Leave log'!$D$5:$D$404,J$4,'Leave log'!$E$5:$E$404,"Half day")&gt;0,"½",""),IF(AND(Setup!$A$16&lt;&gt;"",COUNTIFS('Leave log'!$A$5:$A$404,$A22,'Leave log'!$C$5:$C$404,"&lt;="&amp;J$4,'Leave log'!$D$5:$D$404,"&gt;="&amp;J$4,'Leave log'!$B$5:$B$404,Setup!$A$16)&gt;0),Setup!$B$16&amp;IF(COUNTIFS('Leave log'!$A$5:$A$404,$A22,'Leave log'!$C$5:$C$404,J$4,'Leave log'!$D$5:$D$404,J$4,'Leave log'!$E$5:$E$404,"Half day")&gt;0,"½",""),IF(AND(Setup!$A$17&lt;&gt;"",COUNTIFS('Leave log'!$A$5:$A$404,$A22,'Leave log'!$C$5:$C$404,"&lt;="&amp;J$4,'Leave log'!$D$5:$D$404,"&gt;="&amp;J$4,'Leave log'!$B$5:$B$404,Setup!$A$17)&gt;0),Setup!$B$17&amp;IF(COUNTIFS('Leave log'!$A$5:$A$404,$A22,'Leave log'!$C$5:$C$404,J$4,'Leave log'!$D$5:$D$404,J$4,'Leave log'!$E$5:$E$404,"Half day")&gt;0,"½",""),""))))))))</f>
        <v/>
      </c>
      <c r="K22" s="75">
        <f>IF(OR(K$7=1,$A22=""),"",IF(COUNTIFS('Leave log'!$A$5:$A$404,$A22,'Leave log'!$C$5:$C$404,"&lt;="&amp;K$4,'Leave log'!$D$5:$D$404,"&gt;="&amp;K$4)=0,"",IF(AND(Setup!$A$12&lt;&gt;"",COUNTIFS('Leave log'!$A$5:$A$404,$A22,'Leave log'!$C$5:$C$404,"&lt;="&amp;K$4,'Leave log'!$D$5:$D$404,"&gt;="&amp;K$4,'Leave log'!$B$5:$B$404,Setup!$A$12)&gt;0),Setup!$B$12&amp;IF(COUNTIFS('Leave log'!$A$5:$A$404,$A22,'Leave log'!$C$5:$C$404,K$4,'Leave log'!$D$5:$D$404,K$4,'Leave log'!$E$5:$E$404,"Half day")&gt;0,"½",""),IF(AND(Setup!$A$13&lt;&gt;"",COUNTIFS('Leave log'!$A$5:$A$404,$A22,'Leave log'!$C$5:$C$404,"&lt;="&amp;K$4,'Leave log'!$D$5:$D$404,"&gt;="&amp;K$4,'Leave log'!$B$5:$B$404,Setup!$A$13)&gt;0),Setup!$B$13&amp;IF(COUNTIFS('Leave log'!$A$5:$A$404,$A22,'Leave log'!$C$5:$C$404,K$4,'Leave log'!$D$5:$D$404,K$4,'Leave log'!$E$5:$E$404,"Half day")&gt;0,"½",""),IF(AND(Setup!$A$14&lt;&gt;"",COUNTIFS('Leave log'!$A$5:$A$404,$A22,'Leave log'!$C$5:$C$404,"&lt;="&amp;K$4,'Leave log'!$D$5:$D$404,"&gt;="&amp;K$4,'Leave log'!$B$5:$B$404,Setup!$A$14)&gt;0),Setup!$B$14&amp;IF(COUNTIFS('Leave log'!$A$5:$A$404,$A22,'Leave log'!$C$5:$C$404,K$4,'Leave log'!$D$5:$D$404,K$4,'Leave log'!$E$5:$E$404,"Half day")&gt;0,"½",""),IF(AND(Setup!$A$15&lt;&gt;"",COUNTIFS('Leave log'!$A$5:$A$404,$A22,'Leave log'!$C$5:$C$404,"&lt;="&amp;K$4,'Leave log'!$D$5:$D$404,"&gt;="&amp;K$4,'Leave log'!$B$5:$B$404,Setup!$A$15)&gt;0),Setup!$B$15&amp;IF(COUNTIFS('Leave log'!$A$5:$A$404,$A22,'Leave log'!$C$5:$C$404,K$4,'Leave log'!$D$5:$D$404,K$4,'Leave log'!$E$5:$E$404,"Half day")&gt;0,"½",""),IF(AND(Setup!$A$16&lt;&gt;"",COUNTIFS('Leave log'!$A$5:$A$404,$A22,'Leave log'!$C$5:$C$404,"&lt;="&amp;K$4,'Leave log'!$D$5:$D$404,"&gt;="&amp;K$4,'Leave log'!$B$5:$B$404,Setup!$A$16)&gt;0),Setup!$B$16&amp;IF(COUNTIFS('Leave log'!$A$5:$A$404,$A22,'Leave log'!$C$5:$C$404,K$4,'Leave log'!$D$5:$D$404,K$4,'Leave log'!$E$5:$E$404,"Half day")&gt;0,"½",""),IF(AND(Setup!$A$17&lt;&gt;"",COUNTIFS('Leave log'!$A$5:$A$404,$A22,'Leave log'!$C$5:$C$404,"&lt;="&amp;K$4,'Leave log'!$D$5:$D$404,"&gt;="&amp;K$4,'Leave log'!$B$5:$B$404,Setup!$A$17)&gt;0),Setup!$B$17&amp;IF(COUNTIFS('Leave log'!$A$5:$A$404,$A22,'Leave log'!$C$5:$C$404,K$4,'Leave log'!$D$5:$D$404,K$4,'Leave log'!$E$5:$E$404,"Half day")&gt;0,"½",""),""))))))))</f>
        <v/>
      </c>
      <c r="L22" s="75">
        <f>IF(OR(L$7=1,$A22=""),"",IF(COUNTIFS('Leave log'!$A$5:$A$404,$A22,'Leave log'!$C$5:$C$404,"&lt;="&amp;L$4,'Leave log'!$D$5:$D$404,"&gt;="&amp;L$4)=0,"",IF(AND(Setup!$A$12&lt;&gt;"",COUNTIFS('Leave log'!$A$5:$A$404,$A22,'Leave log'!$C$5:$C$404,"&lt;="&amp;L$4,'Leave log'!$D$5:$D$404,"&gt;="&amp;L$4,'Leave log'!$B$5:$B$404,Setup!$A$12)&gt;0),Setup!$B$12&amp;IF(COUNTIFS('Leave log'!$A$5:$A$404,$A22,'Leave log'!$C$5:$C$404,L$4,'Leave log'!$D$5:$D$404,L$4,'Leave log'!$E$5:$E$404,"Half day")&gt;0,"½",""),IF(AND(Setup!$A$13&lt;&gt;"",COUNTIFS('Leave log'!$A$5:$A$404,$A22,'Leave log'!$C$5:$C$404,"&lt;="&amp;L$4,'Leave log'!$D$5:$D$404,"&gt;="&amp;L$4,'Leave log'!$B$5:$B$404,Setup!$A$13)&gt;0),Setup!$B$13&amp;IF(COUNTIFS('Leave log'!$A$5:$A$404,$A22,'Leave log'!$C$5:$C$404,L$4,'Leave log'!$D$5:$D$404,L$4,'Leave log'!$E$5:$E$404,"Half day")&gt;0,"½",""),IF(AND(Setup!$A$14&lt;&gt;"",COUNTIFS('Leave log'!$A$5:$A$404,$A22,'Leave log'!$C$5:$C$404,"&lt;="&amp;L$4,'Leave log'!$D$5:$D$404,"&gt;="&amp;L$4,'Leave log'!$B$5:$B$404,Setup!$A$14)&gt;0),Setup!$B$14&amp;IF(COUNTIFS('Leave log'!$A$5:$A$404,$A22,'Leave log'!$C$5:$C$404,L$4,'Leave log'!$D$5:$D$404,L$4,'Leave log'!$E$5:$E$404,"Half day")&gt;0,"½",""),IF(AND(Setup!$A$15&lt;&gt;"",COUNTIFS('Leave log'!$A$5:$A$404,$A22,'Leave log'!$C$5:$C$404,"&lt;="&amp;L$4,'Leave log'!$D$5:$D$404,"&gt;="&amp;L$4,'Leave log'!$B$5:$B$404,Setup!$A$15)&gt;0),Setup!$B$15&amp;IF(COUNTIFS('Leave log'!$A$5:$A$404,$A22,'Leave log'!$C$5:$C$404,L$4,'Leave log'!$D$5:$D$404,L$4,'Leave log'!$E$5:$E$404,"Half day")&gt;0,"½",""),IF(AND(Setup!$A$16&lt;&gt;"",COUNTIFS('Leave log'!$A$5:$A$404,$A22,'Leave log'!$C$5:$C$404,"&lt;="&amp;L$4,'Leave log'!$D$5:$D$404,"&gt;="&amp;L$4,'Leave log'!$B$5:$B$404,Setup!$A$16)&gt;0),Setup!$B$16&amp;IF(COUNTIFS('Leave log'!$A$5:$A$404,$A22,'Leave log'!$C$5:$C$404,L$4,'Leave log'!$D$5:$D$404,L$4,'Leave log'!$E$5:$E$404,"Half day")&gt;0,"½",""),IF(AND(Setup!$A$17&lt;&gt;"",COUNTIFS('Leave log'!$A$5:$A$404,$A22,'Leave log'!$C$5:$C$404,"&lt;="&amp;L$4,'Leave log'!$D$5:$D$404,"&gt;="&amp;L$4,'Leave log'!$B$5:$B$404,Setup!$A$17)&gt;0),Setup!$B$17&amp;IF(COUNTIFS('Leave log'!$A$5:$A$404,$A22,'Leave log'!$C$5:$C$404,L$4,'Leave log'!$D$5:$D$404,L$4,'Leave log'!$E$5:$E$404,"Half day")&gt;0,"½",""),""))))))))</f>
        <v/>
      </c>
      <c r="M22" s="75">
        <f>IF(OR(M$7=1,$A22=""),"",IF(COUNTIFS('Leave log'!$A$5:$A$404,$A22,'Leave log'!$C$5:$C$404,"&lt;="&amp;M$4,'Leave log'!$D$5:$D$404,"&gt;="&amp;M$4)=0,"",IF(AND(Setup!$A$12&lt;&gt;"",COUNTIFS('Leave log'!$A$5:$A$404,$A22,'Leave log'!$C$5:$C$404,"&lt;="&amp;M$4,'Leave log'!$D$5:$D$404,"&gt;="&amp;M$4,'Leave log'!$B$5:$B$404,Setup!$A$12)&gt;0),Setup!$B$12&amp;IF(COUNTIFS('Leave log'!$A$5:$A$404,$A22,'Leave log'!$C$5:$C$404,M$4,'Leave log'!$D$5:$D$404,M$4,'Leave log'!$E$5:$E$404,"Half day")&gt;0,"½",""),IF(AND(Setup!$A$13&lt;&gt;"",COUNTIFS('Leave log'!$A$5:$A$404,$A22,'Leave log'!$C$5:$C$404,"&lt;="&amp;M$4,'Leave log'!$D$5:$D$404,"&gt;="&amp;M$4,'Leave log'!$B$5:$B$404,Setup!$A$13)&gt;0),Setup!$B$13&amp;IF(COUNTIFS('Leave log'!$A$5:$A$404,$A22,'Leave log'!$C$5:$C$404,M$4,'Leave log'!$D$5:$D$404,M$4,'Leave log'!$E$5:$E$404,"Half day")&gt;0,"½",""),IF(AND(Setup!$A$14&lt;&gt;"",COUNTIFS('Leave log'!$A$5:$A$404,$A22,'Leave log'!$C$5:$C$404,"&lt;="&amp;M$4,'Leave log'!$D$5:$D$404,"&gt;="&amp;M$4,'Leave log'!$B$5:$B$404,Setup!$A$14)&gt;0),Setup!$B$14&amp;IF(COUNTIFS('Leave log'!$A$5:$A$404,$A22,'Leave log'!$C$5:$C$404,M$4,'Leave log'!$D$5:$D$404,M$4,'Leave log'!$E$5:$E$404,"Half day")&gt;0,"½",""),IF(AND(Setup!$A$15&lt;&gt;"",COUNTIFS('Leave log'!$A$5:$A$404,$A22,'Leave log'!$C$5:$C$404,"&lt;="&amp;M$4,'Leave log'!$D$5:$D$404,"&gt;="&amp;M$4,'Leave log'!$B$5:$B$404,Setup!$A$15)&gt;0),Setup!$B$15&amp;IF(COUNTIFS('Leave log'!$A$5:$A$404,$A22,'Leave log'!$C$5:$C$404,M$4,'Leave log'!$D$5:$D$404,M$4,'Leave log'!$E$5:$E$404,"Half day")&gt;0,"½",""),IF(AND(Setup!$A$16&lt;&gt;"",COUNTIFS('Leave log'!$A$5:$A$404,$A22,'Leave log'!$C$5:$C$404,"&lt;="&amp;M$4,'Leave log'!$D$5:$D$404,"&gt;="&amp;M$4,'Leave log'!$B$5:$B$404,Setup!$A$16)&gt;0),Setup!$B$16&amp;IF(COUNTIFS('Leave log'!$A$5:$A$404,$A22,'Leave log'!$C$5:$C$404,M$4,'Leave log'!$D$5:$D$404,M$4,'Leave log'!$E$5:$E$404,"Half day")&gt;0,"½",""),IF(AND(Setup!$A$17&lt;&gt;"",COUNTIFS('Leave log'!$A$5:$A$404,$A22,'Leave log'!$C$5:$C$404,"&lt;="&amp;M$4,'Leave log'!$D$5:$D$404,"&gt;="&amp;M$4,'Leave log'!$B$5:$B$404,Setup!$A$17)&gt;0),Setup!$B$17&amp;IF(COUNTIFS('Leave log'!$A$5:$A$404,$A22,'Leave log'!$C$5:$C$404,M$4,'Leave log'!$D$5:$D$404,M$4,'Leave log'!$E$5:$E$404,"Half day")&gt;0,"½",""),""))))))))</f>
        <v/>
      </c>
      <c r="N22" s="75">
        <f>IF(OR(N$7=1,$A22=""),"",IF(COUNTIFS('Leave log'!$A$5:$A$404,$A22,'Leave log'!$C$5:$C$404,"&lt;="&amp;N$4,'Leave log'!$D$5:$D$404,"&gt;="&amp;N$4)=0,"",IF(AND(Setup!$A$12&lt;&gt;"",COUNTIFS('Leave log'!$A$5:$A$404,$A22,'Leave log'!$C$5:$C$404,"&lt;="&amp;N$4,'Leave log'!$D$5:$D$404,"&gt;="&amp;N$4,'Leave log'!$B$5:$B$404,Setup!$A$12)&gt;0),Setup!$B$12&amp;IF(COUNTIFS('Leave log'!$A$5:$A$404,$A22,'Leave log'!$C$5:$C$404,N$4,'Leave log'!$D$5:$D$404,N$4,'Leave log'!$E$5:$E$404,"Half day")&gt;0,"½",""),IF(AND(Setup!$A$13&lt;&gt;"",COUNTIFS('Leave log'!$A$5:$A$404,$A22,'Leave log'!$C$5:$C$404,"&lt;="&amp;N$4,'Leave log'!$D$5:$D$404,"&gt;="&amp;N$4,'Leave log'!$B$5:$B$404,Setup!$A$13)&gt;0),Setup!$B$13&amp;IF(COUNTIFS('Leave log'!$A$5:$A$404,$A22,'Leave log'!$C$5:$C$404,N$4,'Leave log'!$D$5:$D$404,N$4,'Leave log'!$E$5:$E$404,"Half day")&gt;0,"½",""),IF(AND(Setup!$A$14&lt;&gt;"",COUNTIFS('Leave log'!$A$5:$A$404,$A22,'Leave log'!$C$5:$C$404,"&lt;="&amp;N$4,'Leave log'!$D$5:$D$404,"&gt;="&amp;N$4,'Leave log'!$B$5:$B$404,Setup!$A$14)&gt;0),Setup!$B$14&amp;IF(COUNTIFS('Leave log'!$A$5:$A$404,$A22,'Leave log'!$C$5:$C$404,N$4,'Leave log'!$D$5:$D$404,N$4,'Leave log'!$E$5:$E$404,"Half day")&gt;0,"½",""),IF(AND(Setup!$A$15&lt;&gt;"",COUNTIFS('Leave log'!$A$5:$A$404,$A22,'Leave log'!$C$5:$C$404,"&lt;="&amp;N$4,'Leave log'!$D$5:$D$404,"&gt;="&amp;N$4,'Leave log'!$B$5:$B$404,Setup!$A$15)&gt;0),Setup!$B$15&amp;IF(COUNTIFS('Leave log'!$A$5:$A$404,$A22,'Leave log'!$C$5:$C$404,N$4,'Leave log'!$D$5:$D$404,N$4,'Leave log'!$E$5:$E$404,"Half day")&gt;0,"½",""),IF(AND(Setup!$A$16&lt;&gt;"",COUNTIFS('Leave log'!$A$5:$A$404,$A22,'Leave log'!$C$5:$C$404,"&lt;="&amp;N$4,'Leave log'!$D$5:$D$404,"&gt;="&amp;N$4,'Leave log'!$B$5:$B$404,Setup!$A$16)&gt;0),Setup!$B$16&amp;IF(COUNTIFS('Leave log'!$A$5:$A$404,$A22,'Leave log'!$C$5:$C$404,N$4,'Leave log'!$D$5:$D$404,N$4,'Leave log'!$E$5:$E$404,"Half day")&gt;0,"½",""),IF(AND(Setup!$A$17&lt;&gt;"",COUNTIFS('Leave log'!$A$5:$A$404,$A22,'Leave log'!$C$5:$C$404,"&lt;="&amp;N$4,'Leave log'!$D$5:$D$404,"&gt;="&amp;N$4,'Leave log'!$B$5:$B$404,Setup!$A$17)&gt;0),Setup!$B$17&amp;IF(COUNTIFS('Leave log'!$A$5:$A$404,$A22,'Leave log'!$C$5:$C$404,N$4,'Leave log'!$D$5:$D$404,N$4,'Leave log'!$E$5:$E$404,"Half day")&gt;0,"½",""),""))))))))</f>
        <v/>
      </c>
      <c r="O22" s="75">
        <f>IF(OR(O$7=1,$A22=""),"",IF(COUNTIFS('Leave log'!$A$5:$A$404,$A22,'Leave log'!$C$5:$C$404,"&lt;="&amp;O$4,'Leave log'!$D$5:$D$404,"&gt;="&amp;O$4)=0,"",IF(AND(Setup!$A$12&lt;&gt;"",COUNTIFS('Leave log'!$A$5:$A$404,$A22,'Leave log'!$C$5:$C$404,"&lt;="&amp;O$4,'Leave log'!$D$5:$D$404,"&gt;="&amp;O$4,'Leave log'!$B$5:$B$404,Setup!$A$12)&gt;0),Setup!$B$12&amp;IF(COUNTIFS('Leave log'!$A$5:$A$404,$A22,'Leave log'!$C$5:$C$404,O$4,'Leave log'!$D$5:$D$404,O$4,'Leave log'!$E$5:$E$404,"Half day")&gt;0,"½",""),IF(AND(Setup!$A$13&lt;&gt;"",COUNTIFS('Leave log'!$A$5:$A$404,$A22,'Leave log'!$C$5:$C$404,"&lt;="&amp;O$4,'Leave log'!$D$5:$D$404,"&gt;="&amp;O$4,'Leave log'!$B$5:$B$404,Setup!$A$13)&gt;0),Setup!$B$13&amp;IF(COUNTIFS('Leave log'!$A$5:$A$404,$A22,'Leave log'!$C$5:$C$404,O$4,'Leave log'!$D$5:$D$404,O$4,'Leave log'!$E$5:$E$404,"Half day")&gt;0,"½",""),IF(AND(Setup!$A$14&lt;&gt;"",COUNTIFS('Leave log'!$A$5:$A$404,$A22,'Leave log'!$C$5:$C$404,"&lt;="&amp;O$4,'Leave log'!$D$5:$D$404,"&gt;="&amp;O$4,'Leave log'!$B$5:$B$404,Setup!$A$14)&gt;0),Setup!$B$14&amp;IF(COUNTIFS('Leave log'!$A$5:$A$404,$A22,'Leave log'!$C$5:$C$404,O$4,'Leave log'!$D$5:$D$404,O$4,'Leave log'!$E$5:$E$404,"Half day")&gt;0,"½",""),IF(AND(Setup!$A$15&lt;&gt;"",COUNTIFS('Leave log'!$A$5:$A$404,$A22,'Leave log'!$C$5:$C$404,"&lt;="&amp;O$4,'Leave log'!$D$5:$D$404,"&gt;="&amp;O$4,'Leave log'!$B$5:$B$404,Setup!$A$15)&gt;0),Setup!$B$15&amp;IF(COUNTIFS('Leave log'!$A$5:$A$404,$A22,'Leave log'!$C$5:$C$404,O$4,'Leave log'!$D$5:$D$404,O$4,'Leave log'!$E$5:$E$404,"Half day")&gt;0,"½",""),IF(AND(Setup!$A$16&lt;&gt;"",COUNTIFS('Leave log'!$A$5:$A$404,$A22,'Leave log'!$C$5:$C$404,"&lt;="&amp;O$4,'Leave log'!$D$5:$D$404,"&gt;="&amp;O$4,'Leave log'!$B$5:$B$404,Setup!$A$16)&gt;0),Setup!$B$16&amp;IF(COUNTIFS('Leave log'!$A$5:$A$404,$A22,'Leave log'!$C$5:$C$404,O$4,'Leave log'!$D$5:$D$404,O$4,'Leave log'!$E$5:$E$404,"Half day")&gt;0,"½",""),IF(AND(Setup!$A$17&lt;&gt;"",COUNTIFS('Leave log'!$A$5:$A$404,$A22,'Leave log'!$C$5:$C$404,"&lt;="&amp;O$4,'Leave log'!$D$5:$D$404,"&gt;="&amp;O$4,'Leave log'!$B$5:$B$404,Setup!$A$17)&gt;0),Setup!$B$17&amp;IF(COUNTIFS('Leave log'!$A$5:$A$404,$A22,'Leave log'!$C$5:$C$404,O$4,'Leave log'!$D$5:$D$404,O$4,'Leave log'!$E$5:$E$404,"Half day")&gt;0,"½",""),""))))))))</f>
        <v/>
      </c>
      <c r="P22" s="75">
        <f>IF(OR(P$7=1,$A22=""),"",IF(COUNTIFS('Leave log'!$A$5:$A$404,$A22,'Leave log'!$C$5:$C$404,"&lt;="&amp;P$4,'Leave log'!$D$5:$D$404,"&gt;="&amp;P$4)=0,"",IF(AND(Setup!$A$12&lt;&gt;"",COUNTIFS('Leave log'!$A$5:$A$404,$A22,'Leave log'!$C$5:$C$404,"&lt;="&amp;P$4,'Leave log'!$D$5:$D$404,"&gt;="&amp;P$4,'Leave log'!$B$5:$B$404,Setup!$A$12)&gt;0),Setup!$B$12&amp;IF(COUNTIFS('Leave log'!$A$5:$A$404,$A22,'Leave log'!$C$5:$C$404,P$4,'Leave log'!$D$5:$D$404,P$4,'Leave log'!$E$5:$E$404,"Half day")&gt;0,"½",""),IF(AND(Setup!$A$13&lt;&gt;"",COUNTIFS('Leave log'!$A$5:$A$404,$A22,'Leave log'!$C$5:$C$404,"&lt;="&amp;P$4,'Leave log'!$D$5:$D$404,"&gt;="&amp;P$4,'Leave log'!$B$5:$B$404,Setup!$A$13)&gt;0),Setup!$B$13&amp;IF(COUNTIFS('Leave log'!$A$5:$A$404,$A22,'Leave log'!$C$5:$C$404,P$4,'Leave log'!$D$5:$D$404,P$4,'Leave log'!$E$5:$E$404,"Half day")&gt;0,"½",""),IF(AND(Setup!$A$14&lt;&gt;"",COUNTIFS('Leave log'!$A$5:$A$404,$A22,'Leave log'!$C$5:$C$404,"&lt;="&amp;P$4,'Leave log'!$D$5:$D$404,"&gt;="&amp;P$4,'Leave log'!$B$5:$B$404,Setup!$A$14)&gt;0),Setup!$B$14&amp;IF(COUNTIFS('Leave log'!$A$5:$A$404,$A22,'Leave log'!$C$5:$C$404,P$4,'Leave log'!$D$5:$D$404,P$4,'Leave log'!$E$5:$E$404,"Half day")&gt;0,"½",""),IF(AND(Setup!$A$15&lt;&gt;"",COUNTIFS('Leave log'!$A$5:$A$404,$A22,'Leave log'!$C$5:$C$404,"&lt;="&amp;P$4,'Leave log'!$D$5:$D$404,"&gt;="&amp;P$4,'Leave log'!$B$5:$B$404,Setup!$A$15)&gt;0),Setup!$B$15&amp;IF(COUNTIFS('Leave log'!$A$5:$A$404,$A22,'Leave log'!$C$5:$C$404,P$4,'Leave log'!$D$5:$D$404,P$4,'Leave log'!$E$5:$E$404,"Half day")&gt;0,"½",""),IF(AND(Setup!$A$16&lt;&gt;"",COUNTIFS('Leave log'!$A$5:$A$404,$A22,'Leave log'!$C$5:$C$404,"&lt;="&amp;P$4,'Leave log'!$D$5:$D$404,"&gt;="&amp;P$4,'Leave log'!$B$5:$B$404,Setup!$A$16)&gt;0),Setup!$B$16&amp;IF(COUNTIFS('Leave log'!$A$5:$A$404,$A22,'Leave log'!$C$5:$C$404,P$4,'Leave log'!$D$5:$D$404,P$4,'Leave log'!$E$5:$E$404,"Half day")&gt;0,"½",""),IF(AND(Setup!$A$17&lt;&gt;"",COUNTIFS('Leave log'!$A$5:$A$404,$A22,'Leave log'!$C$5:$C$404,"&lt;="&amp;P$4,'Leave log'!$D$5:$D$404,"&gt;="&amp;P$4,'Leave log'!$B$5:$B$404,Setup!$A$17)&gt;0),Setup!$B$17&amp;IF(COUNTIFS('Leave log'!$A$5:$A$404,$A22,'Leave log'!$C$5:$C$404,P$4,'Leave log'!$D$5:$D$404,P$4,'Leave log'!$E$5:$E$404,"Half day")&gt;0,"½",""),""))))))))</f>
        <v/>
      </c>
      <c r="Q22" s="75">
        <f>IF(OR(Q$7=1,$A22=""),"",IF(COUNTIFS('Leave log'!$A$5:$A$404,$A22,'Leave log'!$C$5:$C$404,"&lt;="&amp;Q$4,'Leave log'!$D$5:$D$404,"&gt;="&amp;Q$4)=0,"",IF(AND(Setup!$A$12&lt;&gt;"",COUNTIFS('Leave log'!$A$5:$A$404,$A22,'Leave log'!$C$5:$C$404,"&lt;="&amp;Q$4,'Leave log'!$D$5:$D$404,"&gt;="&amp;Q$4,'Leave log'!$B$5:$B$404,Setup!$A$12)&gt;0),Setup!$B$12&amp;IF(COUNTIFS('Leave log'!$A$5:$A$404,$A22,'Leave log'!$C$5:$C$404,Q$4,'Leave log'!$D$5:$D$404,Q$4,'Leave log'!$E$5:$E$404,"Half day")&gt;0,"½",""),IF(AND(Setup!$A$13&lt;&gt;"",COUNTIFS('Leave log'!$A$5:$A$404,$A22,'Leave log'!$C$5:$C$404,"&lt;="&amp;Q$4,'Leave log'!$D$5:$D$404,"&gt;="&amp;Q$4,'Leave log'!$B$5:$B$404,Setup!$A$13)&gt;0),Setup!$B$13&amp;IF(COUNTIFS('Leave log'!$A$5:$A$404,$A22,'Leave log'!$C$5:$C$404,Q$4,'Leave log'!$D$5:$D$404,Q$4,'Leave log'!$E$5:$E$404,"Half day")&gt;0,"½",""),IF(AND(Setup!$A$14&lt;&gt;"",COUNTIFS('Leave log'!$A$5:$A$404,$A22,'Leave log'!$C$5:$C$404,"&lt;="&amp;Q$4,'Leave log'!$D$5:$D$404,"&gt;="&amp;Q$4,'Leave log'!$B$5:$B$404,Setup!$A$14)&gt;0),Setup!$B$14&amp;IF(COUNTIFS('Leave log'!$A$5:$A$404,$A22,'Leave log'!$C$5:$C$404,Q$4,'Leave log'!$D$5:$D$404,Q$4,'Leave log'!$E$5:$E$404,"Half day")&gt;0,"½",""),IF(AND(Setup!$A$15&lt;&gt;"",COUNTIFS('Leave log'!$A$5:$A$404,$A22,'Leave log'!$C$5:$C$404,"&lt;="&amp;Q$4,'Leave log'!$D$5:$D$404,"&gt;="&amp;Q$4,'Leave log'!$B$5:$B$404,Setup!$A$15)&gt;0),Setup!$B$15&amp;IF(COUNTIFS('Leave log'!$A$5:$A$404,$A22,'Leave log'!$C$5:$C$404,Q$4,'Leave log'!$D$5:$D$404,Q$4,'Leave log'!$E$5:$E$404,"Half day")&gt;0,"½",""),IF(AND(Setup!$A$16&lt;&gt;"",COUNTIFS('Leave log'!$A$5:$A$404,$A22,'Leave log'!$C$5:$C$404,"&lt;="&amp;Q$4,'Leave log'!$D$5:$D$404,"&gt;="&amp;Q$4,'Leave log'!$B$5:$B$404,Setup!$A$16)&gt;0),Setup!$B$16&amp;IF(COUNTIFS('Leave log'!$A$5:$A$404,$A22,'Leave log'!$C$5:$C$404,Q$4,'Leave log'!$D$5:$D$404,Q$4,'Leave log'!$E$5:$E$404,"Half day")&gt;0,"½",""),IF(AND(Setup!$A$17&lt;&gt;"",COUNTIFS('Leave log'!$A$5:$A$404,$A22,'Leave log'!$C$5:$C$404,"&lt;="&amp;Q$4,'Leave log'!$D$5:$D$404,"&gt;="&amp;Q$4,'Leave log'!$B$5:$B$404,Setup!$A$17)&gt;0),Setup!$B$17&amp;IF(COUNTIFS('Leave log'!$A$5:$A$404,$A22,'Leave log'!$C$5:$C$404,Q$4,'Leave log'!$D$5:$D$404,Q$4,'Leave log'!$E$5:$E$404,"Half day")&gt;0,"½",""),""))))))))</f>
        <v/>
      </c>
      <c r="R22" s="75">
        <f>IF(OR(R$7=1,$A22=""),"",IF(COUNTIFS('Leave log'!$A$5:$A$404,$A22,'Leave log'!$C$5:$C$404,"&lt;="&amp;R$4,'Leave log'!$D$5:$D$404,"&gt;="&amp;R$4)=0,"",IF(AND(Setup!$A$12&lt;&gt;"",COUNTIFS('Leave log'!$A$5:$A$404,$A22,'Leave log'!$C$5:$C$404,"&lt;="&amp;R$4,'Leave log'!$D$5:$D$404,"&gt;="&amp;R$4,'Leave log'!$B$5:$B$404,Setup!$A$12)&gt;0),Setup!$B$12&amp;IF(COUNTIFS('Leave log'!$A$5:$A$404,$A22,'Leave log'!$C$5:$C$404,R$4,'Leave log'!$D$5:$D$404,R$4,'Leave log'!$E$5:$E$404,"Half day")&gt;0,"½",""),IF(AND(Setup!$A$13&lt;&gt;"",COUNTIFS('Leave log'!$A$5:$A$404,$A22,'Leave log'!$C$5:$C$404,"&lt;="&amp;R$4,'Leave log'!$D$5:$D$404,"&gt;="&amp;R$4,'Leave log'!$B$5:$B$404,Setup!$A$13)&gt;0),Setup!$B$13&amp;IF(COUNTIFS('Leave log'!$A$5:$A$404,$A22,'Leave log'!$C$5:$C$404,R$4,'Leave log'!$D$5:$D$404,R$4,'Leave log'!$E$5:$E$404,"Half day")&gt;0,"½",""),IF(AND(Setup!$A$14&lt;&gt;"",COUNTIFS('Leave log'!$A$5:$A$404,$A22,'Leave log'!$C$5:$C$404,"&lt;="&amp;R$4,'Leave log'!$D$5:$D$404,"&gt;="&amp;R$4,'Leave log'!$B$5:$B$404,Setup!$A$14)&gt;0),Setup!$B$14&amp;IF(COUNTIFS('Leave log'!$A$5:$A$404,$A22,'Leave log'!$C$5:$C$404,R$4,'Leave log'!$D$5:$D$404,R$4,'Leave log'!$E$5:$E$404,"Half day")&gt;0,"½",""),IF(AND(Setup!$A$15&lt;&gt;"",COUNTIFS('Leave log'!$A$5:$A$404,$A22,'Leave log'!$C$5:$C$404,"&lt;="&amp;R$4,'Leave log'!$D$5:$D$404,"&gt;="&amp;R$4,'Leave log'!$B$5:$B$404,Setup!$A$15)&gt;0),Setup!$B$15&amp;IF(COUNTIFS('Leave log'!$A$5:$A$404,$A22,'Leave log'!$C$5:$C$404,R$4,'Leave log'!$D$5:$D$404,R$4,'Leave log'!$E$5:$E$404,"Half day")&gt;0,"½",""),IF(AND(Setup!$A$16&lt;&gt;"",COUNTIFS('Leave log'!$A$5:$A$404,$A22,'Leave log'!$C$5:$C$404,"&lt;="&amp;R$4,'Leave log'!$D$5:$D$404,"&gt;="&amp;R$4,'Leave log'!$B$5:$B$404,Setup!$A$16)&gt;0),Setup!$B$16&amp;IF(COUNTIFS('Leave log'!$A$5:$A$404,$A22,'Leave log'!$C$5:$C$404,R$4,'Leave log'!$D$5:$D$404,R$4,'Leave log'!$E$5:$E$404,"Half day")&gt;0,"½",""),IF(AND(Setup!$A$17&lt;&gt;"",COUNTIFS('Leave log'!$A$5:$A$404,$A22,'Leave log'!$C$5:$C$404,"&lt;="&amp;R$4,'Leave log'!$D$5:$D$404,"&gt;="&amp;R$4,'Leave log'!$B$5:$B$404,Setup!$A$17)&gt;0),Setup!$B$17&amp;IF(COUNTIFS('Leave log'!$A$5:$A$404,$A22,'Leave log'!$C$5:$C$404,R$4,'Leave log'!$D$5:$D$404,R$4,'Leave log'!$E$5:$E$404,"Half day")&gt;0,"½",""),""))))))))</f>
        <v/>
      </c>
      <c r="S22" s="75">
        <f>IF(OR(S$7=1,$A22=""),"",IF(COUNTIFS('Leave log'!$A$5:$A$404,$A22,'Leave log'!$C$5:$C$404,"&lt;="&amp;S$4,'Leave log'!$D$5:$D$404,"&gt;="&amp;S$4)=0,"",IF(AND(Setup!$A$12&lt;&gt;"",COUNTIFS('Leave log'!$A$5:$A$404,$A22,'Leave log'!$C$5:$C$404,"&lt;="&amp;S$4,'Leave log'!$D$5:$D$404,"&gt;="&amp;S$4,'Leave log'!$B$5:$B$404,Setup!$A$12)&gt;0),Setup!$B$12&amp;IF(COUNTIFS('Leave log'!$A$5:$A$404,$A22,'Leave log'!$C$5:$C$404,S$4,'Leave log'!$D$5:$D$404,S$4,'Leave log'!$E$5:$E$404,"Half day")&gt;0,"½",""),IF(AND(Setup!$A$13&lt;&gt;"",COUNTIFS('Leave log'!$A$5:$A$404,$A22,'Leave log'!$C$5:$C$404,"&lt;="&amp;S$4,'Leave log'!$D$5:$D$404,"&gt;="&amp;S$4,'Leave log'!$B$5:$B$404,Setup!$A$13)&gt;0),Setup!$B$13&amp;IF(COUNTIFS('Leave log'!$A$5:$A$404,$A22,'Leave log'!$C$5:$C$404,S$4,'Leave log'!$D$5:$D$404,S$4,'Leave log'!$E$5:$E$404,"Half day")&gt;0,"½",""),IF(AND(Setup!$A$14&lt;&gt;"",COUNTIFS('Leave log'!$A$5:$A$404,$A22,'Leave log'!$C$5:$C$404,"&lt;="&amp;S$4,'Leave log'!$D$5:$D$404,"&gt;="&amp;S$4,'Leave log'!$B$5:$B$404,Setup!$A$14)&gt;0),Setup!$B$14&amp;IF(COUNTIFS('Leave log'!$A$5:$A$404,$A22,'Leave log'!$C$5:$C$404,S$4,'Leave log'!$D$5:$D$404,S$4,'Leave log'!$E$5:$E$404,"Half day")&gt;0,"½",""),IF(AND(Setup!$A$15&lt;&gt;"",COUNTIFS('Leave log'!$A$5:$A$404,$A22,'Leave log'!$C$5:$C$404,"&lt;="&amp;S$4,'Leave log'!$D$5:$D$404,"&gt;="&amp;S$4,'Leave log'!$B$5:$B$404,Setup!$A$15)&gt;0),Setup!$B$15&amp;IF(COUNTIFS('Leave log'!$A$5:$A$404,$A22,'Leave log'!$C$5:$C$404,S$4,'Leave log'!$D$5:$D$404,S$4,'Leave log'!$E$5:$E$404,"Half day")&gt;0,"½",""),IF(AND(Setup!$A$16&lt;&gt;"",COUNTIFS('Leave log'!$A$5:$A$404,$A22,'Leave log'!$C$5:$C$404,"&lt;="&amp;S$4,'Leave log'!$D$5:$D$404,"&gt;="&amp;S$4,'Leave log'!$B$5:$B$404,Setup!$A$16)&gt;0),Setup!$B$16&amp;IF(COUNTIFS('Leave log'!$A$5:$A$404,$A22,'Leave log'!$C$5:$C$404,S$4,'Leave log'!$D$5:$D$404,S$4,'Leave log'!$E$5:$E$404,"Half day")&gt;0,"½",""),IF(AND(Setup!$A$17&lt;&gt;"",COUNTIFS('Leave log'!$A$5:$A$404,$A22,'Leave log'!$C$5:$C$404,"&lt;="&amp;S$4,'Leave log'!$D$5:$D$404,"&gt;="&amp;S$4,'Leave log'!$B$5:$B$404,Setup!$A$17)&gt;0),Setup!$B$17&amp;IF(COUNTIFS('Leave log'!$A$5:$A$404,$A22,'Leave log'!$C$5:$C$404,S$4,'Leave log'!$D$5:$D$404,S$4,'Leave log'!$E$5:$E$404,"Half day")&gt;0,"½",""),""))))))))</f>
        <v/>
      </c>
      <c r="T22" s="75">
        <f>IF(OR(T$7=1,$A22=""),"",IF(COUNTIFS('Leave log'!$A$5:$A$404,$A22,'Leave log'!$C$5:$C$404,"&lt;="&amp;T$4,'Leave log'!$D$5:$D$404,"&gt;="&amp;T$4)=0,"",IF(AND(Setup!$A$12&lt;&gt;"",COUNTIFS('Leave log'!$A$5:$A$404,$A22,'Leave log'!$C$5:$C$404,"&lt;="&amp;T$4,'Leave log'!$D$5:$D$404,"&gt;="&amp;T$4,'Leave log'!$B$5:$B$404,Setup!$A$12)&gt;0),Setup!$B$12&amp;IF(COUNTIFS('Leave log'!$A$5:$A$404,$A22,'Leave log'!$C$5:$C$404,T$4,'Leave log'!$D$5:$D$404,T$4,'Leave log'!$E$5:$E$404,"Half day")&gt;0,"½",""),IF(AND(Setup!$A$13&lt;&gt;"",COUNTIFS('Leave log'!$A$5:$A$404,$A22,'Leave log'!$C$5:$C$404,"&lt;="&amp;T$4,'Leave log'!$D$5:$D$404,"&gt;="&amp;T$4,'Leave log'!$B$5:$B$404,Setup!$A$13)&gt;0),Setup!$B$13&amp;IF(COUNTIFS('Leave log'!$A$5:$A$404,$A22,'Leave log'!$C$5:$C$404,T$4,'Leave log'!$D$5:$D$404,T$4,'Leave log'!$E$5:$E$404,"Half day")&gt;0,"½",""),IF(AND(Setup!$A$14&lt;&gt;"",COUNTIFS('Leave log'!$A$5:$A$404,$A22,'Leave log'!$C$5:$C$404,"&lt;="&amp;T$4,'Leave log'!$D$5:$D$404,"&gt;="&amp;T$4,'Leave log'!$B$5:$B$404,Setup!$A$14)&gt;0),Setup!$B$14&amp;IF(COUNTIFS('Leave log'!$A$5:$A$404,$A22,'Leave log'!$C$5:$C$404,T$4,'Leave log'!$D$5:$D$404,T$4,'Leave log'!$E$5:$E$404,"Half day")&gt;0,"½",""),IF(AND(Setup!$A$15&lt;&gt;"",COUNTIFS('Leave log'!$A$5:$A$404,$A22,'Leave log'!$C$5:$C$404,"&lt;="&amp;T$4,'Leave log'!$D$5:$D$404,"&gt;="&amp;T$4,'Leave log'!$B$5:$B$404,Setup!$A$15)&gt;0),Setup!$B$15&amp;IF(COUNTIFS('Leave log'!$A$5:$A$404,$A22,'Leave log'!$C$5:$C$404,T$4,'Leave log'!$D$5:$D$404,T$4,'Leave log'!$E$5:$E$404,"Half day")&gt;0,"½",""),IF(AND(Setup!$A$16&lt;&gt;"",COUNTIFS('Leave log'!$A$5:$A$404,$A22,'Leave log'!$C$5:$C$404,"&lt;="&amp;T$4,'Leave log'!$D$5:$D$404,"&gt;="&amp;T$4,'Leave log'!$B$5:$B$404,Setup!$A$16)&gt;0),Setup!$B$16&amp;IF(COUNTIFS('Leave log'!$A$5:$A$404,$A22,'Leave log'!$C$5:$C$404,T$4,'Leave log'!$D$5:$D$404,T$4,'Leave log'!$E$5:$E$404,"Half day")&gt;0,"½",""),IF(AND(Setup!$A$17&lt;&gt;"",COUNTIFS('Leave log'!$A$5:$A$404,$A22,'Leave log'!$C$5:$C$404,"&lt;="&amp;T$4,'Leave log'!$D$5:$D$404,"&gt;="&amp;T$4,'Leave log'!$B$5:$B$404,Setup!$A$17)&gt;0),Setup!$B$17&amp;IF(COUNTIFS('Leave log'!$A$5:$A$404,$A22,'Leave log'!$C$5:$C$404,T$4,'Leave log'!$D$5:$D$404,T$4,'Leave log'!$E$5:$E$404,"Half day")&gt;0,"½",""),""))))))))</f>
        <v/>
      </c>
      <c r="U22" s="75">
        <f>IF(OR(U$7=1,$A22=""),"",IF(COUNTIFS('Leave log'!$A$5:$A$404,$A22,'Leave log'!$C$5:$C$404,"&lt;="&amp;U$4,'Leave log'!$D$5:$D$404,"&gt;="&amp;U$4)=0,"",IF(AND(Setup!$A$12&lt;&gt;"",COUNTIFS('Leave log'!$A$5:$A$404,$A22,'Leave log'!$C$5:$C$404,"&lt;="&amp;U$4,'Leave log'!$D$5:$D$404,"&gt;="&amp;U$4,'Leave log'!$B$5:$B$404,Setup!$A$12)&gt;0),Setup!$B$12&amp;IF(COUNTIFS('Leave log'!$A$5:$A$404,$A22,'Leave log'!$C$5:$C$404,U$4,'Leave log'!$D$5:$D$404,U$4,'Leave log'!$E$5:$E$404,"Half day")&gt;0,"½",""),IF(AND(Setup!$A$13&lt;&gt;"",COUNTIFS('Leave log'!$A$5:$A$404,$A22,'Leave log'!$C$5:$C$404,"&lt;="&amp;U$4,'Leave log'!$D$5:$D$404,"&gt;="&amp;U$4,'Leave log'!$B$5:$B$404,Setup!$A$13)&gt;0),Setup!$B$13&amp;IF(COUNTIFS('Leave log'!$A$5:$A$404,$A22,'Leave log'!$C$5:$C$404,U$4,'Leave log'!$D$5:$D$404,U$4,'Leave log'!$E$5:$E$404,"Half day")&gt;0,"½",""),IF(AND(Setup!$A$14&lt;&gt;"",COUNTIFS('Leave log'!$A$5:$A$404,$A22,'Leave log'!$C$5:$C$404,"&lt;="&amp;U$4,'Leave log'!$D$5:$D$404,"&gt;="&amp;U$4,'Leave log'!$B$5:$B$404,Setup!$A$14)&gt;0),Setup!$B$14&amp;IF(COUNTIFS('Leave log'!$A$5:$A$404,$A22,'Leave log'!$C$5:$C$404,U$4,'Leave log'!$D$5:$D$404,U$4,'Leave log'!$E$5:$E$404,"Half day")&gt;0,"½",""),IF(AND(Setup!$A$15&lt;&gt;"",COUNTIFS('Leave log'!$A$5:$A$404,$A22,'Leave log'!$C$5:$C$404,"&lt;="&amp;U$4,'Leave log'!$D$5:$D$404,"&gt;="&amp;U$4,'Leave log'!$B$5:$B$404,Setup!$A$15)&gt;0),Setup!$B$15&amp;IF(COUNTIFS('Leave log'!$A$5:$A$404,$A22,'Leave log'!$C$5:$C$404,U$4,'Leave log'!$D$5:$D$404,U$4,'Leave log'!$E$5:$E$404,"Half day")&gt;0,"½",""),IF(AND(Setup!$A$16&lt;&gt;"",COUNTIFS('Leave log'!$A$5:$A$404,$A22,'Leave log'!$C$5:$C$404,"&lt;="&amp;U$4,'Leave log'!$D$5:$D$404,"&gt;="&amp;U$4,'Leave log'!$B$5:$B$404,Setup!$A$16)&gt;0),Setup!$B$16&amp;IF(COUNTIFS('Leave log'!$A$5:$A$404,$A22,'Leave log'!$C$5:$C$404,U$4,'Leave log'!$D$5:$D$404,U$4,'Leave log'!$E$5:$E$404,"Half day")&gt;0,"½",""),IF(AND(Setup!$A$17&lt;&gt;"",COUNTIFS('Leave log'!$A$5:$A$404,$A22,'Leave log'!$C$5:$C$404,"&lt;="&amp;U$4,'Leave log'!$D$5:$D$404,"&gt;="&amp;U$4,'Leave log'!$B$5:$B$404,Setup!$A$17)&gt;0),Setup!$B$17&amp;IF(COUNTIFS('Leave log'!$A$5:$A$404,$A22,'Leave log'!$C$5:$C$404,U$4,'Leave log'!$D$5:$D$404,U$4,'Leave log'!$E$5:$E$404,"Half day")&gt;0,"½",""),""))))))))</f>
        <v/>
      </c>
      <c r="V22" s="75">
        <f>IF(OR(V$7=1,$A22=""),"",IF(COUNTIFS('Leave log'!$A$5:$A$404,$A22,'Leave log'!$C$5:$C$404,"&lt;="&amp;V$4,'Leave log'!$D$5:$D$404,"&gt;="&amp;V$4)=0,"",IF(AND(Setup!$A$12&lt;&gt;"",COUNTIFS('Leave log'!$A$5:$A$404,$A22,'Leave log'!$C$5:$C$404,"&lt;="&amp;V$4,'Leave log'!$D$5:$D$404,"&gt;="&amp;V$4,'Leave log'!$B$5:$B$404,Setup!$A$12)&gt;0),Setup!$B$12&amp;IF(COUNTIFS('Leave log'!$A$5:$A$404,$A22,'Leave log'!$C$5:$C$404,V$4,'Leave log'!$D$5:$D$404,V$4,'Leave log'!$E$5:$E$404,"Half day")&gt;0,"½",""),IF(AND(Setup!$A$13&lt;&gt;"",COUNTIFS('Leave log'!$A$5:$A$404,$A22,'Leave log'!$C$5:$C$404,"&lt;="&amp;V$4,'Leave log'!$D$5:$D$404,"&gt;="&amp;V$4,'Leave log'!$B$5:$B$404,Setup!$A$13)&gt;0),Setup!$B$13&amp;IF(COUNTIFS('Leave log'!$A$5:$A$404,$A22,'Leave log'!$C$5:$C$404,V$4,'Leave log'!$D$5:$D$404,V$4,'Leave log'!$E$5:$E$404,"Half day")&gt;0,"½",""),IF(AND(Setup!$A$14&lt;&gt;"",COUNTIFS('Leave log'!$A$5:$A$404,$A22,'Leave log'!$C$5:$C$404,"&lt;="&amp;V$4,'Leave log'!$D$5:$D$404,"&gt;="&amp;V$4,'Leave log'!$B$5:$B$404,Setup!$A$14)&gt;0),Setup!$B$14&amp;IF(COUNTIFS('Leave log'!$A$5:$A$404,$A22,'Leave log'!$C$5:$C$404,V$4,'Leave log'!$D$5:$D$404,V$4,'Leave log'!$E$5:$E$404,"Half day")&gt;0,"½",""),IF(AND(Setup!$A$15&lt;&gt;"",COUNTIFS('Leave log'!$A$5:$A$404,$A22,'Leave log'!$C$5:$C$404,"&lt;="&amp;V$4,'Leave log'!$D$5:$D$404,"&gt;="&amp;V$4,'Leave log'!$B$5:$B$404,Setup!$A$15)&gt;0),Setup!$B$15&amp;IF(COUNTIFS('Leave log'!$A$5:$A$404,$A22,'Leave log'!$C$5:$C$404,V$4,'Leave log'!$D$5:$D$404,V$4,'Leave log'!$E$5:$E$404,"Half day")&gt;0,"½",""),IF(AND(Setup!$A$16&lt;&gt;"",COUNTIFS('Leave log'!$A$5:$A$404,$A22,'Leave log'!$C$5:$C$404,"&lt;="&amp;V$4,'Leave log'!$D$5:$D$404,"&gt;="&amp;V$4,'Leave log'!$B$5:$B$404,Setup!$A$16)&gt;0),Setup!$B$16&amp;IF(COUNTIFS('Leave log'!$A$5:$A$404,$A22,'Leave log'!$C$5:$C$404,V$4,'Leave log'!$D$5:$D$404,V$4,'Leave log'!$E$5:$E$404,"Half day")&gt;0,"½",""),IF(AND(Setup!$A$17&lt;&gt;"",COUNTIFS('Leave log'!$A$5:$A$404,$A22,'Leave log'!$C$5:$C$404,"&lt;="&amp;V$4,'Leave log'!$D$5:$D$404,"&gt;="&amp;V$4,'Leave log'!$B$5:$B$404,Setup!$A$17)&gt;0),Setup!$B$17&amp;IF(COUNTIFS('Leave log'!$A$5:$A$404,$A22,'Leave log'!$C$5:$C$404,V$4,'Leave log'!$D$5:$D$404,V$4,'Leave log'!$E$5:$E$404,"Half day")&gt;0,"½",""),""))))))))</f>
        <v/>
      </c>
      <c r="W22" s="75">
        <f>IF(OR(W$7=1,$A22=""),"",IF(COUNTIFS('Leave log'!$A$5:$A$404,$A22,'Leave log'!$C$5:$C$404,"&lt;="&amp;W$4,'Leave log'!$D$5:$D$404,"&gt;="&amp;W$4)=0,"",IF(AND(Setup!$A$12&lt;&gt;"",COUNTIFS('Leave log'!$A$5:$A$404,$A22,'Leave log'!$C$5:$C$404,"&lt;="&amp;W$4,'Leave log'!$D$5:$D$404,"&gt;="&amp;W$4,'Leave log'!$B$5:$B$404,Setup!$A$12)&gt;0),Setup!$B$12&amp;IF(COUNTIFS('Leave log'!$A$5:$A$404,$A22,'Leave log'!$C$5:$C$404,W$4,'Leave log'!$D$5:$D$404,W$4,'Leave log'!$E$5:$E$404,"Half day")&gt;0,"½",""),IF(AND(Setup!$A$13&lt;&gt;"",COUNTIFS('Leave log'!$A$5:$A$404,$A22,'Leave log'!$C$5:$C$404,"&lt;="&amp;W$4,'Leave log'!$D$5:$D$404,"&gt;="&amp;W$4,'Leave log'!$B$5:$B$404,Setup!$A$13)&gt;0),Setup!$B$13&amp;IF(COUNTIFS('Leave log'!$A$5:$A$404,$A22,'Leave log'!$C$5:$C$404,W$4,'Leave log'!$D$5:$D$404,W$4,'Leave log'!$E$5:$E$404,"Half day")&gt;0,"½",""),IF(AND(Setup!$A$14&lt;&gt;"",COUNTIFS('Leave log'!$A$5:$A$404,$A22,'Leave log'!$C$5:$C$404,"&lt;="&amp;W$4,'Leave log'!$D$5:$D$404,"&gt;="&amp;W$4,'Leave log'!$B$5:$B$404,Setup!$A$14)&gt;0),Setup!$B$14&amp;IF(COUNTIFS('Leave log'!$A$5:$A$404,$A22,'Leave log'!$C$5:$C$404,W$4,'Leave log'!$D$5:$D$404,W$4,'Leave log'!$E$5:$E$404,"Half day")&gt;0,"½",""),IF(AND(Setup!$A$15&lt;&gt;"",COUNTIFS('Leave log'!$A$5:$A$404,$A22,'Leave log'!$C$5:$C$404,"&lt;="&amp;W$4,'Leave log'!$D$5:$D$404,"&gt;="&amp;W$4,'Leave log'!$B$5:$B$404,Setup!$A$15)&gt;0),Setup!$B$15&amp;IF(COUNTIFS('Leave log'!$A$5:$A$404,$A22,'Leave log'!$C$5:$C$404,W$4,'Leave log'!$D$5:$D$404,W$4,'Leave log'!$E$5:$E$404,"Half day")&gt;0,"½",""),IF(AND(Setup!$A$16&lt;&gt;"",COUNTIFS('Leave log'!$A$5:$A$404,$A22,'Leave log'!$C$5:$C$404,"&lt;="&amp;W$4,'Leave log'!$D$5:$D$404,"&gt;="&amp;W$4,'Leave log'!$B$5:$B$404,Setup!$A$16)&gt;0),Setup!$B$16&amp;IF(COUNTIFS('Leave log'!$A$5:$A$404,$A22,'Leave log'!$C$5:$C$404,W$4,'Leave log'!$D$5:$D$404,W$4,'Leave log'!$E$5:$E$404,"Half day")&gt;0,"½",""),IF(AND(Setup!$A$17&lt;&gt;"",COUNTIFS('Leave log'!$A$5:$A$404,$A22,'Leave log'!$C$5:$C$404,"&lt;="&amp;W$4,'Leave log'!$D$5:$D$404,"&gt;="&amp;W$4,'Leave log'!$B$5:$B$404,Setup!$A$17)&gt;0),Setup!$B$17&amp;IF(COUNTIFS('Leave log'!$A$5:$A$404,$A22,'Leave log'!$C$5:$C$404,W$4,'Leave log'!$D$5:$D$404,W$4,'Leave log'!$E$5:$E$404,"Half day")&gt;0,"½",""),""))))))))</f>
        <v/>
      </c>
      <c r="X22" s="75">
        <f>IF(OR(X$7=1,$A22=""),"",IF(COUNTIFS('Leave log'!$A$5:$A$404,$A22,'Leave log'!$C$5:$C$404,"&lt;="&amp;X$4,'Leave log'!$D$5:$D$404,"&gt;="&amp;X$4)=0,"",IF(AND(Setup!$A$12&lt;&gt;"",COUNTIFS('Leave log'!$A$5:$A$404,$A22,'Leave log'!$C$5:$C$404,"&lt;="&amp;X$4,'Leave log'!$D$5:$D$404,"&gt;="&amp;X$4,'Leave log'!$B$5:$B$404,Setup!$A$12)&gt;0),Setup!$B$12&amp;IF(COUNTIFS('Leave log'!$A$5:$A$404,$A22,'Leave log'!$C$5:$C$404,X$4,'Leave log'!$D$5:$D$404,X$4,'Leave log'!$E$5:$E$404,"Half day")&gt;0,"½",""),IF(AND(Setup!$A$13&lt;&gt;"",COUNTIFS('Leave log'!$A$5:$A$404,$A22,'Leave log'!$C$5:$C$404,"&lt;="&amp;X$4,'Leave log'!$D$5:$D$404,"&gt;="&amp;X$4,'Leave log'!$B$5:$B$404,Setup!$A$13)&gt;0),Setup!$B$13&amp;IF(COUNTIFS('Leave log'!$A$5:$A$404,$A22,'Leave log'!$C$5:$C$404,X$4,'Leave log'!$D$5:$D$404,X$4,'Leave log'!$E$5:$E$404,"Half day")&gt;0,"½",""),IF(AND(Setup!$A$14&lt;&gt;"",COUNTIFS('Leave log'!$A$5:$A$404,$A22,'Leave log'!$C$5:$C$404,"&lt;="&amp;X$4,'Leave log'!$D$5:$D$404,"&gt;="&amp;X$4,'Leave log'!$B$5:$B$404,Setup!$A$14)&gt;0),Setup!$B$14&amp;IF(COUNTIFS('Leave log'!$A$5:$A$404,$A22,'Leave log'!$C$5:$C$404,X$4,'Leave log'!$D$5:$D$404,X$4,'Leave log'!$E$5:$E$404,"Half day")&gt;0,"½",""),IF(AND(Setup!$A$15&lt;&gt;"",COUNTIFS('Leave log'!$A$5:$A$404,$A22,'Leave log'!$C$5:$C$404,"&lt;="&amp;X$4,'Leave log'!$D$5:$D$404,"&gt;="&amp;X$4,'Leave log'!$B$5:$B$404,Setup!$A$15)&gt;0),Setup!$B$15&amp;IF(COUNTIFS('Leave log'!$A$5:$A$404,$A22,'Leave log'!$C$5:$C$404,X$4,'Leave log'!$D$5:$D$404,X$4,'Leave log'!$E$5:$E$404,"Half day")&gt;0,"½",""),IF(AND(Setup!$A$16&lt;&gt;"",COUNTIFS('Leave log'!$A$5:$A$404,$A22,'Leave log'!$C$5:$C$404,"&lt;="&amp;X$4,'Leave log'!$D$5:$D$404,"&gt;="&amp;X$4,'Leave log'!$B$5:$B$404,Setup!$A$16)&gt;0),Setup!$B$16&amp;IF(COUNTIFS('Leave log'!$A$5:$A$404,$A22,'Leave log'!$C$5:$C$404,X$4,'Leave log'!$D$5:$D$404,X$4,'Leave log'!$E$5:$E$404,"Half day")&gt;0,"½",""),IF(AND(Setup!$A$17&lt;&gt;"",COUNTIFS('Leave log'!$A$5:$A$404,$A22,'Leave log'!$C$5:$C$404,"&lt;="&amp;X$4,'Leave log'!$D$5:$D$404,"&gt;="&amp;X$4,'Leave log'!$B$5:$B$404,Setup!$A$17)&gt;0),Setup!$B$17&amp;IF(COUNTIFS('Leave log'!$A$5:$A$404,$A22,'Leave log'!$C$5:$C$404,X$4,'Leave log'!$D$5:$D$404,X$4,'Leave log'!$E$5:$E$404,"Half day")&gt;0,"½",""),""))))))))</f>
        <v/>
      </c>
      <c r="Y22" s="75">
        <f>IF(OR(Y$7=1,$A22=""),"",IF(COUNTIFS('Leave log'!$A$5:$A$404,$A22,'Leave log'!$C$5:$C$404,"&lt;="&amp;Y$4,'Leave log'!$D$5:$D$404,"&gt;="&amp;Y$4)=0,"",IF(AND(Setup!$A$12&lt;&gt;"",COUNTIFS('Leave log'!$A$5:$A$404,$A22,'Leave log'!$C$5:$C$404,"&lt;="&amp;Y$4,'Leave log'!$D$5:$D$404,"&gt;="&amp;Y$4,'Leave log'!$B$5:$B$404,Setup!$A$12)&gt;0),Setup!$B$12&amp;IF(COUNTIFS('Leave log'!$A$5:$A$404,$A22,'Leave log'!$C$5:$C$404,Y$4,'Leave log'!$D$5:$D$404,Y$4,'Leave log'!$E$5:$E$404,"Half day")&gt;0,"½",""),IF(AND(Setup!$A$13&lt;&gt;"",COUNTIFS('Leave log'!$A$5:$A$404,$A22,'Leave log'!$C$5:$C$404,"&lt;="&amp;Y$4,'Leave log'!$D$5:$D$404,"&gt;="&amp;Y$4,'Leave log'!$B$5:$B$404,Setup!$A$13)&gt;0),Setup!$B$13&amp;IF(COUNTIFS('Leave log'!$A$5:$A$404,$A22,'Leave log'!$C$5:$C$404,Y$4,'Leave log'!$D$5:$D$404,Y$4,'Leave log'!$E$5:$E$404,"Half day")&gt;0,"½",""),IF(AND(Setup!$A$14&lt;&gt;"",COUNTIFS('Leave log'!$A$5:$A$404,$A22,'Leave log'!$C$5:$C$404,"&lt;="&amp;Y$4,'Leave log'!$D$5:$D$404,"&gt;="&amp;Y$4,'Leave log'!$B$5:$B$404,Setup!$A$14)&gt;0),Setup!$B$14&amp;IF(COUNTIFS('Leave log'!$A$5:$A$404,$A22,'Leave log'!$C$5:$C$404,Y$4,'Leave log'!$D$5:$D$404,Y$4,'Leave log'!$E$5:$E$404,"Half day")&gt;0,"½",""),IF(AND(Setup!$A$15&lt;&gt;"",COUNTIFS('Leave log'!$A$5:$A$404,$A22,'Leave log'!$C$5:$C$404,"&lt;="&amp;Y$4,'Leave log'!$D$5:$D$404,"&gt;="&amp;Y$4,'Leave log'!$B$5:$B$404,Setup!$A$15)&gt;0),Setup!$B$15&amp;IF(COUNTIFS('Leave log'!$A$5:$A$404,$A22,'Leave log'!$C$5:$C$404,Y$4,'Leave log'!$D$5:$D$404,Y$4,'Leave log'!$E$5:$E$404,"Half day")&gt;0,"½",""),IF(AND(Setup!$A$16&lt;&gt;"",COUNTIFS('Leave log'!$A$5:$A$404,$A22,'Leave log'!$C$5:$C$404,"&lt;="&amp;Y$4,'Leave log'!$D$5:$D$404,"&gt;="&amp;Y$4,'Leave log'!$B$5:$B$404,Setup!$A$16)&gt;0),Setup!$B$16&amp;IF(COUNTIFS('Leave log'!$A$5:$A$404,$A22,'Leave log'!$C$5:$C$404,Y$4,'Leave log'!$D$5:$D$404,Y$4,'Leave log'!$E$5:$E$404,"Half day")&gt;0,"½",""),IF(AND(Setup!$A$17&lt;&gt;"",COUNTIFS('Leave log'!$A$5:$A$404,$A22,'Leave log'!$C$5:$C$404,"&lt;="&amp;Y$4,'Leave log'!$D$5:$D$404,"&gt;="&amp;Y$4,'Leave log'!$B$5:$B$404,Setup!$A$17)&gt;0),Setup!$B$17&amp;IF(COUNTIFS('Leave log'!$A$5:$A$404,$A22,'Leave log'!$C$5:$C$404,Y$4,'Leave log'!$D$5:$D$404,Y$4,'Leave log'!$E$5:$E$404,"Half day")&gt;0,"½",""),""))))))))</f>
        <v/>
      </c>
      <c r="Z22" s="75">
        <f>IF(OR(Z$7=1,$A22=""),"",IF(COUNTIFS('Leave log'!$A$5:$A$404,$A22,'Leave log'!$C$5:$C$404,"&lt;="&amp;Z$4,'Leave log'!$D$5:$D$404,"&gt;="&amp;Z$4)=0,"",IF(AND(Setup!$A$12&lt;&gt;"",COUNTIFS('Leave log'!$A$5:$A$404,$A22,'Leave log'!$C$5:$C$404,"&lt;="&amp;Z$4,'Leave log'!$D$5:$D$404,"&gt;="&amp;Z$4,'Leave log'!$B$5:$B$404,Setup!$A$12)&gt;0),Setup!$B$12&amp;IF(COUNTIFS('Leave log'!$A$5:$A$404,$A22,'Leave log'!$C$5:$C$404,Z$4,'Leave log'!$D$5:$D$404,Z$4,'Leave log'!$E$5:$E$404,"Half day")&gt;0,"½",""),IF(AND(Setup!$A$13&lt;&gt;"",COUNTIFS('Leave log'!$A$5:$A$404,$A22,'Leave log'!$C$5:$C$404,"&lt;="&amp;Z$4,'Leave log'!$D$5:$D$404,"&gt;="&amp;Z$4,'Leave log'!$B$5:$B$404,Setup!$A$13)&gt;0),Setup!$B$13&amp;IF(COUNTIFS('Leave log'!$A$5:$A$404,$A22,'Leave log'!$C$5:$C$404,Z$4,'Leave log'!$D$5:$D$404,Z$4,'Leave log'!$E$5:$E$404,"Half day")&gt;0,"½",""),IF(AND(Setup!$A$14&lt;&gt;"",COUNTIFS('Leave log'!$A$5:$A$404,$A22,'Leave log'!$C$5:$C$404,"&lt;="&amp;Z$4,'Leave log'!$D$5:$D$404,"&gt;="&amp;Z$4,'Leave log'!$B$5:$B$404,Setup!$A$14)&gt;0),Setup!$B$14&amp;IF(COUNTIFS('Leave log'!$A$5:$A$404,$A22,'Leave log'!$C$5:$C$404,Z$4,'Leave log'!$D$5:$D$404,Z$4,'Leave log'!$E$5:$E$404,"Half day")&gt;0,"½",""),IF(AND(Setup!$A$15&lt;&gt;"",COUNTIFS('Leave log'!$A$5:$A$404,$A22,'Leave log'!$C$5:$C$404,"&lt;="&amp;Z$4,'Leave log'!$D$5:$D$404,"&gt;="&amp;Z$4,'Leave log'!$B$5:$B$404,Setup!$A$15)&gt;0),Setup!$B$15&amp;IF(COUNTIFS('Leave log'!$A$5:$A$404,$A22,'Leave log'!$C$5:$C$404,Z$4,'Leave log'!$D$5:$D$404,Z$4,'Leave log'!$E$5:$E$404,"Half day")&gt;0,"½",""),IF(AND(Setup!$A$16&lt;&gt;"",COUNTIFS('Leave log'!$A$5:$A$404,$A22,'Leave log'!$C$5:$C$404,"&lt;="&amp;Z$4,'Leave log'!$D$5:$D$404,"&gt;="&amp;Z$4,'Leave log'!$B$5:$B$404,Setup!$A$16)&gt;0),Setup!$B$16&amp;IF(COUNTIFS('Leave log'!$A$5:$A$404,$A22,'Leave log'!$C$5:$C$404,Z$4,'Leave log'!$D$5:$D$404,Z$4,'Leave log'!$E$5:$E$404,"Half day")&gt;0,"½",""),IF(AND(Setup!$A$17&lt;&gt;"",COUNTIFS('Leave log'!$A$5:$A$404,$A22,'Leave log'!$C$5:$C$404,"&lt;="&amp;Z$4,'Leave log'!$D$5:$D$404,"&gt;="&amp;Z$4,'Leave log'!$B$5:$B$404,Setup!$A$17)&gt;0),Setup!$B$17&amp;IF(COUNTIFS('Leave log'!$A$5:$A$404,$A22,'Leave log'!$C$5:$C$404,Z$4,'Leave log'!$D$5:$D$404,Z$4,'Leave log'!$E$5:$E$404,"Half day")&gt;0,"½",""),""))))))))</f>
        <v/>
      </c>
      <c r="AA22" s="75">
        <f>IF(OR(AA$7=1,$A22=""),"",IF(COUNTIFS('Leave log'!$A$5:$A$404,$A22,'Leave log'!$C$5:$C$404,"&lt;="&amp;AA$4,'Leave log'!$D$5:$D$404,"&gt;="&amp;AA$4)=0,"",IF(AND(Setup!$A$12&lt;&gt;"",COUNTIFS('Leave log'!$A$5:$A$404,$A22,'Leave log'!$C$5:$C$404,"&lt;="&amp;AA$4,'Leave log'!$D$5:$D$404,"&gt;="&amp;AA$4,'Leave log'!$B$5:$B$404,Setup!$A$12)&gt;0),Setup!$B$12&amp;IF(COUNTIFS('Leave log'!$A$5:$A$404,$A22,'Leave log'!$C$5:$C$404,AA$4,'Leave log'!$D$5:$D$404,AA$4,'Leave log'!$E$5:$E$404,"Half day")&gt;0,"½",""),IF(AND(Setup!$A$13&lt;&gt;"",COUNTIFS('Leave log'!$A$5:$A$404,$A22,'Leave log'!$C$5:$C$404,"&lt;="&amp;AA$4,'Leave log'!$D$5:$D$404,"&gt;="&amp;AA$4,'Leave log'!$B$5:$B$404,Setup!$A$13)&gt;0),Setup!$B$13&amp;IF(COUNTIFS('Leave log'!$A$5:$A$404,$A22,'Leave log'!$C$5:$C$404,AA$4,'Leave log'!$D$5:$D$404,AA$4,'Leave log'!$E$5:$E$404,"Half day")&gt;0,"½",""),IF(AND(Setup!$A$14&lt;&gt;"",COUNTIFS('Leave log'!$A$5:$A$404,$A22,'Leave log'!$C$5:$C$404,"&lt;="&amp;AA$4,'Leave log'!$D$5:$D$404,"&gt;="&amp;AA$4,'Leave log'!$B$5:$B$404,Setup!$A$14)&gt;0),Setup!$B$14&amp;IF(COUNTIFS('Leave log'!$A$5:$A$404,$A22,'Leave log'!$C$5:$C$404,AA$4,'Leave log'!$D$5:$D$404,AA$4,'Leave log'!$E$5:$E$404,"Half day")&gt;0,"½",""),IF(AND(Setup!$A$15&lt;&gt;"",COUNTIFS('Leave log'!$A$5:$A$404,$A22,'Leave log'!$C$5:$C$404,"&lt;="&amp;AA$4,'Leave log'!$D$5:$D$404,"&gt;="&amp;AA$4,'Leave log'!$B$5:$B$404,Setup!$A$15)&gt;0),Setup!$B$15&amp;IF(COUNTIFS('Leave log'!$A$5:$A$404,$A22,'Leave log'!$C$5:$C$404,AA$4,'Leave log'!$D$5:$D$404,AA$4,'Leave log'!$E$5:$E$404,"Half day")&gt;0,"½",""),IF(AND(Setup!$A$16&lt;&gt;"",COUNTIFS('Leave log'!$A$5:$A$404,$A22,'Leave log'!$C$5:$C$404,"&lt;="&amp;AA$4,'Leave log'!$D$5:$D$404,"&gt;="&amp;AA$4,'Leave log'!$B$5:$B$404,Setup!$A$16)&gt;0),Setup!$B$16&amp;IF(COUNTIFS('Leave log'!$A$5:$A$404,$A22,'Leave log'!$C$5:$C$404,AA$4,'Leave log'!$D$5:$D$404,AA$4,'Leave log'!$E$5:$E$404,"Half day")&gt;0,"½",""),IF(AND(Setup!$A$17&lt;&gt;"",COUNTIFS('Leave log'!$A$5:$A$404,$A22,'Leave log'!$C$5:$C$404,"&lt;="&amp;AA$4,'Leave log'!$D$5:$D$404,"&gt;="&amp;AA$4,'Leave log'!$B$5:$B$404,Setup!$A$17)&gt;0),Setup!$B$17&amp;IF(COUNTIFS('Leave log'!$A$5:$A$404,$A22,'Leave log'!$C$5:$C$404,AA$4,'Leave log'!$D$5:$D$404,AA$4,'Leave log'!$E$5:$E$404,"Half day")&gt;0,"½",""),""))))))))</f>
        <v/>
      </c>
      <c r="AB22" s="75">
        <f>IF(OR(AB$7=1,$A22=""),"",IF(COUNTIFS('Leave log'!$A$5:$A$404,$A22,'Leave log'!$C$5:$C$404,"&lt;="&amp;AB$4,'Leave log'!$D$5:$D$404,"&gt;="&amp;AB$4)=0,"",IF(AND(Setup!$A$12&lt;&gt;"",COUNTIFS('Leave log'!$A$5:$A$404,$A22,'Leave log'!$C$5:$C$404,"&lt;="&amp;AB$4,'Leave log'!$D$5:$D$404,"&gt;="&amp;AB$4,'Leave log'!$B$5:$B$404,Setup!$A$12)&gt;0),Setup!$B$12&amp;IF(COUNTIFS('Leave log'!$A$5:$A$404,$A22,'Leave log'!$C$5:$C$404,AB$4,'Leave log'!$D$5:$D$404,AB$4,'Leave log'!$E$5:$E$404,"Half day")&gt;0,"½",""),IF(AND(Setup!$A$13&lt;&gt;"",COUNTIFS('Leave log'!$A$5:$A$404,$A22,'Leave log'!$C$5:$C$404,"&lt;="&amp;AB$4,'Leave log'!$D$5:$D$404,"&gt;="&amp;AB$4,'Leave log'!$B$5:$B$404,Setup!$A$13)&gt;0),Setup!$B$13&amp;IF(COUNTIFS('Leave log'!$A$5:$A$404,$A22,'Leave log'!$C$5:$C$404,AB$4,'Leave log'!$D$5:$D$404,AB$4,'Leave log'!$E$5:$E$404,"Half day")&gt;0,"½",""),IF(AND(Setup!$A$14&lt;&gt;"",COUNTIFS('Leave log'!$A$5:$A$404,$A22,'Leave log'!$C$5:$C$404,"&lt;="&amp;AB$4,'Leave log'!$D$5:$D$404,"&gt;="&amp;AB$4,'Leave log'!$B$5:$B$404,Setup!$A$14)&gt;0),Setup!$B$14&amp;IF(COUNTIFS('Leave log'!$A$5:$A$404,$A22,'Leave log'!$C$5:$C$404,AB$4,'Leave log'!$D$5:$D$404,AB$4,'Leave log'!$E$5:$E$404,"Half day")&gt;0,"½",""),IF(AND(Setup!$A$15&lt;&gt;"",COUNTIFS('Leave log'!$A$5:$A$404,$A22,'Leave log'!$C$5:$C$404,"&lt;="&amp;AB$4,'Leave log'!$D$5:$D$404,"&gt;="&amp;AB$4,'Leave log'!$B$5:$B$404,Setup!$A$15)&gt;0),Setup!$B$15&amp;IF(COUNTIFS('Leave log'!$A$5:$A$404,$A22,'Leave log'!$C$5:$C$404,AB$4,'Leave log'!$D$5:$D$404,AB$4,'Leave log'!$E$5:$E$404,"Half day")&gt;0,"½",""),IF(AND(Setup!$A$16&lt;&gt;"",COUNTIFS('Leave log'!$A$5:$A$404,$A22,'Leave log'!$C$5:$C$404,"&lt;="&amp;AB$4,'Leave log'!$D$5:$D$404,"&gt;="&amp;AB$4,'Leave log'!$B$5:$B$404,Setup!$A$16)&gt;0),Setup!$B$16&amp;IF(COUNTIFS('Leave log'!$A$5:$A$404,$A22,'Leave log'!$C$5:$C$404,AB$4,'Leave log'!$D$5:$D$404,AB$4,'Leave log'!$E$5:$E$404,"Half day")&gt;0,"½",""),IF(AND(Setup!$A$17&lt;&gt;"",COUNTIFS('Leave log'!$A$5:$A$404,$A22,'Leave log'!$C$5:$C$404,"&lt;="&amp;AB$4,'Leave log'!$D$5:$D$404,"&gt;="&amp;AB$4,'Leave log'!$B$5:$B$404,Setup!$A$17)&gt;0),Setup!$B$17&amp;IF(COUNTIFS('Leave log'!$A$5:$A$404,$A22,'Leave log'!$C$5:$C$404,AB$4,'Leave log'!$D$5:$D$404,AB$4,'Leave log'!$E$5:$E$404,"Half day")&gt;0,"½",""),""))))))))</f>
        <v/>
      </c>
      <c r="AC22" s="75">
        <f>IF(OR(AC$7=1,$A22=""),"",IF(COUNTIFS('Leave log'!$A$5:$A$404,$A22,'Leave log'!$C$5:$C$404,"&lt;="&amp;AC$4,'Leave log'!$D$5:$D$404,"&gt;="&amp;AC$4)=0,"",IF(AND(Setup!$A$12&lt;&gt;"",COUNTIFS('Leave log'!$A$5:$A$404,$A22,'Leave log'!$C$5:$C$404,"&lt;="&amp;AC$4,'Leave log'!$D$5:$D$404,"&gt;="&amp;AC$4,'Leave log'!$B$5:$B$404,Setup!$A$12)&gt;0),Setup!$B$12&amp;IF(COUNTIFS('Leave log'!$A$5:$A$404,$A22,'Leave log'!$C$5:$C$404,AC$4,'Leave log'!$D$5:$D$404,AC$4,'Leave log'!$E$5:$E$404,"Half day")&gt;0,"½",""),IF(AND(Setup!$A$13&lt;&gt;"",COUNTIFS('Leave log'!$A$5:$A$404,$A22,'Leave log'!$C$5:$C$404,"&lt;="&amp;AC$4,'Leave log'!$D$5:$D$404,"&gt;="&amp;AC$4,'Leave log'!$B$5:$B$404,Setup!$A$13)&gt;0),Setup!$B$13&amp;IF(COUNTIFS('Leave log'!$A$5:$A$404,$A22,'Leave log'!$C$5:$C$404,AC$4,'Leave log'!$D$5:$D$404,AC$4,'Leave log'!$E$5:$E$404,"Half day")&gt;0,"½",""),IF(AND(Setup!$A$14&lt;&gt;"",COUNTIFS('Leave log'!$A$5:$A$404,$A22,'Leave log'!$C$5:$C$404,"&lt;="&amp;AC$4,'Leave log'!$D$5:$D$404,"&gt;="&amp;AC$4,'Leave log'!$B$5:$B$404,Setup!$A$14)&gt;0),Setup!$B$14&amp;IF(COUNTIFS('Leave log'!$A$5:$A$404,$A22,'Leave log'!$C$5:$C$404,AC$4,'Leave log'!$D$5:$D$404,AC$4,'Leave log'!$E$5:$E$404,"Half day")&gt;0,"½",""),IF(AND(Setup!$A$15&lt;&gt;"",COUNTIFS('Leave log'!$A$5:$A$404,$A22,'Leave log'!$C$5:$C$404,"&lt;="&amp;AC$4,'Leave log'!$D$5:$D$404,"&gt;="&amp;AC$4,'Leave log'!$B$5:$B$404,Setup!$A$15)&gt;0),Setup!$B$15&amp;IF(COUNTIFS('Leave log'!$A$5:$A$404,$A22,'Leave log'!$C$5:$C$404,AC$4,'Leave log'!$D$5:$D$404,AC$4,'Leave log'!$E$5:$E$404,"Half day")&gt;0,"½",""),IF(AND(Setup!$A$16&lt;&gt;"",COUNTIFS('Leave log'!$A$5:$A$404,$A22,'Leave log'!$C$5:$C$404,"&lt;="&amp;AC$4,'Leave log'!$D$5:$D$404,"&gt;="&amp;AC$4,'Leave log'!$B$5:$B$404,Setup!$A$16)&gt;0),Setup!$B$16&amp;IF(COUNTIFS('Leave log'!$A$5:$A$404,$A22,'Leave log'!$C$5:$C$404,AC$4,'Leave log'!$D$5:$D$404,AC$4,'Leave log'!$E$5:$E$404,"Half day")&gt;0,"½",""),IF(AND(Setup!$A$17&lt;&gt;"",COUNTIFS('Leave log'!$A$5:$A$404,$A22,'Leave log'!$C$5:$C$404,"&lt;="&amp;AC$4,'Leave log'!$D$5:$D$404,"&gt;="&amp;AC$4,'Leave log'!$B$5:$B$404,Setup!$A$17)&gt;0),Setup!$B$17&amp;IF(COUNTIFS('Leave log'!$A$5:$A$404,$A22,'Leave log'!$C$5:$C$404,AC$4,'Leave log'!$D$5:$D$404,AC$4,'Leave log'!$E$5:$E$404,"Half day")&gt;0,"½",""),""))))))))</f>
        <v/>
      </c>
      <c r="AD22" s="75">
        <f>IF(OR(AD$7=1,$A22=""),"",IF(COUNTIFS('Leave log'!$A$5:$A$404,$A22,'Leave log'!$C$5:$C$404,"&lt;="&amp;AD$4,'Leave log'!$D$5:$D$404,"&gt;="&amp;AD$4)=0,"",IF(AND(Setup!$A$12&lt;&gt;"",COUNTIFS('Leave log'!$A$5:$A$404,$A22,'Leave log'!$C$5:$C$404,"&lt;="&amp;AD$4,'Leave log'!$D$5:$D$404,"&gt;="&amp;AD$4,'Leave log'!$B$5:$B$404,Setup!$A$12)&gt;0),Setup!$B$12&amp;IF(COUNTIFS('Leave log'!$A$5:$A$404,$A22,'Leave log'!$C$5:$C$404,AD$4,'Leave log'!$D$5:$D$404,AD$4,'Leave log'!$E$5:$E$404,"Half day")&gt;0,"½",""),IF(AND(Setup!$A$13&lt;&gt;"",COUNTIFS('Leave log'!$A$5:$A$404,$A22,'Leave log'!$C$5:$C$404,"&lt;="&amp;AD$4,'Leave log'!$D$5:$D$404,"&gt;="&amp;AD$4,'Leave log'!$B$5:$B$404,Setup!$A$13)&gt;0),Setup!$B$13&amp;IF(COUNTIFS('Leave log'!$A$5:$A$404,$A22,'Leave log'!$C$5:$C$404,AD$4,'Leave log'!$D$5:$D$404,AD$4,'Leave log'!$E$5:$E$404,"Half day")&gt;0,"½",""),IF(AND(Setup!$A$14&lt;&gt;"",COUNTIFS('Leave log'!$A$5:$A$404,$A22,'Leave log'!$C$5:$C$404,"&lt;="&amp;AD$4,'Leave log'!$D$5:$D$404,"&gt;="&amp;AD$4,'Leave log'!$B$5:$B$404,Setup!$A$14)&gt;0),Setup!$B$14&amp;IF(COUNTIFS('Leave log'!$A$5:$A$404,$A22,'Leave log'!$C$5:$C$404,AD$4,'Leave log'!$D$5:$D$404,AD$4,'Leave log'!$E$5:$E$404,"Half day")&gt;0,"½",""),IF(AND(Setup!$A$15&lt;&gt;"",COUNTIFS('Leave log'!$A$5:$A$404,$A22,'Leave log'!$C$5:$C$404,"&lt;="&amp;AD$4,'Leave log'!$D$5:$D$404,"&gt;="&amp;AD$4,'Leave log'!$B$5:$B$404,Setup!$A$15)&gt;0),Setup!$B$15&amp;IF(COUNTIFS('Leave log'!$A$5:$A$404,$A22,'Leave log'!$C$5:$C$404,AD$4,'Leave log'!$D$5:$D$404,AD$4,'Leave log'!$E$5:$E$404,"Half day")&gt;0,"½",""),IF(AND(Setup!$A$16&lt;&gt;"",COUNTIFS('Leave log'!$A$5:$A$404,$A22,'Leave log'!$C$5:$C$404,"&lt;="&amp;AD$4,'Leave log'!$D$5:$D$404,"&gt;="&amp;AD$4,'Leave log'!$B$5:$B$404,Setup!$A$16)&gt;0),Setup!$B$16&amp;IF(COUNTIFS('Leave log'!$A$5:$A$404,$A22,'Leave log'!$C$5:$C$404,AD$4,'Leave log'!$D$5:$D$404,AD$4,'Leave log'!$E$5:$E$404,"Half day")&gt;0,"½",""),IF(AND(Setup!$A$17&lt;&gt;"",COUNTIFS('Leave log'!$A$5:$A$404,$A22,'Leave log'!$C$5:$C$404,"&lt;="&amp;AD$4,'Leave log'!$D$5:$D$404,"&gt;="&amp;AD$4,'Leave log'!$B$5:$B$404,Setup!$A$17)&gt;0),Setup!$B$17&amp;IF(COUNTIFS('Leave log'!$A$5:$A$404,$A22,'Leave log'!$C$5:$C$404,AD$4,'Leave log'!$D$5:$D$404,AD$4,'Leave log'!$E$5:$E$404,"Half day")&gt;0,"½",""),""))))))))</f>
        <v/>
      </c>
      <c r="AE22" s="75">
        <f>IF(OR(AE$7=1,$A22=""),"",IF(COUNTIFS('Leave log'!$A$5:$A$404,$A22,'Leave log'!$C$5:$C$404,"&lt;="&amp;AE$4,'Leave log'!$D$5:$D$404,"&gt;="&amp;AE$4)=0,"",IF(AND(Setup!$A$12&lt;&gt;"",COUNTIFS('Leave log'!$A$5:$A$404,$A22,'Leave log'!$C$5:$C$404,"&lt;="&amp;AE$4,'Leave log'!$D$5:$D$404,"&gt;="&amp;AE$4,'Leave log'!$B$5:$B$404,Setup!$A$12)&gt;0),Setup!$B$12&amp;IF(COUNTIFS('Leave log'!$A$5:$A$404,$A22,'Leave log'!$C$5:$C$404,AE$4,'Leave log'!$D$5:$D$404,AE$4,'Leave log'!$E$5:$E$404,"Half day")&gt;0,"½",""),IF(AND(Setup!$A$13&lt;&gt;"",COUNTIFS('Leave log'!$A$5:$A$404,$A22,'Leave log'!$C$5:$C$404,"&lt;="&amp;AE$4,'Leave log'!$D$5:$D$404,"&gt;="&amp;AE$4,'Leave log'!$B$5:$B$404,Setup!$A$13)&gt;0),Setup!$B$13&amp;IF(COUNTIFS('Leave log'!$A$5:$A$404,$A22,'Leave log'!$C$5:$C$404,AE$4,'Leave log'!$D$5:$D$404,AE$4,'Leave log'!$E$5:$E$404,"Half day")&gt;0,"½",""),IF(AND(Setup!$A$14&lt;&gt;"",COUNTIFS('Leave log'!$A$5:$A$404,$A22,'Leave log'!$C$5:$C$404,"&lt;="&amp;AE$4,'Leave log'!$D$5:$D$404,"&gt;="&amp;AE$4,'Leave log'!$B$5:$B$404,Setup!$A$14)&gt;0),Setup!$B$14&amp;IF(COUNTIFS('Leave log'!$A$5:$A$404,$A22,'Leave log'!$C$5:$C$404,AE$4,'Leave log'!$D$5:$D$404,AE$4,'Leave log'!$E$5:$E$404,"Half day")&gt;0,"½",""),IF(AND(Setup!$A$15&lt;&gt;"",COUNTIFS('Leave log'!$A$5:$A$404,$A22,'Leave log'!$C$5:$C$404,"&lt;="&amp;AE$4,'Leave log'!$D$5:$D$404,"&gt;="&amp;AE$4,'Leave log'!$B$5:$B$404,Setup!$A$15)&gt;0),Setup!$B$15&amp;IF(COUNTIFS('Leave log'!$A$5:$A$404,$A22,'Leave log'!$C$5:$C$404,AE$4,'Leave log'!$D$5:$D$404,AE$4,'Leave log'!$E$5:$E$404,"Half day")&gt;0,"½",""),IF(AND(Setup!$A$16&lt;&gt;"",COUNTIFS('Leave log'!$A$5:$A$404,$A22,'Leave log'!$C$5:$C$404,"&lt;="&amp;AE$4,'Leave log'!$D$5:$D$404,"&gt;="&amp;AE$4,'Leave log'!$B$5:$B$404,Setup!$A$16)&gt;0),Setup!$B$16&amp;IF(COUNTIFS('Leave log'!$A$5:$A$404,$A22,'Leave log'!$C$5:$C$404,AE$4,'Leave log'!$D$5:$D$404,AE$4,'Leave log'!$E$5:$E$404,"Half day")&gt;0,"½",""),IF(AND(Setup!$A$17&lt;&gt;"",COUNTIFS('Leave log'!$A$5:$A$404,$A22,'Leave log'!$C$5:$C$404,"&lt;="&amp;AE$4,'Leave log'!$D$5:$D$404,"&gt;="&amp;AE$4,'Leave log'!$B$5:$B$404,Setup!$A$17)&gt;0),Setup!$B$17&amp;IF(COUNTIFS('Leave log'!$A$5:$A$404,$A22,'Leave log'!$C$5:$C$404,AE$4,'Leave log'!$D$5:$D$404,AE$4,'Leave log'!$E$5:$E$404,"Half day")&gt;0,"½",""),""))))))))</f>
        <v/>
      </c>
      <c r="AF22" s="75">
        <f>IF(OR(AF$7=1,$A22=""),"",IF(COUNTIFS('Leave log'!$A$5:$A$404,$A22,'Leave log'!$C$5:$C$404,"&lt;="&amp;AF$4,'Leave log'!$D$5:$D$404,"&gt;="&amp;AF$4)=0,"",IF(AND(Setup!$A$12&lt;&gt;"",COUNTIFS('Leave log'!$A$5:$A$404,$A22,'Leave log'!$C$5:$C$404,"&lt;="&amp;AF$4,'Leave log'!$D$5:$D$404,"&gt;="&amp;AF$4,'Leave log'!$B$5:$B$404,Setup!$A$12)&gt;0),Setup!$B$12&amp;IF(COUNTIFS('Leave log'!$A$5:$A$404,$A22,'Leave log'!$C$5:$C$404,AF$4,'Leave log'!$D$5:$D$404,AF$4,'Leave log'!$E$5:$E$404,"Half day")&gt;0,"½",""),IF(AND(Setup!$A$13&lt;&gt;"",COUNTIFS('Leave log'!$A$5:$A$404,$A22,'Leave log'!$C$5:$C$404,"&lt;="&amp;AF$4,'Leave log'!$D$5:$D$404,"&gt;="&amp;AF$4,'Leave log'!$B$5:$B$404,Setup!$A$13)&gt;0),Setup!$B$13&amp;IF(COUNTIFS('Leave log'!$A$5:$A$404,$A22,'Leave log'!$C$5:$C$404,AF$4,'Leave log'!$D$5:$D$404,AF$4,'Leave log'!$E$5:$E$404,"Half day")&gt;0,"½",""),IF(AND(Setup!$A$14&lt;&gt;"",COUNTIFS('Leave log'!$A$5:$A$404,$A22,'Leave log'!$C$5:$C$404,"&lt;="&amp;AF$4,'Leave log'!$D$5:$D$404,"&gt;="&amp;AF$4,'Leave log'!$B$5:$B$404,Setup!$A$14)&gt;0),Setup!$B$14&amp;IF(COUNTIFS('Leave log'!$A$5:$A$404,$A22,'Leave log'!$C$5:$C$404,AF$4,'Leave log'!$D$5:$D$404,AF$4,'Leave log'!$E$5:$E$404,"Half day")&gt;0,"½",""),IF(AND(Setup!$A$15&lt;&gt;"",COUNTIFS('Leave log'!$A$5:$A$404,$A22,'Leave log'!$C$5:$C$404,"&lt;="&amp;AF$4,'Leave log'!$D$5:$D$404,"&gt;="&amp;AF$4,'Leave log'!$B$5:$B$404,Setup!$A$15)&gt;0),Setup!$B$15&amp;IF(COUNTIFS('Leave log'!$A$5:$A$404,$A22,'Leave log'!$C$5:$C$404,AF$4,'Leave log'!$D$5:$D$404,AF$4,'Leave log'!$E$5:$E$404,"Half day")&gt;0,"½",""),IF(AND(Setup!$A$16&lt;&gt;"",COUNTIFS('Leave log'!$A$5:$A$404,$A22,'Leave log'!$C$5:$C$404,"&lt;="&amp;AF$4,'Leave log'!$D$5:$D$404,"&gt;="&amp;AF$4,'Leave log'!$B$5:$B$404,Setup!$A$16)&gt;0),Setup!$B$16&amp;IF(COUNTIFS('Leave log'!$A$5:$A$404,$A22,'Leave log'!$C$5:$C$404,AF$4,'Leave log'!$D$5:$D$404,AF$4,'Leave log'!$E$5:$E$404,"Half day")&gt;0,"½",""),IF(AND(Setup!$A$17&lt;&gt;"",COUNTIFS('Leave log'!$A$5:$A$404,$A22,'Leave log'!$C$5:$C$404,"&lt;="&amp;AF$4,'Leave log'!$D$5:$D$404,"&gt;="&amp;AF$4,'Leave log'!$B$5:$B$404,Setup!$A$17)&gt;0),Setup!$B$17&amp;IF(COUNTIFS('Leave log'!$A$5:$A$404,$A22,'Leave log'!$C$5:$C$404,AF$4,'Leave log'!$D$5:$D$404,AF$4,'Leave log'!$E$5:$E$404,"Half day")&gt;0,"½",""),""))))))))</f>
        <v/>
      </c>
    </row>
    <row r="23">
      <c r="A23" s="74">
        <f>IFERROR(IF(INDEX(Employees!$A$5:$A$34,16)="","",INDEX(Employees!$A$5:$A$34,16)),"")</f>
        <v/>
      </c>
      <c r="B23" s="75">
        <f>IF(OR(B$7=1,$A23=""),"",IF(COUNTIFS('Leave log'!$A$5:$A$404,$A23,'Leave log'!$C$5:$C$404,"&lt;="&amp;B$4,'Leave log'!$D$5:$D$404,"&gt;="&amp;B$4)=0,"",IF(AND(Setup!$A$12&lt;&gt;"",COUNTIFS('Leave log'!$A$5:$A$404,$A23,'Leave log'!$C$5:$C$404,"&lt;="&amp;B$4,'Leave log'!$D$5:$D$404,"&gt;="&amp;B$4,'Leave log'!$B$5:$B$404,Setup!$A$12)&gt;0),Setup!$B$12&amp;IF(COUNTIFS('Leave log'!$A$5:$A$404,$A23,'Leave log'!$C$5:$C$404,B$4,'Leave log'!$D$5:$D$404,B$4,'Leave log'!$E$5:$E$404,"Half day")&gt;0,"½",""),IF(AND(Setup!$A$13&lt;&gt;"",COUNTIFS('Leave log'!$A$5:$A$404,$A23,'Leave log'!$C$5:$C$404,"&lt;="&amp;B$4,'Leave log'!$D$5:$D$404,"&gt;="&amp;B$4,'Leave log'!$B$5:$B$404,Setup!$A$13)&gt;0),Setup!$B$13&amp;IF(COUNTIFS('Leave log'!$A$5:$A$404,$A23,'Leave log'!$C$5:$C$404,B$4,'Leave log'!$D$5:$D$404,B$4,'Leave log'!$E$5:$E$404,"Half day")&gt;0,"½",""),IF(AND(Setup!$A$14&lt;&gt;"",COUNTIFS('Leave log'!$A$5:$A$404,$A23,'Leave log'!$C$5:$C$404,"&lt;="&amp;B$4,'Leave log'!$D$5:$D$404,"&gt;="&amp;B$4,'Leave log'!$B$5:$B$404,Setup!$A$14)&gt;0),Setup!$B$14&amp;IF(COUNTIFS('Leave log'!$A$5:$A$404,$A23,'Leave log'!$C$5:$C$404,B$4,'Leave log'!$D$5:$D$404,B$4,'Leave log'!$E$5:$E$404,"Half day")&gt;0,"½",""),IF(AND(Setup!$A$15&lt;&gt;"",COUNTIFS('Leave log'!$A$5:$A$404,$A23,'Leave log'!$C$5:$C$404,"&lt;="&amp;B$4,'Leave log'!$D$5:$D$404,"&gt;="&amp;B$4,'Leave log'!$B$5:$B$404,Setup!$A$15)&gt;0),Setup!$B$15&amp;IF(COUNTIFS('Leave log'!$A$5:$A$404,$A23,'Leave log'!$C$5:$C$404,B$4,'Leave log'!$D$5:$D$404,B$4,'Leave log'!$E$5:$E$404,"Half day")&gt;0,"½",""),IF(AND(Setup!$A$16&lt;&gt;"",COUNTIFS('Leave log'!$A$5:$A$404,$A23,'Leave log'!$C$5:$C$404,"&lt;="&amp;B$4,'Leave log'!$D$5:$D$404,"&gt;="&amp;B$4,'Leave log'!$B$5:$B$404,Setup!$A$16)&gt;0),Setup!$B$16&amp;IF(COUNTIFS('Leave log'!$A$5:$A$404,$A23,'Leave log'!$C$5:$C$404,B$4,'Leave log'!$D$5:$D$404,B$4,'Leave log'!$E$5:$E$404,"Half day")&gt;0,"½",""),IF(AND(Setup!$A$17&lt;&gt;"",COUNTIFS('Leave log'!$A$5:$A$404,$A23,'Leave log'!$C$5:$C$404,"&lt;="&amp;B$4,'Leave log'!$D$5:$D$404,"&gt;="&amp;B$4,'Leave log'!$B$5:$B$404,Setup!$A$17)&gt;0),Setup!$B$17&amp;IF(COUNTIFS('Leave log'!$A$5:$A$404,$A23,'Leave log'!$C$5:$C$404,B$4,'Leave log'!$D$5:$D$404,B$4,'Leave log'!$E$5:$E$404,"Half day")&gt;0,"½",""),""))))))))</f>
        <v/>
      </c>
      <c r="C23" s="75">
        <f>IF(OR(C$7=1,$A23=""),"",IF(COUNTIFS('Leave log'!$A$5:$A$404,$A23,'Leave log'!$C$5:$C$404,"&lt;="&amp;C$4,'Leave log'!$D$5:$D$404,"&gt;="&amp;C$4)=0,"",IF(AND(Setup!$A$12&lt;&gt;"",COUNTIFS('Leave log'!$A$5:$A$404,$A23,'Leave log'!$C$5:$C$404,"&lt;="&amp;C$4,'Leave log'!$D$5:$D$404,"&gt;="&amp;C$4,'Leave log'!$B$5:$B$404,Setup!$A$12)&gt;0),Setup!$B$12&amp;IF(COUNTIFS('Leave log'!$A$5:$A$404,$A23,'Leave log'!$C$5:$C$404,C$4,'Leave log'!$D$5:$D$404,C$4,'Leave log'!$E$5:$E$404,"Half day")&gt;0,"½",""),IF(AND(Setup!$A$13&lt;&gt;"",COUNTIFS('Leave log'!$A$5:$A$404,$A23,'Leave log'!$C$5:$C$404,"&lt;="&amp;C$4,'Leave log'!$D$5:$D$404,"&gt;="&amp;C$4,'Leave log'!$B$5:$B$404,Setup!$A$13)&gt;0),Setup!$B$13&amp;IF(COUNTIFS('Leave log'!$A$5:$A$404,$A23,'Leave log'!$C$5:$C$404,C$4,'Leave log'!$D$5:$D$404,C$4,'Leave log'!$E$5:$E$404,"Half day")&gt;0,"½",""),IF(AND(Setup!$A$14&lt;&gt;"",COUNTIFS('Leave log'!$A$5:$A$404,$A23,'Leave log'!$C$5:$C$404,"&lt;="&amp;C$4,'Leave log'!$D$5:$D$404,"&gt;="&amp;C$4,'Leave log'!$B$5:$B$404,Setup!$A$14)&gt;0),Setup!$B$14&amp;IF(COUNTIFS('Leave log'!$A$5:$A$404,$A23,'Leave log'!$C$5:$C$404,C$4,'Leave log'!$D$5:$D$404,C$4,'Leave log'!$E$5:$E$404,"Half day")&gt;0,"½",""),IF(AND(Setup!$A$15&lt;&gt;"",COUNTIFS('Leave log'!$A$5:$A$404,$A23,'Leave log'!$C$5:$C$404,"&lt;="&amp;C$4,'Leave log'!$D$5:$D$404,"&gt;="&amp;C$4,'Leave log'!$B$5:$B$404,Setup!$A$15)&gt;0),Setup!$B$15&amp;IF(COUNTIFS('Leave log'!$A$5:$A$404,$A23,'Leave log'!$C$5:$C$404,C$4,'Leave log'!$D$5:$D$404,C$4,'Leave log'!$E$5:$E$404,"Half day")&gt;0,"½",""),IF(AND(Setup!$A$16&lt;&gt;"",COUNTIFS('Leave log'!$A$5:$A$404,$A23,'Leave log'!$C$5:$C$404,"&lt;="&amp;C$4,'Leave log'!$D$5:$D$404,"&gt;="&amp;C$4,'Leave log'!$B$5:$B$404,Setup!$A$16)&gt;0),Setup!$B$16&amp;IF(COUNTIFS('Leave log'!$A$5:$A$404,$A23,'Leave log'!$C$5:$C$404,C$4,'Leave log'!$D$5:$D$404,C$4,'Leave log'!$E$5:$E$404,"Half day")&gt;0,"½",""),IF(AND(Setup!$A$17&lt;&gt;"",COUNTIFS('Leave log'!$A$5:$A$404,$A23,'Leave log'!$C$5:$C$404,"&lt;="&amp;C$4,'Leave log'!$D$5:$D$404,"&gt;="&amp;C$4,'Leave log'!$B$5:$B$404,Setup!$A$17)&gt;0),Setup!$B$17&amp;IF(COUNTIFS('Leave log'!$A$5:$A$404,$A23,'Leave log'!$C$5:$C$404,C$4,'Leave log'!$D$5:$D$404,C$4,'Leave log'!$E$5:$E$404,"Half day")&gt;0,"½",""),""))))))))</f>
        <v/>
      </c>
      <c r="D23" s="75">
        <f>IF(OR(D$7=1,$A23=""),"",IF(COUNTIFS('Leave log'!$A$5:$A$404,$A23,'Leave log'!$C$5:$C$404,"&lt;="&amp;D$4,'Leave log'!$D$5:$D$404,"&gt;="&amp;D$4)=0,"",IF(AND(Setup!$A$12&lt;&gt;"",COUNTIFS('Leave log'!$A$5:$A$404,$A23,'Leave log'!$C$5:$C$404,"&lt;="&amp;D$4,'Leave log'!$D$5:$D$404,"&gt;="&amp;D$4,'Leave log'!$B$5:$B$404,Setup!$A$12)&gt;0),Setup!$B$12&amp;IF(COUNTIFS('Leave log'!$A$5:$A$404,$A23,'Leave log'!$C$5:$C$404,D$4,'Leave log'!$D$5:$D$404,D$4,'Leave log'!$E$5:$E$404,"Half day")&gt;0,"½",""),IF(AND(Setup!$A$13&lt;&gt;"",COUNTIFS('Leave log'!$A$5:$A$404,$A23,'Leave log'!$C$5:$C$404,"&lt;="&amp;D$4,'Leave log'!$D$5:$D$404,"&gt;="&amp;D$4,'Leave log'!$B$5:$B$404,Setup!$A$13)&gt;0),Setup!$B$13&amp;IF(COUNTIFS('Leave log'!$A$5:$A$404,$A23,'Leave log'!$C$5:$C$404,D$4,'Leave log'!$D$5:$D$404,D$4,'Leave log'!$E$5:$E$404,"Half day")&gt;0,"½",""),IF(AND(Setup!$A$14&lt;&gt;"",COUNTIFS('Leave log'!$A$5:$A$404,$A23,'Leave log'!$C$5:$C$404,"&lt;="&amp;D$4,'Leave log'!$D$5:$D$404,"&gt;="&amp;D$4,'Leave log'!$B$5:$B$404,Setup!$A$14)&gt;0),Setup!$B$14&amp;IF(COUNTIFS('Leave log'!$A$5:$A$404,$A23,'Leave log'!$C$5:$C$404,D$4,'Leave log'!$D$5:$D$404,D$4,'Leave log'!$E$5:$E$404,"Half day")&gt;0,"½",""),IF(AND(Setup!$A$15&lt;&gt;"",COUNTIFS('Leave log'!$A$5:$A$404,$A23,'Leave log'!$C$5:$C$404,"&lt;="&amp;D$4,'Leave log'!$D$5:$D$404,"&gt;="&amp;D$4,'Leave log'!$B$5:$B$404,Setup!$A$15)&gt;0),Setup!$B$15&amp;IF(COUNTIFS('Leave log'!$A$5:$A$404,$A23,'Leave log'!$C$5:$C$404,D$4,'Leave log'!$D$5:$D$404,D$4,'Leave log'!$E$5:$E$404,"Half day")&gt;0,"½",""),IF(AND(Setup!$A$16&lt;&gt;"",COUNTIFS('Leave log'!$A$5:$A$404,$A23,'Leave log'!$C$5:$C$404,"&lt;="&amp;D$4,'Leave log'!$D$5:$D$404,"&gt;="&amp;D$4,'Leave log'!$B$5:$B$404,Setup!$A$16)&gt;0),Setup!$B$16&amp;IF(COUNTIFS('Leave log'!$A$5:$A$404,$A23,'Leave log'!$C$5:$C$404,D$4,'Leave log'!$D$5:$D$404,D$4,'Leave log'!$E$5:$E$404,"Half day")&gt;0,"½",""),IF(AND(Setup!$A$17&lt;&gt;"",COUNTIFS('Leave log'!$A$5:$A$404,$A23,'Leave log'!$C$5:$C$404,"&lt;="&amp;D$4,'Leave log'!$D$5:$D$404,"&gt;="&amp;D$4,'Leave log'!$B$5:$B$404,Setup!$A$17)&gt;0),Setup!$B$17&amp;IF(COUNTIFS('Leave log'!$A$5:$A$404,$A23,'Leave log'!$C$5:$C$404,D$4,'Leave log'!$D$5:$D$404,D$4,'Leave log'!$E$5:$E$404,"Half day")&gt;0,"½",""),""))))))))</f>
        <v/>
      </c>
      <c r="E23" s="75">
        <f>IF(OR(E$7=1,$A23=""),"",IF(COUNTIFS('Leave log'!$A$5:$A$404,$A23,'Leave log'!$C$5:$C$404,"&lt;="&amp;E$4,'Leave log'!$D$5:$D$404,"&gt;="&amp;E$4)=0,"",IF(AND(Setup!$A$12&lt;&gt;"",COUNTIFS('Leave log'!$A$5:$A$404,$A23,'Leave log'!$C$5:$C$404,"&lt;="&amp;E$4,'Leave log'!$D$5:$D$404,"&gt;="&amp;E$4,'Leave log'!$B$5:$B$404,Setup!$A$12)&gt;0),Setup!$B$12&amp;IF(COUNTIFS('Leave log'!$A$5:$A$404,$A23,'Leave log'!$C$5:$C$404,E$4,'Leave log'!$D$5:$D$404,E$4,'Leave log'!$E$5:$E$404,"Half day")&gt;0,"½",""),IF(AND(Setup!$A$13&lt;&gt;"",COUNTIFS('Leave log'!$A$5:$A$404,$A23,'Leave log'!$C$5:$C$404,"&lt;="&amp;E$4,'Leave log'!$D$5:$D$404,"&gt;="&amp;E$4,'Leave log'!$B$5:$B$404,Setup!$A$13)&gt;0),Setup!$B$13&amp;IF(COUNTIFS('Leave log'!$A$5:$A$404,$A23,'Leave log'!$C$5:$C$404,E$4,'Leave log'!$D$5:$D$404,E$4,'Leave log'!$E$5:$E$404,"Half day")&gt;0,"½",""),IF(AND(Setup!$A$14&lt;&gt;"",COUNTIFS('Leave log'!$A$5:$A$404,$A23,'Leave log'!$C$5:$C$404,"&lt;="&amp;E$4,'Leave log'!$D$5:$D$404,"&gt;="&amp;E$4,'Leave log'!$B$5:$B$404,Setup!$A$14)&gt;0),Setup!$B$14&amp;IF(COUNTIFS('Leave log'!$A$5:$A$404,$A23,'Leave log'!$C$5:$C$404,E$4,'Leave log'!$D$5:$D$404,E$4,'Leave log'!$E$5:$E$404,"Half day")&gt;0,"½",""),IF(AND(Setup!$A$15&lt;&gt;"",COUNTIFS('Leave log'!$A$5:$A$404,$A23,'Leave log'!$C$5:$C$404,"&lt;="&amp;E$4,'Leave log'!$D$5:$D$404,"&gt;="&amp;E$4,'Leave log'!$B$5:$B$404,Setup!$A$15)&gt;0),Setup!$B$15&amp;IF(COUNTIFS('Leave log'!$A$5:$A$404,$A23,'Leave log'!$C$5:$C$404,E$4,'Leave log'!$D$5:$D$404,E$4,'Leave log'!$E$5:$E$404,"Half day")&gt;0,"½",""),IF(AND(Setup!$A$16&lt;&gt;"",COUNTIFS('Leave log'!$A$5:$A$404,$A23,'Leave log'!$C$5:$C$404,"&lt;="&amp;E$4,'Leave log'!$D$5:$D$404,"&gt;="&amp;E$4,'Leave log'!$B$5:$B$404,Setup!$A$16)&gt;0),Setup!$B$16&amp;IF(COUNTIFS('Leave log'!$A$5:$A$404,$A23,'Leave log'!$C$5:$C$404,E$4,'Leave log'!$D$5:$D$404,E$4,'Leave log'!$E$5:$E$404,"Half day")&gt;0,"½",""),IF(AND(Setup!$A$17&lt;&gt;"",COUNTIFS('Leave log'!$A$5:$A$404,$A23,'Leave log'!$C$5:$C$404,"&lt;="&amp;E$4,'Leave log'!$D$5:$D$404,"&gt;="&amp;E$4,'Leave log'!$B$5:$B$404,Setup!$A$17)&gt;0),Setup!$B$17&amp;IF(COUNTIFS('Leave log'!$A$5:$A$404,$A23,'Leave log'!$C$5:$C$404,E$4,'Leave log'!$D$5:$D$404,E$4,'Leave log'!$E$5:$E$404,"Half day")&gt;0,"½",""),""))))))))</f>
        <v/>
      </c>
      <c r="F23" s="75">
        <f>IF(OR(F$7=1,$A23=""),"",IF(COUNTIFS('Leave log'!$A$5:$A$404,$A23,'Leave log'!$C$5:$C$404,"&lt;="&amp;F$4,'Leave log'!$D$5:$D$404,"&gt;="&amp;F$4)=0,"",IF(AND(Setup!$A$12&lt;&gt;"",COUNTIFS('Leave log'!$A$5:$A$404,$A23,'Leave log'!$C$5:$C$404,"&lt;="&amp;F$4,'Leave log'!$D$5:$D$404,"&gt;="&amp;F$4,'Leave log'!$B$5:$B$404,Setup!$A$12)&gt;0),Setup!$B$12&amp;IF(COUNTIFS('Leave log'!$A$5:$A$404,$A23,'Leave log'!$C$5:$C$404,F$4,'Leave log'!$D$5:$D$404,F$4,'Leave log'!$E$5:$E$404,"Half day")&gt;0,"½",""),IF(AND(Setup!$A$13&lt;&gt;"",COUNTIFS('Leave log'!$A$5:$A$404,$A23,'Leave log'!$C$5:$C$404,"&lt;="&amp;F$4,'Leave log'!$D$5:$D$404,"&gt;="&amp;F$4,'Leave log'!$B$5:$B$404,Setup!$A$13)&gt;0),Setup!$B$13&amp;IF(COUNTIFS('Leave log'!$A$5:$A$404,$A23,'Leave log'!$C$5:$C$404,F$4,'Leave log'!$D$5:$D$404,F$4,'Leave log'!$E$5:$E$404,"Half day")&gt;0,"½",""),IF(AND(Setup!$A$14&lt;&gt;"",COUNTIFS('Leave log'!$A$5:$A$404,$A23,'Leave log'!$C$5:$C$404,"&lt;="&amp;F$4,'Leave log'!$D$5:$D$404,"&gt;="&amp;F$4,'Leave log'!$B$5:$B$404,Setup!$A$14)&gt;0),Setup!$B$14&amp;IF(COUNTIFS('Leave log'!$A$5:$A$404,$A23,'Leave log'!$C$5:$C$404,F$4,'Leave log'!$D$5:$D$404,F$4,'Leave log'!$E$5:$E$404,"Half day")&gt;0,"½",""),IF(AND(Setup!$A$15&lt;&gt;"",COUNTIFS('Leave log'!$A$5:$A$404,$A23,'Leave log'!$C$5:$C$404,"&lt;="&amp;F$4,'Leave log'!$D$5:$D$404,"&gt;="&amp;F$4,'Leave log'!$B$5:$B$404,Setup!$A$15)&gt;0),Setup!$B$15&amp;IF(COUNTIFS('Leave log'!$A$5:$A$404,$A23,'Leave log'!$C$5:$C$404,F$4,'Leave log'!$D$5:$D$404,F$4,'Leave log'!$E$5:$E$404,"Half day")&gt;0,"½",""),IF(AND(Setup!$A$16&lt;&gt;"",COUNTIFS('Leave log'!$A$5:$A$404,$A23,'Leave log'!$C$5:$C$404,"&lt;="&amp;F$4,'Leave log'!$D$5:$D$404,"&gt;="&amp;F$4,'Leave log'!$B$5:$B$404,Setup!$A$16)&gt;0),Setup!$B$16&amp;IF(COUNTIFS('Leave log'!$A$5:$A$404,$A23,'Leave log'!$C$5:$C$404,F$4,'Leave log'!$D$5:$D$404,F$4,'Leave log'!$E$5:$E$404,"Half day")&gt;0,"½",""),IF(AND(Setup!$A$17&lt;&gt;"",COUNTIFS('Leave log'!$A$5:$A$404,$A23,'Leave log'!$C$5:$C$404,"&lt;="&amp;F$4,'Leave log'!$D$5:$D$404,"&gt;="&amp;F$4,'Leave log'!$B$5:$B$404,Setup!$A$17)&gt;0),Setup!$B$17&amp;IF(COUNTIFS('Leave log'!$A$5:$A$404,$A23,'Leave log'!$C$5:$C$404,F$4,'Leave log'!$D$5:$D$404,F$4,'Leave log'!$E$5:$E$404,"Half day")&gt;0,"½",""),""))))))))</f>
        <v/>
      </c>
      <c r="G23" s="75">
        <f>IF(OR(G$7=1,$A23=""),"",IF(COUNTIFS('Leave log'!$A$5:$A$404,$A23,'Leave log'!$C$5:$C$404,"&lt;="&amp;G$4,'Leave log'!$D$5:$D$404,"&gt;="&amp;G$4)=0,"",IF(AND(Setup!$A$12&lt;&gt;"",COUNTIFS('Leave log'!$A$5:$A$404,$A23,'Leave log'!$C$5:$C$404,"&lt;="&amp;G$4,'Leave log'!$D$5:$D$404,"&gt;="&amp;G$4,'Leave log'!$B$5:$B$404,Setup!$A$12)&gt;0),Setup!$B$12&amp;IF(COUNTIFS('Leave log'!$A$5:$A$404,$A23,'Leave log'!$C$5:$C$404,G$4,'Leave log'!$D$5:$D$404,G$4,'Leave log'!$E$5:$E$404,"Half day")&gt;0,"½",""),IF(AND(Setup!$A$13&lt;&gt;"",COUNTIFS('Leave log'!$A$5:$A$404,$A23,'Leave log'!$C$5:$C$404,"&lt;="&amp;G$4,'Leave log'!$D$5:$D$404,"&gt;="&amp;G$4,'Leave log'!$B$5:$B$404,Setup!$A$13)&gt;0),Setup!$B$13&amp;IF(COUNTIFS('Leave log'!$A$5:$A$404,$A23,'Leave log'!$C$5:$C$404,G$4,'Leave log'!$D$5:$D$404,G$4,'Leave log'!$E$5:$E$404,"Half day")&gt;0,"½",""),IF(AND(Setup!$A$14&lt;&gt;"",COUNTIFS('Leave log'!$A$5:$A$404,$A23,'Leave log'!$C$5:$C$404,"&lt;="&amp;G$4,'Leave log'!$D$5:$D$404,"&gt;="&amp;G$4,'Leave log'!$B$5:$B$404,Setup!$A$14)&gt;0),Setup!$B$14&amp;IF(COUNTIFS('Leave log'!$A$5:$A$404,$A23,'Leave log'!$C$5:$C$404,G$4,'Leave log'!$D$5:$D$404,G$4,'Leave log'!$E$5:$E$404,"Half day")&gt;0,"½",""),IF(AND(Setup!$A$15&lt;&gt;"",COUNTIFS('Leave log'!$A$5:$A$404,$A23,'Leave log'!$C$5:$C$404,"&lt;="&amp;G$4,'Leave log'!$D$5:$D$404,"&gt;="&amp;G$4,'Leave log'!$B$5:$B$404,Setup!$A$15)&gt;0),Setup!$B$15&amp;IF(COUNTIFS('Leave log'!$A$5:$A$404,$A23,'Leave log'!$C$5:$C$404,G$4,'Leave log'!$D$5:$D$404,G$4,'Leave log'!$E$5:$E$404,"Half day")&gt;0,"½",""),IF(AND(Setup!$A$16&lt;&gt;"",COUNTIFS('Leave log'!$A$5:$A$404,$A23,'Leave log'!$C$5:$C$404,"&lt;="&amp;G$4,'Leave log'!$D$5:$D$404,"&gt;="&amp;G$4,'Leave log'!$B$5:$B$404,Setup!$A$16)&gt;0),Setup!$B$16&amp;IF(COUNTIFS('Leave log'!$A$5:$A$404,$A23,'Leave log'!$C$5:$C$404,G$4,'Leave log'!$D$5:$D$404,G$4,'Leave log'!$E$5:$E$404,"Half day")&gt;0,"½",""),IF(AND(Setup!$A$17&lt;&gt;"",COUNTIFS('Leave log'!$A$5:$A$404,$A23,'Leave log'!$C$5:$C$404,"&lt;="&amp;G$4,'Leave log'!$D$5:$D$404,"&gt;="&amp;G$4,'Leave log'!$B$5:$B$404,Setup!$A$17)&gt;0),Setup!$B$17&amp;IF(COUNTIFS('Leave log'!$A$5:$A$404,$A23,'Leave log'!$C$5:$C$404,G$4,'Leave log'!$D$5:$D$404,G$4,'Leave log'!$E$5:$E$404,"Half day")&gt;0,"½",""),""))))))))</f>
        <v/>
      </c>
      <c r="H23" s="75">
        <f>IF(OR(H$7=1,$A23=""),"",IF(COUNTIFS('Leave log'!$A$5:$A$404,$A23,'Leave log'!$C$5:$C$404,"&lt;="&amp;H$4,'Leave log'!$D$5:$D$404,"&gt;="&amp;H$4)=0,"",IF(AND(Setup!$A$12&lt;&gt;"",COUNTIFS('Leave log'!$A$5:$A$404,$A23,'Leave log'!$C$5:$C$404,"&lt;="&amp;H$4,'Leave log'!$D$5:$D$404,"&gt;="&amp;H$4,'Leave log'!$B$5:$B$404,Setup!$A$12)&gt;0),Setup!$B$12&amp;IF(COUNTIFS('Leave log'!$A$5:$A$404,$A23,'Leave log'!$C$5:$C$404,H$4,'Leave log'!$D$5:$D$404,H$4,'Leave log'!$E$5:$E$404,"Half day")&gt;0,"½",""),IF(AND(Setup!$A$13&lt;&gt;"",COUNTIFS('Leave log'!$A$5:$A$404,$A23,'Leave log'!$C$5:$C$404,"&lt;="&amp;H$4,'Leave log'!$D$5:$D$404,"&gt;="&amp;H$4,'Leave log'!$B$5:$B$404,Setup!$A$13)&gt;0),Setup!$B$13&amp;IF(COUNTIFS('Leave log'!$A$5:$A$404,$A23,'Leave log'!$C$5:$C$404,H$4,'Leave log'!$D$5:$D$404,H$4,'Leave log'!$E$5:$E$404,"Half day")&gt;0,"½",""),IF(AND(Setup!$A$14&lt;&gt;"",COUNTIFS('Leave log'!$A$5:$A$404,$A23,'Leave log'!$C$5:$C$404,"&lt;="&amp;H$4,'Leave log'!$D$5:$D$404,"&gt;="&amp;H$4,'Leave log'!$B$5:$B$404,Setup!$A$14)&gt;0),Setup!$B$14&amp;IF(COUNTIFS('Leave log'!$A$5:$A$404,$A23,'Leave log'!$C$5:$C$404,H$4,'Leave log'!$D$5:$D$404,H$4,'Leave log'!$E$5:$E$404,"Half day")&gt;0,"½",""),IF(AND(Setup!$A$15&lt;&gt;"",COUNTIFS('Leave log'!$A$5:$A$404,$A23,'Leave log'!$C$5:$C$404,"&lt;="&amp;H$4,'Leave log'!$D$5:$D$404,"&gt;="&amp;H$4,'Leave log'!$B$5:$B$404,Setup!$A$15)&gt;0),Setup!$B$15&amp;IF(COUNTIFS('Leave log'!$A$5:$A$404,$A23,'Leave log'!$C$5:$C$404,H$4,'Leave log'!$D$5:$D$404,H$4,'Leave log'!$E$5:$E$404,"Half day")&gt;0,"½",""),IF(AND(Setup!$A$16&lt;&gt;"",COUNTIFS('Leave log'!$A$5:$A$404,$A23,'Leave log'!$C$5:$C$404,"&lt;="&amp;H$4,'Leave log'!$D$5:$D$404,"&gt;="&amp;H$4,'Leave log'!$B$5:$B$404,Setup!$A$16)&gt;0),Setup!$B$16&amp;IF(COUNTIFS('Leave log'!$A$5:$A$404,$A23,'Leave log'!$C$5:$C$404,H$4,'Leave log'!$D$5:$D$404,H$4,'Leave log'!$E$5:$E$404,"Half day")&gt;0,"½",""),IF(AND(Setup!$A$17&lt;&gt;"",COUNTIFS('Leave log'!$A$5:$A$404,$A23,'Leave log'!$C$5:$C$404,"&lt;="&amp;H$4,'Leave log'!$D$5:$D$404,"&gt;="&amp;H$4,'Leave log'!$B$5:$B$404,Setup!$A$17)&gt;0),Setup!$B$17&amp;IF(COUNTIFS('Leave log'!$A$5:$A$404,$A23,'Leave log'!$C$5:$C$404,H$4,'Leave log'!$D$5:$D$404,H$4,'Leave log'!$E$5:$E$404,"Half day")&gt;0,"½",""),""))))))))</f>
        <v/>
      </c>
      <c r="I23" s="75">
        <f>IF(OR(I$7=1,$A23=""),"",IF(COUNTIFS('Leave log'!$A$5:$A$404,$A23,'Leave log'!$C$5:$C$404,"&lt;="&amp;I$4,'Leave log'!$D$5:$D$404,"&gt;="&amp;I$4)=0,"",IF(AND(Setup!$A$12&lt;&gt;"",COUNTIFS('Leave log'!$A$5:$A$404,$A23,'Leave log'!$C$5:$C$404,"&lt;="&amp;I$4,'Leave log'!$D$5:$D$404,"&gt;="&amp;I$4,'Leave log'!$B$5:$B$404,Setup!$A$12)&gt;0),Setup!$B$12&amp;IF(COUNTIFS('Leave log'!$A$5:$A$404,$A23,'Leave log'!$C$5:$C$404,I$4,'Leave log'!$D$5:$D$404,I$4,'Leave log'!$E$5:$E$404,"Half day")&gt;0,"½",""),IF(AND(Setup!$A$13&lt;&gt;"",COUNTIFS('Leave log'!$A$5:$A$404,$A23,'Leave log'!$C$5:$C$404,"&lt;="&amp;I$4,'Leave log'!$D$5:$D$404,"&gt;="&amp;I$4,'Leave log'!$B$5:$B$404,Setup!$A$13)&gt;0),Setup!$B$13&amp;IF(COUNTIFS('Leave log'!$A$5:$A$404,$A23,'Leave log'!$C$5:$C$404,I$4,'Leave log'!$D$5:$D$404,I$4,'Leave log'!$E$5:$E$404,"Half day")&gt;0,"½",""),IF(AND(Setup!$A$14&lt;&gt;"",COUNTIFS('Leave log'!$A$5:$A$404,$A23,'Leave log'!$C$5:$C$404,"&lt;="&amp;I$4,'Leave log'!$D$5:$D$404,"&gt;="&amp;I$4,'Leave log'!$B$5:$B$404,Setup!$A$14)&gt;0),Setup!$B$14&amp;IF(COUNTIFS('Leave log'!$A$5:$A$404,$A23,'Leave log'!$C$5:$C$404,I$4,'Leave log'!$D$5:$D$404,I$4,'Leave log'!$E$5:$E$404,"Half day")&gt;0,"½",""),IF(AND(Setup!$A$15&lt;&gt;"",COUNTIFS('Leave log'!$A$5:$A$404,$A23,'Leave log'!$C$5:$C$404,"&lt;="&amp;I$4,'Leave log'!$D$5:$D$404,"&gt;="&amp;I$4,'Leave log'!$B$5:$B$404,Setup!$A$15)&gt;0),Setup!$B$15&amp;IF(COUNTIFS('Leave log'!$A$5:$A$404,$A23,'Leave log'!$C$5:$C$404,I$4,'Leave log'!$D$5:$D$404,I$4,'Leave log'!$E$5:$E$404,"Half day")&gt;0,"½",""),IF(AND(Setup!$A$16&lt;&gt;"",COUNTIFS('Leave log'!$A$5:$A$404,$A23,'Leave log'!$C$5:$C$404,"&lt;="&amp;I$4,'Leave log'!$D$5:$D$404,"&gt;="&amp;I$4,'Leave log'!$B$5:$B$404,Setup!$A$16)&gt;0),Setup!$B$16&amp;IF(COUNTIFS('Leave log'!$A$5:$A$404,$A23,'Leave log'!$C$5:$C$404,I$4,'Leave log'!$D$5:$D$404,I$4,'Leave log'!$E$5:$E$404,"Half day")&gt;0,"½",""),IF(AND(Setup!$A$17&lt;&gt;"",COUNTIFS('Leave log'!$A$5:$A$404,$A23,'Leave log'!$C$5:$C$404,"&lt;="&amp;I$4,'Leave log'!$D$5:$D$404,"&gt;="&amp;I$4,'Leave log'!$B$5:$B$404,Setup!$A$17)&gt;0),Setup!$B$17&amp;IF(COUNTIFS('Leave log'!$A$5:$A$404,$A23,'Leave log'!$C$5:$C$404,I$4,'Leave log'!$D$5:$D$404,I$4,'Leave log'!$E$5:$E$404,"Half day")&gt;0,"½",""),""))))))))</f>
        <v/>
      </c>
      <c r="J23" s="75">
        <f>IF(OR(J$7=1,$A23=""),"",IF(COUNTIFS('Leave log'!$A$5:$A$404,$A23,'Leave log'!$C$5:$C$404,"&lt;="&amp;J$4,'Leave log'!$D$5:$D$404,"&gt;="&amp;J$4)=0,"",IF(AND(Setup!$A$12&lt;&gt;"",COUNTIFS('Leave log'!$A$5:$A$404,$A23,'Leave log'!$C$5:$C$404,"&lt;="&amp;J$4,'Leave log'!$D$5:$D$404,"&gt;="&amp;J$4,'Leave log'!$B$5:$B$404,Setup!$A$12)&gt;0),Setup!$B$12&amp;IF(COUNTIFS('Leave log'!$A$5:$A$404,$A23,'Leave log'!$C$5:$C$404,J$4,'Leave log'!$D$5:$D$404,J$4,'Leave log'!$E$5:$E$404,"Half day")&gt;0,"½",""),IF(AND(Setup!$A$13&lt;&gt;"",COUNTIFS('Leave log'!$A$5:$A$404,$A23,'Leave log'!$C$5:$C$404,"&lt;="&amp;J$4,'Leave log'!$D$5:$D$404,"&gt;="&amp;J$4,'Leave log'!$B$5:$B$404,Setup!$A$13)&gt;0),Setup!$B$13&amp;IF(COUNTIFS('Leave log'!$A$5:$A$404,$A23,'Leave log'!$C$5:$C$404,J$4,'Leave log'!$D$5:$D$404,J$4,'Leave log'!$E$5:$E$404,"Half day")&gt;0,"½",""),IF(AND(Setup!$A$14&lt;&gt;"",COUNTIFS('Leave log'!$A$5:$A$404,$A23,'Leave log'!$C$5:$C$404,"&lt;="&amp;J$4,'Leave log'!$D$5:$D$404,"&gt;="&amp;J$4,'Leave log'!$B$5:$B$404,Setup!$A$14)&gt;0),Setup!$B$14&amp;IF(COUNTIFS('Leave log'!$A$5:$A$404,$A23,'Leave log'!$C$5:$C$404,J$4,'Leave log'!$D$5:$D$404,J$4,'Leave log'!$E$5:$E$404,"Half day")&gt;0,"½",""),IF(AND(Setup!$A$15&lt;&gt;"",COUNTIFS('Leave log'!$A$5:$A$404,$A23,'Leave log'!$C$5:$C$404,"&lt;="&amp;J$4,'Leave log'!$D$5:$D$404,"&gt;="&amp;J$4,'Leave log'!$B$5:$B$404,Setup!$A$15)&gt;0),Setup!$B$15&amp;IF(COUNTIFS('Leave log'!$A$5:$A$404,$A23,'Leave log'!$C$5:$C$404,J$4,'Leave log'!$D$5:$D$404,J$4,'Leave log'!$E$5:$E$404,"Half day")&gt;0,"½",""),IF(AND(Setup!$A$16&lt;&gt;"",COUNTIFS('Leave log'!$A$5:$A$404,$A23,'Leave log'!$C$5:$C$404,"&lt;="&amp;J$4,'Leave log'!$D$5:$D$404,"&gt;="&amp;J$4,'Leave log'!$B$5:$B$404,Setup!$A$16)&gt;0),Setup!$B$16&amp;IF(COUNTIFS('Leave log'!$A$5:$A$404,$A23,'Leave log'!$C$5:$C$404,J$4,'Leave log'!$D$5:$D$404,J$4,'Leave log'!$E$5:$E$404,"Half day")&gt;0,"½",""),IF(AND(Setup!$A$17&lt;&gt;"",COUNTIFS('Leave log'!$A$5:$A$404,$A23,'Leave log'!$C$5:$C$404,"&lt;="&amp;J$4,'Leave log'!$D$5:$D$404,"&gt;="&amp;J$4,'Leave log'!$B$5:$B$404,Setup!$A$17)&gt;0),Setup!$B$17&amp;IF(COUNTIFS('Leave log'!$A$5:$A$404,$A23,'Leave log'!$C$5:$C$404,J$4,'Leave log'!$D$5:$D$404,J$4,'Leave log'!$E$5:$E$404,"Half day")&gt;0,"½",""),""))))))))</f>
        <v/>
      </c>
      <c r="K23" s="75">
        <f>IF(OR(K$7=1,$A23=""),"",IF(COUNTIFS('Leave log'!$A$5:$A$404,$A23,'Leave log'!$C$5:$C$404,"&lt;="&amp;K$4,'Leave log'!$D$5:$D$404,"&gt;="&amp;K$4)=0,"",IF(AND(Setup!$A$12&lt;&gt;"",COUNTIFS('Leave log'!$A$5:$A$404,$A23,'Leave log'!$C$5:$C$404,"&lt;="&amp;K$4,'Leave log'!$D$5:$D$404,"&gt;="&amp;K$4,'Leave log'!$B$5:$B$404,Setup!$A$12)&gt;0),Setup!$B$12&amp;IF(COUNTIFS('Leave log'!$A$5:$A$404,$A23,'Leave log'!$C$5:$C$404,K$4,'Leave log'!$D$5:$D$404,K$4,'Leave log'!$E$5:$E$404,"Half day")&gt;0,"½",""),IF(AND(Setup!$A$13&lt;&gt;"",COUNTIFS('Leave log'!$A$5:$A$404,$A23,'Leave log'!$C$5:$C$404,"&lt;="&amp;K$4,'Leave log'!$D$5:$D$404,"&gt;="&amp;K$4,'Leave log'!$B$5:$B$404,Setup!$A$13)&gt;0),Setup!$B$13&amp;IF(COUNTIFS('Leave log'!$A$5:$A$404,$A23,'Leave log'!$C$5:$C$404,K$4,'Leave log'!$D$5:$D$404,K$4,'Leave log'!$E$5:$E$404,"Half day")&gt;0,"½",""),IF(AND(Setup!$A$14&lt;&gt;"",COUNTIFS('Leave log'!$A$5:$A$404,$A23,'Leave log'!$C$5:$C$404,"&lt;="&amp;K$4,'Leave log'!$D$5:$D$404,"&gt;="&amp;K$4,'Leave log'!$B$5:$B$404,Setup!$A$14)&gt;0),Setup!$B$14&amp;IF(COUNTIFS('Leave log'!$A$5:$A$404,$A23,'Leave log'!$C$5:$C$404,K$4,'Leave log'!$D$5:$D$404,K$4,'Leave log'!$E$5:$E$404,"Half day")&gt;0,"½",""),IF(AND(Setup!$A$15&lt;&gt;"",COUNTIFS('Leave log'!$A$5:$A$404,$A23,'Leave log'!$C$5:$C$404,"&lt;="&amp;K$4,'Leave log'!$D$5:$D$404,"&gt;="&amp;K$4,'Leave log'!$B$5:$B$404,Setup!$A$15)&gt;0),Setup!$B$15&amp;IF(COUNTIFS('Leave log'!$A$5:$A$404,$A23,'Leave log'!$C$5:$C$404,K$4,'Leave log'!$D$5:$D$404,K$4,'Leave log'!$E$5:$E$404,"Half day")&gt;0,"½",""),IF(AND(Setup!$A$16&lt;&gt;"",COUNTIFS('Leave log'!$A$5:$A$404,$A23,'Leave log'!$C$5:$C$404,"&lt;="&amp;K$4,'Leave log'!$D$5:$D$404,"&gt;="&amp;K$4,'Leave log'!$B$5:$B$404,Setup!$A$16)&gt;0),Setup!$B$16&amp;IF(COUNTIFS('Leave log'!$A$5:$A$404,$A23,'Leave log'!$C$5:$C$404,K$4,'Leave log'!$D$5:$D$404,K$4,'Leave log'!$E$5:$E$404,"Half day")&gt;0,"½",""),IF(AND(Setup!$A$17&lt;&gt;"",COUNTIFS('Leave log'!$A$5:$A$404,$A23,'Leave log'!$C$5:$C$404,"&lt;="&amp;K$4,'Leave log'!$D$5:$D$404,"&gt;="&amp;K$4,'Leave log'!$B$5:$B$404,Setup!$A$17)&gt;0),Setup!$B$17&amp;IF(COUNTIFS('Leave log'!$A$5:$A$404,$A23,'Leave log'!$C$5:$C$404,K$4,'Leave log'!$D$5:$D$404,K$4,'Leave log'!$E$5:$E$404,"Half day")&gt;0,"½",""),""))))))))</f>
        <v/>
      </c>
      <c r="L23" s="75">
        <f>IF(OR(L$7=1,$A23=""),"",IF(COUNTIFS('Leave log'!$A$5:$A$404,$A23,'Leave log'!$C$5:$C$404,"&lt;="&amp;L$4,'Leave log'!$D$5:$D$404,"&gt;="&amp;L$4)=0,"",IF(AND(Setup!$A$12&lt;&gt;"",COUNTIFS('Leave log'!$A$5:$A$404,$A23,'Leave log'!$C$5:$C$404,"&lt;="&amp;L$4,'Leave log'!$D$5:$D$404,"&gt;="&amp;L$4,'Leave log'!$B$5:$B$404,Setup!$A$12)&gt;0),Setup!$B$12&amp;IF(COUNTIFS('Leave log'!$A$5:$A$404,$A23,'Leave log'!$C$5:$C$404,L$4,'Leave log'!$D$5:$D$404,L$4,'Leave log'!$E$5:$E$404,"Half day")&gt;0,"½",""),IF(AND(Setup!$A$13&lt;&gt;"",COUNTIFS('Leave log'!$A$5:$A$404,$A23,'Leave log'!$C$5:$C$404,"&lt;="&amp;L$4,'Leave log'!$D$5:$D$404,"&gt;="&amp;L$4,'Leave log'!$B$5:$B$404,Setup!$A$13)&gt;0),Setup!$B$13&amp;IF(COUNTIFS('Leave log'!$A$5:$A$404,$A23,'Leave log'!$C$5:$C$404,L$4,'Leave log'!$D$5:$D$404,L$4,'Leave log'!$E$5:$E$404,"Half day")&gt;0,"½",""),IF(AND(Setup!$A$14&lt;&gt;"",COUNTIFS('Leave log'!$A$5:$A$404,$A23,'Leave log'!$C$5:$C$404,"&lt;="&amp;L$4,'Leave log'!$D$5:$D$404,"&gt;="&amp;L$4,'Leave log'!$B$5:$B$404,Setup!$A$14)&gt;0),Setup!$B$14&amp;IF(COUNTIFS('Leave log'!$A$5:$A$404,$A23,'Leave log'!$C$5:$C$404,L$4,'Leave log'!$D$5:$D$404,L$4,'Leave log'!$E$5:$E$404,"Half day")&gt;0,"½",""),IF(AND(Setup!$A$15&lt;&gt;"",COUNTIFS('Leave log'!$A$5:$A$404,$A23,'Leave log'!$C$5:$C$404,"&lt;="&amp;L$4,'Leave log'!$D$5:$D$404,"&gt;="&amp;L$4,'Leave log'!$B$5:$B$404,Setup!$A$15)&gt;0),Setup!$B$15&amp;IF(COUNTIFS('Leave log'!$A$5:$A$404,$A23,'Leave log'!$C$5:$C$404,L$4,'Leave log'!$D$5:$D$404,L$4,'Leave log'!$E$5:$E$404,"Half day")&gt;0,"½",""),IF(AND(Setup!$A$16&lt;&gt;"",COUNTIFS('Leave log'!$A$5:$A$404,$A23,'Leave log'!$C$5:$C$404,"&lt;="&amp;L$4,'Leave log'!$D$5:$D$404,"&gt;="&amp;L$4,'Leave log'!$B$5:$B$404,Setup!$A$16)&gt;0),Setup!$B$16&amp;IF(COUNTIFS('Leave log'!$A$5:$A$404,$A23,'Leave log'!$C$5:$C$404,L$4,'Leave log'!$D$5:$D$404,L$4,'Leave log'!$E$5:$E$404,"Half day")&gt;0,"½",""),IF(AND(Setup!$A$17&lt;&gt;"",COUNTIFS('Leave log'!$A$5:$A$404,$A23,'Leave log'!$C$5:$C$404,"&lt;="&amp;L$4,'Leave log'!$D$5:$D$404,"&gt;="&amp;L$4,'Leave log'!$B$5:$B$404,Setup!$A$17)&gt;0),Setup!$B$17&amp;IF(COUNTIFS('Leave log'!$A$5:$A$404,$A23,'Leave log'!$C$5:$C$404,L$4,'Leave log'!$D$5:$D$404,L$4,'Leave log'!$E$5:$E$404,"Half day")&gt;0,"½",""),""))))))))</f>
        <v/>
      </c>
      <c r="M23" s="75">
        <f>IF(OR(M$7=1,$A23=""),"",IF(COUNTIFS('Leave log'!$A$5:$A$404,$A23,'Leave log'!$C$5:$C$404,"&lt;="&amp;M$4,'Leave log'!$D$5:$D$404,"&gt;="&amp;M$4)=0,"",IF(AND(Setup!$A$12&lt;&gt;"",COUNTIFS('Leave log'!$A$5:$A$404,$A23,'Leave log'!$C$5:$C$404,"&lt;="&amp;M$4,'Leave log'!$D$5:$D$404,"&gt;="&amp;M$4,'Leave log'!$B$5:$B$404,Setup!$A$12)&gt;0),Setup!$B$12&amp;IF(COUNTIFS('Leave log'!$A$5:$A$404,$A23,'Leave log'!$C$5:$C$404,M$4,'Leave log'!$D$5:$D$404,M$4,'Leave log'!$E$5:$E$404,"Half day")&gt;0,"½",""),IF(AND(Setup!$A$13&lt;&gt;"",COUNTIFS('Leave log'!$A$5:$A$404,$A23,'Leave log'!$C$5:$C$404,"&lt;="&amp;M$4,'Leave log'!$D$5:$D$404,"&gt;="&amp;M$4,'Leave log'!$B$5:$B$404,Setup!$A$13)&gt;0),Setup!$B$13&amp;IF(COUNTIFS('Leave log'!$A$5:$A$404,$A23,'Leave log'!$C$5:$C$404,M$4,'Leave log'!$D$5:$D$404,M$4,'Leave log'!$E$5:$E$404,"Half day")&gt;0,"½",""),IF(AND(Setup!$A$14&lt;&gt;"",COUNTIFS('Leave log'!$A$5:$A$404,$A23,'Leave log'!$C$5:$C$404,"&lt;="&amp;M$4,'Leave log'!$D$5:$D$404,"&gt;="&amp;M$4,'Leave log'!$B$5:$B$404,Setup!$A$14)&gt;0),Setup!$B$14&amp;IF(COUNTIFS('Leave log'!$A$5:$A$404,$A23,'Leave log'!$C$5:$C$404,M$4,'Leave log'!$D$5:$D$404,M$4,'Leave log'!$E$5:$E$404,"Half day")&gt;0,"½",""),IF(AND(Setup!$A$15&lt;&gt;"",COUNTIFS('Leave log'!$A$5:$A$404,$A23,'Leave log'!$C$5:$C$404,"&lt;="&amp;M$4,'Leave log'!$D$5:$D$404,"&gt;="&amp;M$4,'Leave log'!$B$5:$B$404,Setup!$A$15)&gt;0),Setup!$B$15&amp;IF(COUNTIFS('Leave log'!$A$5:$A$404,$A23,'Leave log'!$C$5:$C$404,M$4,'Leave log'!$D$5:$D$404,M$4,'Leave log'!$E$5:$E$404,"Half day")&gt;0,"½",""),IF(AND(Setup!$A$16&lt;&gt;"",COUNTIFS('Leave log'!$A$5:$A$404,$A23,'Leave log'!$C$5:$C$404,"&lt;="&amp;M$4,'Leave log'!$D$5:$D$404,"&gt;="&amp;M$4,'Leave log'!$B$5:$B$404,Setup!$A$16)&gt;0),Setup!$B$16&amp;IF(COUNTIFS('Leave log'!$A$5:$A$404,$A23,'Leave log'!$C$5:$C$404,M$4,'Leave log'!$D$5:$D$404,M$4,'Leave log'!$E$5:$E$404,"Half day")&gt;0,"½",""),IF(AND(Setup!$A$17&lt;&gt;"",COUNTIFS('Leave log'!$A$5:$A$404,$A23,'Leave log'!$C$5:$C$404,"&lt;="&amp;M$4,'Leave log'!$D$5:$D$404,"&gt;="&amp;M$4,'Leave log'!$B$5:$B$404,Setup!$A$17)&gt;0),Setup!$B$17&amp;IF(COUNTIFS('Leave log'!$A$5:$A$404,$A23,'Leave log'!$C$5:$C$404,M$4,'Leave log'!$D$5:$D$404,M$4,'Leave log'!$E$5:$E$404,"Half day")&gt;0,"½",""),""))))))))</f>
        <v/>
      </c>
      <c r="N23" s="75">
        <f>IF(OR(N$7=1,$A23=""),"",IF(COUNTIFS('Leave log'!$A$5:$A$404,$A23,'Leave log'!$C$5:$C$404,"&lt;="&amp;N$4,'Leave log'!$D$5:$D$404,"&gt;="&amp;N$4)=0,"",IF(AND(Setup!$A$12&lt;&gt;"",COUNTIFS('Leave log'!$A$5:$A$404,$A23,'Leave log'!$C$5:$C$404,"&lt;="&amp;N$4,'Leave log'!$D$5:$D$404,"&gt;="&amp;N$4,'Leave log'!$B$5:$B$404,Setup!$A$12)&gt;0),Setup!$B$12&amp;IF(COUNTIFS('Leave log'!$A$5:$A$404,$A23,'Leave log'!$C$5:$C$404,N$4,'Leave log'!$D$5:$D$404,N$4,'Leave log'!$E$5:$E$404,"Half day")&gt;0,"½",""),IF(AND(Setup!$A$13&lt;&gt;"",COUNTIFS('Leave log'!$A$5:$A$404,$A23,'Leave log'!$C$5:$C$404,"&lt;="&amp;N$4,'Leave log'!$D$5:$D$404,"&gt;="&amp;N$4,'Leave log'!$B$5:$B$404,Setup!$A$13)&gt;0),Setup!$B$13&amp;IF(COUNTIFS('Leave log'!$A$5:$A$404,$A23,'Leave log'!$C$5:$C$404,N$4,'Leave log'!$D$5:$D$404,N$4,'Leave log'!$E$5:$E$404,"Half day")&gt;0,"½",""),IF(AND(Setup!$A$14&lt;&gt;"",COUNTIFS('Leave log'!$A$5:$A$404,$A23,'Leave log'!$C$5:$C$404,"&lt;="&amp;N$4,'Leave log'!$D$5:$D$404,"&gt;="&amp;N$4,'Leave log'!$B$5:$B$404,Setup!$A$14)&gt;0),Setup!$B$14&amp;IF(COUNTIFS('Leave log'!$A$5:$A$404,$A23,'Leave log'!$C$5:$C$404,N$4,'Leave log'!$D$5:$D$404,N$4,'Leave log'!$E$5:$E$404,"Half day")&gt;0,"½",""),IF(AND(Setup!$A$15&lt;&gt;"",COUNTIFS('Leave log'!$A$5:$A$404,$A23,'Leave log'!$C$5:$C$404,"&lt;="&amp;N$4,'Leave log'!$D$5:$D$404,"&gt;="&amp;N$4,'Leave log'!$B$5:$B$404,Setup!$A$15)&gt;0),Setup!$B$15&amp;IF(COUNTIFS('Leave log'!$A$5:$A$404,$A23,'Leave log'!$C$5:$C$404,N$4,'Leave log'!$D$5:$D$404,N$4,'Leave log'!$E$5:$E$404,"Half day")&gt;0,"½",""),IF(AND(Setup!$A$16&lt;&gt;"",COUNTIFS('Leave log'!$A$5:$A$404,$A23,'Leave log'!$C$5:$C$404,"&lt;="&amp;N$4,'Leave log'!$D$5:$D$404,"&gt;="&amp;N$4,'Leave log'!$B$5:$B$404,Setup!$A$16)&gt;0),Setup!$B$16&amp;IF(COUNTIFS('Leave log'!$A$5:$A$404,$A23,'Leave log'!$C$5:$C$404,N$4,'Leave log'!$D$5:$D$404,N$4,'Leave log'!$E$5:$E$404,"Half day")&gt;0,"½",""),IF(AND(Setup!$A$17&lt;&gt;"",COUNTIFS('Leave log'!$A$5:$A$404,$A23,'Leave log'!$C$5:$C$404,"&lt;="&amp;N$4,'Leave log'!$D$5:$D$404,"&gt;="&amp;N$4,'Leave log'!$B$5:$B$404,Setup!$A$17)&gt;0),Setup!$B$17&amp;IF(COUNTIFS('Leave log'!$A$5:$A$404,$A23,'Leave log'!$C$5:$C$404,N$4,'Leave log'!$D$5:$D$404,N$4,'Leave log'!$E$5:$E$404,"Half day")&gt;0,"½",""),""))))))))</f>
        <v/>
      </c>
      <c r="O23" s="75">
        <f>IF(OR(O$7=1,$A23=""),"",IF(COUNTIFS('Leave log'!$A$5:$A$404,$A23,'Leave log'!$C$5:$C$404,"&lt;="&amp;O$4,'Leave log'!$D$5:$D$404,"&gt;="&amp;O$4)=0,"",IF(AND(Setup!$A$12&lt;&gt;"",COUNTIFS('Leave log'!$A$5:$A$404,$A23,'Leave log'!$C$5:$C$404,"&lt;="&amp;O$4,'Leave log'!$D$5:$D$404,"&gt;="&amp;O$4,'Leave log'!$B$5:$B$404,Setup!$A$12)&gt;0),Setup!$B$12&amp;IF(COUNTIFS('Leave log'!$A$5:$A$404,$A23,'Leave log'!$C$5:$C$404,O$4,'Leave log'!$D$5:$D$404,O$4,'Leave log'!$E$5:$E$404,"Half day")&gt;0,"½",""),IF(AND(Setup!$A$13&lt;&gt;"",COUNTIFS('Leave log'!$A$5:$A$404,$A23,'Leave log'!$C$5:$C$404,"&lt;="&amp;O$4,'Leave log'!$D$5:$D$404,"&gt;="&amp;O$4,'Leave log'!$B$5:$B$404,Setup!$A$13)&gt;0),Setup!$B$13&amp;IF(COUNTIFS('Leave log'!$A$5:$A$404,$A23,'Leave log'!$C$5:$C$404,O$4,'Leave log'!$D$5:$D$404,O$4,'Leave log'!$E$5:$E$404,"Half day")&gt;0,"½",""),IF(AND(Setup!$A$14&lt;&gt;"",COUNTIFS('Leave log'!$A$5:$A$404,$A23,'Leave log'!$C$5:$C$404,"&lt;="&amp;O$4,'Leave log'!$D$5:$D$404,"&gt;="&amp;O$4,'Leave log'!$B$5:$B$404,Setup!$A$14)&gt;0),Setup!$B$14&amp;IF(COUNTIFS('Leave log'!$A$5:$A$404,$A23,'Leave log'!$C$5:$C$404,O$4,'Leave log'!$D$5:$D$404,O$4,'Leave log'!$E$5:$E$404,"Half day")&gt;0,"½",""),IF(AND(Setup!$A$15&lt;&gt;"",COUNTIFS('Leave log'!$A$5:$A$404,$A23,'Leave log'!$C$5:$C$404,"&lt;="&amp;O$4,'Leave log'!$D$5:$D$404,"&gt;="&amp;O$4,'Leave log'!$B$5:$B$404,Setup!$A$15)&gt;0),Setup!$B$15&amp;IF(COUNTIFS('Leave log'!$A$5:$A$404,$A23,'Leave log'!$C$5:$C$404,O$4,'Leave log'!$D$5:$D$404,O$4,'Leave log'!$E$5:$E$404,"Half day")&gt;0,"½",""),IF(AND(Setup!$A$16&lt;&gt;"",COUNTIFS('Leave log'!$A$5:$A$404,$A23,'Leave log'!$C$5:$C$404,"&lt;="&amp;O$4,'Leave log'!$D$5:$D$404,"&gt;="&amp;O$4,'Leave log'!$B$5:$B$404,Setup!$A$16)&gt;0),Setup!$B$16&amp;IF(COUNTIFS('Leave log'!$A$5:$A$404,$A23,'Leave log'!$C$5:$C$404,O$4,'Leave log'!$D$5:$D$404,O$4,'Leave log'!$E$5:$E$404,"Half day")&gt;0,"½",""),IF(AND(Setup!$A$17&lt;&gt;"",COUNTIFS('Leave log'!$A$5:$A$404,$A23,'Leave log'!$C$5:$C$404,"&lt;="&amp;O$4,'Leave log'!$D$5:$D$404,"&gt;="&amp;O$4,'Leave log'!$B$5:$B$404,Setup!$A$17)&gt;0),Setup!$B$17&amp;IF(COUNTIFS('Leave log'!$A$5:$A$404,$A23,'Leave log'!$C$5:$C$404,O$4,'Leave log'!$D$5:$D$404,O$4,'Leave log'!$E$5:$E$404,"Half day")&gt;0,"½",""),""))))))))</f>
        <v/>
      </c>
      <c r="P23" s="75">
        <f>IF(OR(P$7=1,$A23=""),"",IF(COUNTIFS('Leave log'!$A$5:$A$404,$A23,'Leave log'!$C$5:$C$404,"&lt;="&amp;P$4,'Leave log'!$D$5:$D$404,"&gt;="&amp;P$4)=0,"",IF(AND(Setup!$A$12&lt;&gt;"",COUNTIFS('Leave log'!$A$5:$A$404,$A23,'Leave log'!$C$5:$C$404,"&lt;="&amp;P$4,'Leave log'!$D$5:$D$404,"&gt;="&amp;P$4,'Leave log'!$B$5:$B$404,Setup!$A$12)&gt;0),Setup!$B$12&amp;IF(COUNTIFS('Leave log'!$A$5:$A$404,$A23,'Leave log'!$C$5:$C$404,P$4,'Leave log'!$D$5:$D$404,P$4,'Leave log'!$E$5:$E$404,"Half day")&gt;0,"½",""),IF(AND(Setup!$A$13&lt;&gt;"",COUNTIFS('Leave log'!$A$5:$A$404,$A23,'Leave log'!$C$5:$C$404,"&lt;="&amp;P$4,'Leave log'!$D$5:$D$404,"&gt;="&amp;P$4,'Leave log'!$B$5:$B$404,Setup!$A$13)&gt;0),Setup!$B$13&amp;IF(COUNTIFS('Leave log'!$A$5:$A$404,$A23,'Leave log'!$C$5:$C$404,P$4,'Leave log'!$D$5:$D$404,P$4,'Leave log'!$E$5:$E$404,"Half day")&gt;0,"½",""),IF(AND(Setup!$A$14&lt;&gt;"",COUNTIFS('Leave log'!$A$5:$A$404,$A23,'Leave log'!$C$5:$C$404,"&lt;="&amp;P$4,'Leave log'!$D$5:$D$404,"&gt;="&amp;P$4,'Leave log'!$B$5:$B$404,Setup!$A$14)&gt;0),Setup!$B$14&amp;IF(COUNTIFS('Leave log'!$A$5:$A$404,$A23,'Leave log'!$C$5:$C$404,P$4,'Leave log'!$D$5:$D$404,P$4,'Leave log'!$E$5:$E$404,"Half day")&gt;0,"½",""),IF(AND(Setup!$A$15&lt;&gt;"",COUNTIFS('Leave log'!$A$5:$A$404,$A23,'Leave log'!$C$5:$C$404,"&lt;="&amp;P$4,'Leave log'!$D$5:$D$404,"&gt;="&amp;P$4,'Leave log'!$B$5:$B$404,Setup!$A$15)&gt;0),Setup!$B$15&amp;IF(COUNTIFS('Leave log'!$A$5:$A$404,$A23,'Leave log'!$C$5:$C$404,P$4,'Leave log'!$D$5:$D$404,P$4,'Leave log'!$E$5:$E$404,"Half day")&gt;0,"½",""),IF(AND(Setup!$A$16&lt;&gt;"",COUNTIFS('Leave log'!$A$5:$A$404,$A23,'Leave log'!$C$5:$C$404,"&lt;="&amp;P$4,'Leave log'!$D$5:$D$404,"&gt;="&amp;P$4,'Leave log'!$B$5:$B$404,Setup!$A$16)&gt;0),Setup!$B$16&amp;IF(COUNTIFS('Leave log'!$A$5:$A$404,$A23,'Leave log'!$C$5:$C$404,P$4,'Leave log'!$D$5:$D$404,P$4,'Leave log'!$E$5:$E$404,"Half day")&gt;0,"½",""),IF(AND(Setup!$A$17&lt;&gt;"",COUNTIFS('Leave log'!$A$5:$A$404,$A23,'Leave log'!$C$5:$C$404,"&lt;="&amp;P$4,'Leave log'!$D$5:$D$404,"&gt;="&amp;P$4,'Leave log'!$B$5:$B$404,Setup!$A$17)&gt;0),Setup!$B$17&amp;IF(COUNTIFS('Leave log'!$A$5:$A$404,$A23,'Leave log'!$C$5:$C$404,P$4,'Leave log'!$D$5:$D$404,P$4,'Leave log'!$E$5:$E$404,"Half day")&gt;0,"½",""),""))))))))</f>
        <v/>
      </c>
      <c r="Q23" s="75">
        <f>IF(OR(Q$7=1,$A23=""),"",IF(COUNTIFS('Leave log'!$A$5:$A$404,$A23,'Leave log'!$C$5:$C$404,"&lt;="&amp;Q$4,'Leave log'!$D$5:$D$404,"&gt;="&amp;Q$4)=0,"",IF(AND(Setup!$A$12&lt;&gt;"",COUNTIFS('Leave log'!$A$5:$A$404,$A23,'Leave log'!$C$5:$C$404,"&lt;="&amp;Q$4,'Leave log'!$D$5:$D$404,"&gt;="&amp;Q$4,'Leave log'!$B$5:$B$404,Setup!$A$12)&gt;0),Setup!$B$12&amp;IF(COUNTIFS('Leave log'!$A$5:$A$404,$A23,'Leave log'!$C$5:$C$404,Q$4,'Leave log'!$D$5:$D$404,Q$4,'Leave log'!$E$5:$E$404,"Half day")&gt;0,"½",""),IF(AND(Setup!$A$13&lt;&gt;"",COUNTIFS('Leave log'!$A$5:$A$404,$A23,'Leave log'!$C$5:$C$404,"&lt;="&amp;Q$4,'Leave log'!$D$5:$D$404,"&gt;="&amp;Q$4,'Leave log'!$B$5:$B$404,Setup!$A$13)&gt;0),Setup!$B$13&amp;IF(COUNTIFS('Leave log'!$A$5:$A$404,$A23,'Leave log'!$C$5:$C$404,Q$4,'Leave log'!$D$5:$D$404,Q$4,'Leave log'!$E$5:$E$404,"Half day")&gt;0,"½",""),IF(AND(Setup!$A$14&lt;&gt;"",COUNTIFS('Leave log'!$A$5:$A$404,$A23,'Leave log'!$C$5:$C$404,"&lt;="&amp;Q$4,'Leave log'!$D$5:$D$404,"&gt;="&amp;Q$4,'Leave log'!$B$5:$B$404,Setup!$A$14)&gt;0),Setup!$B$14&amp;IF(COUNTIFS('Leave log'!$A$5:$A$404,$A23,'Leave log'!$C$5:$C$404,Q$4,'Leave log'!$D$5:$D$404,Q$4,'Leave log'!$E$5:$E$404,"Half day")&gt;0,"½",""),IF(AND(Setup!$A$15&lt;&gt;"",COUNTIFS('Leave log'!$A$5:$A$404,$A23,'Leave log'!$C$5:$C$404,"&lt;="&amp;Q$4,'Leave log'!$D$5:$D$404,"&gt;="&amp;Q$4,'Leave log'!$B$5:$B$404,Setup!$A$15)&gt;0),Setup!$B$15&amp;IF(COUNTIFS('Leave log'!$A$5:$A$404,$A23,'Leave log'!$C$5:$C$404,Q$4,'Leave log'!$D$5:$D$404,Q$4,'Leave log'!$E$5:$E$404,"Half day")&gt;0,"½",""),IF(AND(Setup!$A$16&lt;&gt;"",COUNTIFS('Leave log'!$A$5:$A$404,$A23,'Leave log'!$C$5:$C$404,"&lt;="&amp;Q$4,'Leave log'!$D$5:$D$404,"&gt;="&amp;Q$4,'Leave log'!$B$5:$B$404,Setup!$A$16)&gt;0),Setup!$B$16&amp;IF(COUNTIFS('Leave log'!$A$5:$A$404,$A23,'Leave log'!$C$5:$C$404,Q$4,'Leave log'!$D$5:$D$404,Q$4,'Leave log'!$E$5:$E$404,"Half day")&gt;0,"½",""),IF(AND(Setup!$A$17&lt;&gt;"",COUNTIFS('Leave log'!$A$5:$A$404,$A23,'Leave log'!$C$5:$C$404,"&lt;="&amp;Q$4,'Leave log'!$D$5:$D$404,"&gt;="&amp;Q$4,'Leave log'!$B$5:$B$404,Setup!$A$17)&gt;0),Setup!$B$17&amp;IF(COUNTIFS('Leave log'!$A$5:$A$404,$A23,'Leave log'!$C$5:$C$404,Q$4,'Leave log'!$D$5:$D$404,Q$4,'Leave log'!$E$5:$E$404,"Half day")&gt;0,"½",""),""))))))))</f>
        <v/>
      </c>
      <c r="R23" s="75">
        <f>IF(OR(R$7=1,$A23=""),"",IF(COUNTIFS('Leave log'!$A$5:$A$404,$A23,'Leave log'!$C$5:$C$404,"&lt;="&amp;R$4,'Leave log'!$D$5:$D$404,"&gt;="&amp;R$4)=0,"",IF(AND(Setup!$A$12&lt;&gt;"",COUNTIFS('Leave log'!$A$5:$A$404,$A23,'Leave log'!$C$5:$C$404,"&lt;="&amp;R$4,'Leave log'!$D$5:$D$404,"&gt;="&amp;R$4,'Leave log'!$B$5:$B$404,Setup!$A$12)&gt;0),Setup!$B$12&amp;IF(COUNTIFS('Leave log'!$A$5:$A$404,$A23,'Leave log'!$C$5:$C$404,R$4,'Leave log'!$D$5:$D$404,R$4,'Leave log'!$E$5:$E$404,"Half day")&gt;0,"½",""),IF(AND(Setup!$A$13&lt;&gt;"",COUNTIFS('Leave log'!$A$5:$A$404,$A23,'Leave log'!$C$5:$C$404,"&lt;="&amp;R$4,'Leave log'!$D$5:$D$404,"&gt;="&amp;R$4,'Leave log'!$B$5:$B$404,Setup!$A$13)&gt;0),Setup!$B$13&amp;IF(COUNTIFS('Leave log'!$A$5:$A$404,$A23,'Leave log'!$C$5:$C$404,R$4,'Leave log'!$D$5:$D$404,R$4,'Leave log'!$E$5:$E$404,"Half day")&gt;0,"½",""),IF(AND(Setup!$A$14&lt;&gt;"",COUNTIFS('Leave log'!$A$5:$A$404,$A23,'Leave log'!$C$5:$C$404,"&lt;="&amp;R$4,'Leave log'!$D$5:$D$404,"&gt;="&amp;R$4,'Leave log'!$B$5:$B$404,Setup!$A$14)&gt;0),Setup!$B$14&amp;IF(COUNTIFS('Leave log'!$A$5:$A$404,$A23,'Leave log'!$C$5:$C$404,R$4,'Leave log'!$D$5:$D$404,R$4,'Leave log'!$E$5:$E$404,"Half day")&gt;0,"½",""),IF(AND(Setup!$A$15&lt;&gt;"",COUNTIFS('Leave log'!$A$5:$A$404,$A23,'Leave log'!$C$5:$C$404,"&lt;="&amp;R$4,'Leave log'!$D$5:$D$404,"&gt;="&amp;R$4,'Leave log'!$B$5:$B$404,Setup!$A$15)&gt;0),Setup!$B$15&amp;IF(COUNTIFS('Leave log'!$A$5:$A$404,$A23,'Leave log'!$C$5:$C$404,R$4,'Leave log'!$D$5:$D$404,R$4,'Leave log'!$E$5:$E$404,"Half day")&gt;0,"½",""),IF(AND(Setup!$A$16&lt;&gt;"",COUNTIFS('Leave log'!$A$5:$A$404,$A23,'Leave log'!$C$5:$C$404,"&lt;="&amp;R$4,'Leave log'!$D$5:$D$404,"&gt;="&amp;R$4,'Leave log'!$B$5:$B$404,Setup!$A$16)&gt;0),Setup!$B$16&amp;IF(COUNTIFS('Leave log'!$A$5:$A$404,$A23,'Leave log'!$C$5:$C$404,R$4,'Leave log'!$D$5:$D$404,R$4,'Leave log'!$E$5:$E$404,"Half day")&gt;0,"½",""),IF(AND(Setup!$A$17&lt;&gt;"",COUNTIFS('Leave log'!$A$5:$A$404,$A23,'Leave log'!$C$5:$C$404,"&lt;="&amp;R$4,'Leave log'!$D$5:$D$404,"&gt;="&amp;R$4,'Leave log'!$B$5:$B$404,Setup!$A$17)&gt;0),Setup!$B$17&amp;IF(COUNTIFS('Leave log'!$A$5:$A$404,$A23,'Leave log'!$C$5:$C$404,R$4,'Leave log'!$D$5:$D$404,R$4,'Leave log'!$E$5:$E$404,"Half day")&gt;0,"½",""),""))))))))</f>
        <v/>
      </c>
      <c r="S23" s="75">
        <f>IF(OR(S$7=1,$A23=""),"",IF(COUNTIFS('Leave log'!$A$5:$A$404,$A23,'Leave log'!$C$5:$C$404,"&lt;="&amp;S$4,'Leave log'!$D$5:$D$404,"&gt;="&amp;S$4)=0,"",IF(AND(Setup!$A$12&lt;&gt;"",COUNTIFS('Leave log'!$A$5:$A$404,$A23,'Leave log'!$C$5:$C$404,"&lt;="&amp;S$4,'Leave log'!$D$5:$D$404,"&gt;="&amp;S$4,'Leave log'!$B$5:$B$404,Setup!$A$12)&gt;0),Setup!$B$12&amp;IF(COUNTIFS('Leave log'!$A$5:$A$404,$A23,'Leave log'!$C$5:$C$404,S$4,'Leave log'!$D$5:$D$404,S$4,'Leave log'!$E$5:$E$404,"Half day")&gt;0,"½",""),IF(AND(Setup!$A$13&lt;&gt;"",COUNTIFS('Leave log'!$A$5:$A$404,$A23,'Leave log'!$C$5:$C$404,"&lt;="&amp;S$4,'Leave log'!$D$5:$D$404,"&gt;="&amp;S$4,'Leave log'!$B$5:$B$404,Setup!$A$13)&gt;0),Setup!$B$13&amp;IF(COUNTIFS('Leave log'!$A$5:$A$404,$A23,'Leave log'!$C$5:$C$404,S$4,'Leave log'!$D$5:$D$404,S$4,'Leave log'!$E$5:$E$404,"Half day")&gt;0,"½",""),IF(AND(Setup!$A$14&lt;&gt;"",COUNTIFS('Leave log'!$A$5:$A$404,$A23,'Leave log'!$C$5:$C$404,"&lt;="&amp;S$4,'Leave log'!$D$5:$D$404,"&gt;="&amp;S$4,'Leave log'!$B$5:$B$404,Setup!$A$14)&gt;0),Setup!$B$14&amp;IF(COUNTIFS('Leave log'!$A$5:$A$404,$A23,'Leave log'!$C$5:$C$404,S$4,'Leave log'!$D$5:$D$404,S$4,'Leave log'!$E$5:$E$404,"Half day")&gt;0,"½",""),IF(AND(Setup!$A$15&lt;&gt;"",COUNTIFS('Leave log'!$A$5:$A$404,$A23,'Leave log'!$C$5:$C$404,"&lt;="&amp;S$4,'Leave log'!$D$5:$D$404,"&gt;="&amp;S$4,'Leave log'!$B$5:$B$404,Setup!$A$15)&gt;0),Setup!$B$15&amp;IF(COUNTIFS('Leave log'!$A$5:$A$404,$A23,'Leave log'!$C$5:$C$404,S$4,'Leave log'!$D$5:$D$404,S$4,'Leave log'!$E$5:$E$404,"Half day")&gt;0,"½",""),IF(AND(Setup!$A$16&lt;&gt;"",COUNTIFS('Leave log'!$A$5:$A$404,$A23,'Leave log'!$C$5:$C$404,"&lt;="&amp;S$4,'Leave log'!$D$5:$D$404,"&gt;="&amp;S$4,'Leave log'!$B$5:$B$404,Setup!$A$16)&gt;0),Setup!$B$16&amp;IF(COUNTIFS('Leave log'!$A$5:$A$404,$A23,'Leave log'!$C$5:$C$404,S$4,'Leave log'!$D$5:$D$404,S$4,'Leave log'!$E$5:$E$404,"Half day")&gt;0,"½",""),IF(AND(Setup!$A$17&lt;&gt;"",COUNTIFS('Leave log'!$A$5:$A$404,$A23,'Leave log'!$C$5:$C$404,"&lt;="&amp;S$4,'Leave log'!$D$5:$D$404,"&gt;="&amp;S$4,'Leave log'!$B$5:$B$404,Setup!$A$17)&gt;0),Setup!$B$17&amp;IF(COUNTIFS('Leave log'!$A$5:$A$404,$A23,'Leave log'!$C$5:$C$404,S$4,'Leave log'!$D$5:$D$404,S$4,'Leave log'!$E$5:$E$404,"Half day")&gt;0,"½",""),""))))))))</f>
        <v/>
      </c>
      <c r="T23" s="75">
        <f>IF(OR(T$7=1,$A23=""),"",IF(COUNTIFS('Leave log'!$A$5:$A$404,$A23,'Leave log'!$C$5:$C$404,"&lt;="&amp;T$4,'Leave log'!$D$5:$D$404,"&gt;="&amp;T$4)=0,"",IF(AND(Setup!$A$12&lt;&gt;"",COUNTIFS('Leave log'!$A$5:$A$404,$A23,'Leave log'!$C$5:$C$404,"&lt;="&amp;T$4,'Leave log'!$D$5:$D$404,"&gt;="&amp;T$4,'Leave log'!$B$5:$B$404,Setup!$A$12)&gt;0),Setup!$B$12&amp;IF(COUNTIFS('Leave log'!$A$5:$A$404,$A23,'Leave log'!$C$5:$C$404,T$4,'Leave log'!$D$5:$D$404,T$4,'Leave log'!$E$5:$E$404,"Half day")&gt;0,"½",""),IF(AND(Setup!$A$13&lt;&gt;"",COUNTIFS('Leave log'!$A$5:$A$404,$A23,'Leave log'!$C$5:$C$404,"&lt;="&amp;T$4,'Leave log'!$D$5:$D$404,"&gt;="&amp;T$4,'Leave log'!$B$5:$B$404,Setup!$A$13)&gt;0),Setup!$B$13&amp;IF(COUNTIFS('Leave log'!$A$5:$A$404,$A23,'Leave log'!$C$5:$C$404,T$4,'Leave log'!$D$5:$D$404,T$4,'Leave log'!$E$5:$E$404,"Half day")&gt;0,"½",""),IF(AND(Setup!$A$14&lt;&gt;"",COUNTIFS('Leave log'!$A$5:$A$404,$A23,'Leave log'!$C$5:$C$404,"&lt;="&amp;T$4,'Leave log'!$D$5:$D$404,"&gt;="&amp;T$4,'Leave log'!$B$5:$B$404,Setup!$A$14)&gt;0),Setup!$B$14&amp;IF(COUNTIFS('Leave log'!$A$5:$A$404,$A23,'Leave log'!$C$5:$C$404,T$4,'Leave log'!$D$5:$D$404,T$4,'Leave log'!$E$5:$E$404,"Half day")&gt;0,"½",""),IF(AND(Setup!$A$15&lt;&gt;"",COUNTIFS('Leave log'!$A$5:$A$404,$A23,'Leave log'!$C$5:$C$404,"&lt;="&amp;T$4,'Leave log'!$D$5:$D$404,"&gt;="&amp;T$4,'Leave log'!$B$5:$B$404,Setup!$A$15)&gt;0),Setup!$B$15&amp;IF(COUNTIFS('Leave log'!$A$5:$A$404,$A23,'Leave log'!$C$5:$C$404,T$4,'Leave log'!$D$5:$D$404,T$4,'Leave log'!$E$5:$E$404,"Half day")&gt;0,"½",""),IF(AND(Setup!$A$16&lt;&gt;"",COUNTIFS('Leave log'!$A$5:$A$404,$A23,'Leave log'!$C$5:$C$404,"&lt;="&amp;T$4,'Leave log'!$D$5:$D$404,"&gt;="&amp;T$4,'Leave log'!$B$5:$B$404,Setup!$A$16)&gt;0),Setup!$B$16&amp;IF(COUNTIFS('Leave log'!$A$5:$A$404,$A23,'Leave log'!$C$5:$C$404,T$4,'Leave log'!$D$5:$D$404,T$4,'Leave log'!$E$5:$E$404,"Half day")&gt;0,"½",""),IF(AND(Setup!$A$17&lt;&gt;"",COUNTIFS('Leave log'!$A$5:$A$404,$A23,'Leave log'!$C$5:$C$404,"&lt;="&amp;T$4,'Leave log'!$D$5:$D$404,"&gt;="&amp;T$4,'Leave log'!$B$5:$B$404,Setup!$A$17)&gt;0),Setup!$B$17&amp;IF(COUNTIFS('Leave log'!$A$5:$A$404,$A23,'Leave log'!$C$5:$C$404,T$4,'Leave log'!$D$5:$D$404,T$4,'Leave log'!$E$5:$E$404,"Half day")&gt;0,"½",""),""))))))))</f>
        <v/>
      </c>
      <c r="U23" s="75">
        <f>IF(OR(U$7=1,$A23=""),"",IF(COUNTIFS('Leave log'!$A$5:$A$404,$A23,'Leave log'!$C$5:$C$404,"&lt;="&amp;U$4,'Leave log'!$D$5:$D$404,"&gt;="&amp;U$4)=0,"",IF(AND(Setup!$A$12&lt;&gt;"",COUNTIFS('Leave log'!$A$5:$A$404,$A23,'Leave log'!$C$5:$C$404,"&lt;="&amp;U$4,'Leave log'!$D$5:$D$404,"&gt;="&amp;U$4,'Leave log'!$B$5:$B$404,Setup!$A$12)&gt;0),Setup!$B$12&amp;IF(COUNTIFS('Leave log'!$A$5:$A$404,$A23,'Leave log'!$C$5:$C$404,U$4,'Leave log'!$D$5:$D$404,U$4,'Leave log'!$E$5:$E$404,"Half day")&gt;0,"½",""),IF(AND(Setup!$A$13&lt;&gt;"",COUNTIFS('Leave log'!$A$5:$A$404,$A23,'Leave log'!$C$5:$C$404,"&lt;="&amp;U$4,'Leave log'!$D$5:$D$404,"&gt;="&amp;U$4,'Leave log'!$B$5:$B$404,Setup!$A$13)&gt;0),Setup!$B$13&amp;IF(COUNTIFS('Leave log'!$A$5:$A$404,$A23,'Leave log'!$C$5:$C$404,U$4,'Leave log'!$D$5:$D$404,U$4,'Leave log'!$E$5:$E$404,"Half day")&gt;0,"½",""),IF(AND(Setup!$A$14&lt;&gt;"",COUNTIFS('Leave log'!$A$5:$A$404,$A23,'Leave log'!$C$5:$C$404,"&lt;="&amp;U$4,'Leave log'!$D$5:$D$404,"&gt;="&amp;U$4,'Leave log'!$B$5:$B$404,Setup!$A$14)&gt;0),Setup!$B$14&amp;IF(COUNTIFS('Leave log'!$A$5:$A$404,$A23,'Leave log'!$C$5:$C$404,U$4,'Leave log'!$D$5:$D$404,U$4,'Leave log'!$E$5:$E$404,"Half day")&gt;0,"½",""),IF(AND(Setup!$A$15&lt;&gt;"",COUNTIFS('Leave log'!$A$5:$A$404,$A23,'Leave log'!$C$5:$C$404,"&lt;="&amp;U$4,'Leave log'!$D$5:$D$404,"&gt;="&amp;U$4,'Leave log'!$B$5:$B$404,Setup!$A$15)&gt;0),Setup!$B$15&amp;IF(COUNTIFS('Leave log'!$A$5:$A$404,$A23,'Leave log'!$C$5:$C$404,U$4,'Leave log'!$D$5:$D$404,U$4,'Leave log'!$E$5:$E$404,"Half day")&gt;0,"½",""),IF(AND(Setup!$A$16&lt;&gt;"",COUNTIFS('Leave log'!$A$5:$A$404,$A23,'Leave log'!$C$5:$C$404,"&lt;="&amp;U$4,'Leave log'!$D$5:$D$404,"&gt;="&amp;U$4,'Leave log'!$B$5:$B$404,Setup!$A$16)&gt;0),Setup!$B$16&amp;IF(COUNTIFS('Leave log'!$A$5:$A$404,$A23,'Leave log'!$C$5:$C$404,U$4,'Leave log'!$D$5:$D$404,U$4,'Leave log'!$E$5:$E$404,"Half day")&gt;0,"½",""),IF(AND(Setup!$A$17&lt;&gt;"",COUNTIFS('Leave log'!$A$5:$A$404,$A23,'Leave log'!$C$5:$C$404,"&lt;="&amp;U$4,'Leave log'!$D$5:$D$404,"&gt;="&amp;U$4,'Leave log'!$B$5:$B$404,Setup!$A$17)&gt;0),Setup!$B$17&amp;IF(COUNTIFS('Leave log'!$A$5:$A$404,$A23,'Leave log'!$C$5:$C$404,U$4,'Leave log'!$D$5:$D$404,U$4,'Leave log'!$E$5:$E$404,"Half day")&gt;0,"½",""),""))))))))</f>
        <v/>
      </c>
      <c r="V23" s="75">
        <f>IF(OR(V$7=1,$A23=""),"",IF(COUNTIFS('Leave log'!$A$5:$A$404,$A23,'Leave log'!$C$5:$C$404,"&lt;="&amp;V$4,'Leave log'!$D$5:$D$404,"&gt;="&amp;V$4)=0,"",IF(AND(Setup!$A$12&lt;&gt;"",COUNTIFS('Leave log'!$A$5:$A$404,$A23,'Leave log'!$C$5:$C$404,"&lt;="&amp;V$4,'Leave log'!$D$5:$D$404,"&gt;="&amp;V$4,'Leave log'!$B$5:$B$404,Setup!$A$12)&gt;0),Setup!$B$12&amp;IF(COUNTIFS('Leave log'!$A$5:$A$404,$A23,'Leave log'!$C$5:$C$404,V$4,'Leave log'!$D$5:$D$404,V$4,'Leave log'!$E$5:$E$404,"Half day")&gt;0,"½",""),IF(AND(Setup!$A$13&lt;&gt;"",COUNTIFS('Leave log'!$A$5:$A$404,$A23,'Leave log'!$C$5:$C$404,"&lt;="&amp;V$4,'Leave log'!$D$5:$D$404,"&gt;="&amp;V$4,'Leave log'!$B$5:$B$404,Setup!$A$13)&gt;0),Setup!$B$13&amp;IF(COUNTIFS('Leave log'!$A$5:$A$404,$A23,'Leave log'!$C$5:$C$404,V$4,'Leave log'!$D$5:$D$404,V$4,'Leave log'!$E$5:$E$404,"Half day")&gt;0,"½",""),IF(AND(Setup!$A$14&lt;&gt;"",COUNTIFS('Leave log'!$A$5:$A$404,$A23,'Leave log'!$C$5:$C$404,"&lt;="&amp;V$4,'Leave log'!$D$5:$D$404,"&gt;="&amp;V$4,'Leave log'!$B$5:$B$404,Setup!$A$14)&gt;0),Setup!$B$14&amp;IF(COUNTIFS('Leave log'!$A$5:$A$404,$A23,'Leave log'!$C$5:$C$404,V$4,'Leave log'!$D$5:$D$404,V$4,'Leave log'!$E$5:$E$404,"Half day")&gt;0,"½",""),IF(AND(Setup!$A$15&lt;&gt;"",COUNTIFS('Leave log'!$A$5:$A$404,$A23,'Leave log'!$C$5:$C$404,"&lt;="&amp;V$4,'Leave log'!$D$5:$D$404,"&gt;="&amp;V$4,'Leave log'!$B$5:$B$404,Setup!$A$15)&gt;0),Setup!$B$15&amp;IF(COUNTIFS('Leave log'!$A$5:$A$404,$A23,'Leave log'!$C$5:$C$404,V$4,'Leave log'!$D$5:$D$404,V$4,'Leave log'!$E$5:$E$404,"Half day")&gt;0,"½",""),IF(AND(Setup!$A$16&lt;&gt;"",COUNTIFS('Leave log'!$A$5:$A$404,$A23,'Leave log'!$C$5:$C$404,"&lt;="&amp;V$4,'Leave log'!$D$5:$D$404,"&gt;="&amp;V$4,'Leave log'!$B$5:$B$404,Setup!$A$16)&gt;0),Setup!$B$16&amp;IF(COUNTIFS('Leave log'!$A$5:$A$404,$A23,'Leave log'!$C$5:$C$404,V$4,'Leave log'!$D$5:$D$404,V$4,'Leave log'!$E$5:$E$404,"Half day")&gt;0,"½",""),IF(AND(Setup!$A$17&lt;&gt;"",COUNTIFS('Leave log'!$A$5:$A$404,$A23,'Leave log'!$C$5:$C$404,"&lt;="&amp;V$4,'Leave log'!$D$5:$D$404,"&gt;="&amp;V$4,'Leave log'!$B$5:$B$404,Setup!$A$17)&gt;0),Setup!$B$17&amp;IF(COUNTIFS('Leave log'!$A$5:$A$404,$A23,'Leave log'!$C$5:$C$404,V$4,'Leave log'!$D$5:$D$404,V$4,'Leave log'!$E$5:$E$404,"Half day")&gt;0,"½",""),""))))))))</f>
        <v/>
      </c>
      <c r="W23" s="75">
        <f>IF(OR(W$7=1,$A23=""),"",IF(COUNTIFS('Leave log'!$A$5:$A$404,$A23,'Leave log'!$C$5:$C$404,"&lt;="&amp;W$4,'Leave log'!$D$5:$D$404,"&gt;="&amp;W$4)=0,"",IF(AND(Setup!$A$12&lt;&gt;"",COUNTIFS('Leave log'!$A$5:$A$404,$A23,'Leave log'!$C$5:$C$404,"&lt;="&amp;W$4,'Leave log'!$D$5:$D$404,"&gt;="&amp;W$4,'Leave log'!$B$5:$B$404,Setup!$A$12)&gt;0),Setup!$B$12&amp;IF(COUNTIFS('Leave log'!$A$5:$A$404,$A23,'Leave log'!$C$5:$C$404,W$4,'Leave log'!$D$5:$D$404,W$4,'Leave log'!$E$5:$E$404,"Half day")&gt;0,"½",""),IF(AND(Setup!$A$13&lt;&gt;"",COUNTIFS('Leave log'!$A$5:$A$404,$A23,'Leave log'!$C$5:$C$404,"&lt;="&amp;W$4,'Leave log'!$D$5:$D$404,"&gt;="&amp;W$4,'Leave log'!$B$5:$B$404,Setup!$A$13)&gt;0),Setup!$B$13&amp;IF(COUNTIFS('Leave log'!$A$5:$A$404,$A23,'Leave log'!$C$5:$C$404,W$4,'Leave log'!$D$5:$D$404,W$4,'Leave log'!$E$5:$E$404,"Half day")&gt;0,"½",""),IF(AND(Setup!$A$14&lt;&gt;"",COUNTIFS('Leave log'!$A$5:$A$404,$A23,'Leave log'!$C$5:$C$404,"&lt;="&amp;W$4,'Leave log'!$D$5:$D$404,"&gt;="&amp;W$4,'Leave log'!$B$5:$B$404,Setup!$A$14)&gt;0),Setup!$B$14&amp;IF(COUNTIFS('Leave log'!$A$5:$A$404,$A23,'Leave log'!$C$5:$C$404,W$4,'Leave log'!$D$5:$D$404,W$4,'Leave log'!$E$5:$E$404,"Half day")&gt;0,"½",""),IF(AND(Setup!$A$15&lt;&gt;"",COUNTIFS('Leave log'!$A$5:$A$404,$A23,'Leave log'!$C$5:$C$404,"&lt;="&amp;W$4,'Leave log'!$D$5:$D$404,"&gt;="&amp;W$4,'Leave log'!$B$5:$B$404,Setup!$A$15)&gt;0),Setup!$B$15&amp;IF(COUNTIFS('Leave log'!$A$5:$A$404,$A23,'Leave log'!$C$5:$C$404,W$4,'Leave log'!$D$5:$D$404,W$4,'Leave log'!$E$5:$E$404,"Half day")&gt;0,"½",""),IF(AND(Setup!$A$16&lt;&gt;"",COUNTIFS('Leave log'!$A$5:$A$404,$A23,'Leave log'!$C$5:$C$404,"&lt;="&amp;W$4,'Leave log'!$D$5:$D$404,"&gt;="&amp;W$4,'Leave log'!$B$5:$B$404,Setup!$A$16)&gt;0),Setup!$B$16&amp;IF(COUNTIFS('Leave log'!$A$5:$A$404,$A23,'Leave log'!$C$5:$C$404,W$4,'Leave log'!$D$5:$D$404,W$4,'Leave log'!$E$5:$E$404,"Half day")&gt;0,"½",""),IF(AND(Setup!$A$17&lt;&gt;"",COUNTIFS('Leave log'!$A$5:$A$404,$A23,'Leave log'!$C$5:$C$404,"&lt;="&amp;W$4,'Leave log'!$D$5:$D$404,"&gt;="&amp;W$4,'Leave log'!$B$5:$B$404,Setup!$A$17)&gt;0),Setup!$B$17&amp;IF(COUNTIFS('Leave log'!$A$5:$A$404,$A23,'Leave log'!$C$5:$C$404,W$4,'Leave log'!$D$5:$D$404,W$4,'Leave log'!$E$5:$E$404,"Half day")&gt;0,"½",""),""))))))))</f>
        <v/>
      </c>
      <c r="X23" s="75">
        <f>IF(OR(X$7=1,$A23=""),"",IF(COUNTIFS('Leave log'!$A$5:$A$404,$A23,'Leave log'!$C$5:$C$404,"&lt;="&amp;X$4,'Leave log'!$D$5:$D$404,"&gt;="&amp;X$4)=0,"",IF(AND(Setup!$A$12&lt;&gt;"",COUNTIFS('Leave log'!$A$5:$A$404,$A23,'Leave log'!$C$5:$C$404,"&lt;="&amp;X$4,'Leave log'!$D$5:$D$404,"&gt;="&amp;X$4,'Leave log'!$B$5:$B$404,Setup!$A$12)&gt;0),Setup!$B$12&amp;IF(COUNTIFS('Leave log'!$A$5:$A$404,$A23,'Leave log'!$C$5:$C$404,X$4,'Leave log'!$D$5:$D$404,X$4,'Leave log'!$E$5:$E$404,"Half day")&gt;0,"½",""),IF(AND(Setup!$A$13&lt;&gt;"",COUNTIFS('Leave log'!$A$5:$A$404,$A23,'Leave log'!$C$5:$C$404,"&lt;="&amp;X$4,'Leave log'!$D$5:$D$404,"&gt;="&amp;X$4,'Leave log'!$B$5:$B$404,Setup!$A$13)&gt;0),Setup!$B$13&amp;IF(COUNTIFS('Leave log'!$A$5:$A$404,$A23,'Leave log'!$C$5:$C$404,X$4,'Leave log'!$D$5:$D$404,X$4,'Leave log'!$E$5:$E$404,"Half day")&gt;0,"½",""),IF(AND(Setup!$A$14&lt;&gt;"",COUNTIFS('Leave log'!$A$5:$A$404,$A23,'Leave log'!$C$5:$C$404,"&lt;="&amp;X$4,'Leave log'!$D$5:$D$404,"&gt;="&amp;X$4,'Leave log'!$B$5:$B$404,Setup!$A$14)&gt;0),Setup!$B$14&amp;IF(COUNTIFS('Leave log'!$A$5:$A$404,$A23,'Leave log'!$C$5:$C$404,X$4,'Leave log'!$D$5:$D$404,X$4,'Leave log'!$E$5:$E$404,"Half day")&gt;0,"½",""),IF(AND(Setup!$A$15&lt;&gt;"",COUNTIFS('Leave log'!$A$5:$A$404,$A23,'Leave log'!$C$5:$C$404,"&lt;="&amp;X$4,'Leave log'!$D$5:$D$404,"&gt;="&amp;X$4,'Leave log'!$B$5:$B$404,Setup!$A$15)&gt;0),Setup!$B$15&amp;IF(COUNTIFS('Leave log'!$A$5:$A$404,$A23,'Leave log'!$C$5:$C$404,X$4,'Leave log'!$D$5:$D$404,X$4,'Leave log'!$E$5:$E$404,"Half day")&gt;0,"½",""),IF(AND(Setup!$A$16&lt;&gt;"",COUNTIFS('Leave log'!$A$5:$A$404,$A23,'Leave log'!$C$5:$C$404,"&lt;="&amp;X$4,'Leave log'!$D$5:$D$404,"&gt;="&amp;X$4,'Leave log'!$B$5:$B$404,Setup!$A$16)&gt;0),Setup!$B$16&amp;IF(COUNTIFS('Leave log'!$A$5:$A$404,$A23,'Leave log'!$C$5:$C$404,X$4,'Leave log'!$D$5:$D$404,X$4,'Leave log'!$E$5:$E$404,"Half day")&gt;0,"½",""),IF(AND(Setup!$A$17&lt;&gt;"",COUNTIFS('Leave log'!$A$5:$A$404,$A23,'Leave log'!$C$5:$C$404,"&lt;="&amp;X$4,'Leave log'!$D$5:$D$404,"&gt;="&amp;X$4,'Leave log'!$B$5:$B$404,Setup!$A$17)&gt;0),Setup!$B$17&amp;IF(COUNTIFS('Leave log'!$A$5:$A$404,$A23,'Leave log'!$C$5:$C$404,X$4,'Leave log'!$D$5:$D$404,X$4,'Leave log'!$E$5:$E$404,"Half day")&gt;0,"½",""),""))))))))</f>
        <v/>
      </c>
      <c r="Y23" s="75">
        <f>IF(OR(Y$7=1,$A23=""),"",IF(COUNTIFS('Leave log'!$A$5:$A$404,$A23,'Leave log'!$C$5:$C$404,"&lt;="&amp;Y$4,'Leave log'!$D$5:$D$404,"&gt;="&amp;Y$4)=0,"",IF(AND(Setup!$A$12&lt;&gt;"",COUNTIFS('Leave log'!$A$5:$A$404,$A23,'Leave log'!$C$5:$C$404,"&lt;="&amp;Y$4,'Leave log'!$D$5:$D$404,"&gt;="&amp;Y$4,'Leave log'!$B$5:$B$404,Setup!$A$12)&gt;0),Setup!$B$12&amp;IF(COUNTIFS('Leave log'!$A$5:$A$404,$A23,'Leave log'!$C$5:$C$404,Y$4,'Leave log'!$D$5:$D$404,Y$4,'Leave log'!$E$5:$E$404,"Half day")&gt;0,"½",""),IF(AND(Setup!$A$13&lt;&gt;"",COUNTIFS('Leave log'!$A$5:$A$404,$A23,'Leave log'!$C$5:$C$404,"&lt;="&amp;Y$4,'Leave log'!$D$5:$D$404,"&gt;="&amp;Y$4,'Leave log'!$B$5:$B$404,Setup!$A$13)&gt;0),Setup!$B$13&amp;IF(COUNTIFS('Leave log'!$A$5:$A$404,$A23,'Leave log'!$C$5:$C$404,Y$4,'Leave log'!$D$5:$D$404,Y$4,'Leave log'!$E$5:$E$404,"Half day")&gt;0,"½",""),IF(AND(Setup!$A$14&lt;&gt;"",COUNTIFS('Leave log'!$A$5:$A$404,$A23,'Leave log'!$C$5:$C$404,"&lt;="&amp;Y$4,'Leave log'!$D$5:$D$404,"&gt;="&amp;Y$4,'Leave log'!$B$5:$B$404,Setup!$A$14)&gt;0),Setup!$B$14&amp;IF(COUNTIFS('Leave log'!$A$5:$A$404,$A23,'Leave log'!$C$5:$C$404,Y$4,'Leave log'!$D$5:$D$404,Y$4,'Leave log'!$E$5:$E$404,"Half day")&gt;0,"½",""),IF(AND(Setup!$A$15&lt;&gt;"",COUNTIFS('Leave log'!$A$5:$A$404,$A23,'Leave log'!$C$5:$C$404,"&lt;="&amp;Y$4,'Leave log'!$D$5:$D$404,"&gt;="&amp;Y$4,'Leave log'!$B$5:$B$404,Setup!$A$15)&gt;0),Setup!$B$15&amp;IF(COUNTIFS('Leave log'!$A$5:$A$404,$A23,'Leave log'!$C$5:$C$404,Y$4,'Leave log'!$D$5:$D$404,Y$4,'Leave log'!$E$5:$E$404,"Half day")&gt;0,"½",""),IF(AND(Setup!$A$16&lt;&gt;"",COUNTIFS('Leave log'!$A$5:$A$404,$A23,'Leave log'!$C$5:$C$404,"&lt;="&amp;Y$4,'Leave log'!$D$5:$D$404,"&gt;="&amp;Y$4,'Leave log'!$B$5:$B$404,Setup!$A$16)&gt;0),Setup!$B$16&amp;IF(COUNTIFS('Leave log'!$A$5:$A$404,$A23,'Leave log'!$C$5:$C$404,Y$4,'Leave log'!$D$5:$D$404,Y$4,'Leave log'!$E$5:$E$404,"Half day")&gt;0,"½",""),IF(AND(Setup!$A$17&lt;&gt;"",COUNTIFS('Leave log'!$A$5:$A$404,$A23,'Leave log'!$C$5:$C$404,"&lt;="&amp;Y$4,'Leave log'!$D$5:$D$404,"&gt;="&amp;Y$4,'Leave log'!$B$5:$B$404,Setup!$A$17)&gt;0),Setup!$B$17&amp;IF(COUNTIFS('Leave log'!$A$5:$A$404,$A23,'Leave log'!$C$5:$C$404,Y$4,'Leave log'!$D$5:$D$404,Y$4,'Leave log'!$E$5:$E$404,"Half day")&gt;0,"½",""),""))))))))</f>
        <v/>
      </c>
      <c r="Z23" s="75">
        <f>IF(OR(Z$7=1,$A23=""),"",IF(COUNTIFS('Leave log'!$A$5:$A$404,$A23,'Leave log'!$C$5:$C$404,"&lt;="&amp;Z$4,'Leave log'!$D$5:$D$404,"&gt;="&amp;Z$4)=0,"",IF(AND(Setup!$A$12&lt;&gt;"",COUNTIFS('Leave log'!$A$5:$A$404,$A23,'Leave log'!$C$5:$C$404,"&lt;="&amp;Z$4,'Leave log'!$D$5:$D$404,"&gt;="&amp;Z$4,'Leave log'!$B$5:$B$404,Setup!$A$12)&gt;0),Setup!$B$12&amp;IF(COUNTIFS('Leave log'!$A$5:$A$404,$A23,'Leave log'!$C$5:$C$404,Z$4,'Leave log'!$D$5:$D$404,Z$4,'Leave log'!$E$5:$E$404,"Half day")&gt;0,"½",""),IF(AND(Setup!$A$13&lt;&gt;"",COUNTIFS('Leave log'!$A$5:$A$404,$A23,'Leave log'!$C$5:$C$404,"&lt;="&amp;Z$4,'Leave log'!$D$5:$D$404,"&gt;="&amp;Z$4,'Leave log'!$B$5:$B$404,Setup!$A$13)&gt;0),Setup!$B$13&amp;IF(COUNTIFS('Leave log'!$A$5:$A$404,$A23,'Leave log'!$C$5:$C$404,Z$4,'Leave log'!$D$5:$D$404,Z$4,'Leave log'!$E$5:$E$404,"Half day")&gt;0,"½",""),IF(AND(Setup!$A$14&lt;&gt;"",COUNTIFS('Leave log'!$A$5:$A$404,$A23,'Leave log'!$C$5:$C$404,"&lt;="&amp;Z$4,'Leave log'!$D$5:$D$404,"&gt;="&amp;Z$4,'Leave log'!$B$5:$B$404,Setup!$A$14)&gt;0),Setup!$B$14&amp;IF(COUNTIFS('Leave log'!$A$5:$A$404,$A23,'Leave log'!$C$5:$C$404,Z$4,'Leave log'!$D$5:$D$404,Z$4,'Leave log'!$E$5:$E$404,"Half day")&gt;0,"½",""),IF(AND(Setup!$A$15&lt;&gt;"",COUNTIFS('Leave log'!$A$5:$A$404,$A23,'Leave log'!$C$5:$C$404,"&lt;="&amp;Z$4,'Leave log'!$D$5:$D$404,"&gt;="&amp;Z$4,'Leave log'!$B$5:$B$404,Setup!$A$15)&gt;0),Setup!$B$15&amp;IF(COUNTIFS('Leave log'!$A$5:$A$404,$A23,'Leave log'!$C$5:$C$404,Z$4,'Leave log'!$D$5:$D$404,Z$4,'Leave log'!$E$5:$E$404,"Half day")&gt;0,"½",""),IF(AND(Setup!$A$16&lt;&gt;"",COUNTIFS('Leave log'!$A$5:$A$404,$A23,'Leave log'!$C$5:$C$404,"&lt;="&amp;Z$4,'Leave log'!$D$5:$D$404,"&gt;="&amp;Z$4,'Leave log'!$B$5:$B$404,Setup!$A$16)&gt;0),Setup!$B$16&amp;IF(COUNTIFS('Leave log'!$A$5:$A$404,$A23,'Leave log'!$C$5:$C$404,Z$4,'Leave log'!$D$5:$D$404,Z$4,'Leave log'!$E$5:$E$404,"Half day")&gt;0,"½",""),IF(AND(Setup!$A$17&lt;&gt;"",COUNTIFS('Leave log'!$A$5:$A$404,$A23,'Leave log'!$C$5:$C$404,"&lt;="&amp;Z$4,'Leave log'!$D$5:$D$404,"&gt;="&amp;Z$4,'Leave log'!$B$5:$B$404,Setup!$A$17)&gt;0),Setup!$B$17&amp;IF(COUNTIFS('Leave log'!$A$5:$A$404,$A23,'Leave log'!$C$5:$C$404,Z$4,'Leave log'!$D$5:$D$404,Z$4,'Leave log'!$E$5:$E$404,"Half day")&gt;0,"½",""),""))))))))</f>
        <v/>
      </c>
      <c r="AA23" s="75">
        <f>IF(OR(AA$7=1,$A23=""),"",IF(COUNTIFS('Leave log'!$A$5:$A$404,$A23,'Leave log'!$C$5:$C$404,"&lt;="&amp;AA$4,'Leave log'!$D$5:$D$404,"&gt;="&amp;AA$4)=0,"",IF(AND(Setup!$A$12&lt;&gt;"",COUNTIFS('Leave log'!$A$5:$A$404,$A23,'Leave log'!$C$5:$C$404,"&lt;="&amp;AA$4,'Leave log'!$D$5:$D$404,"&gt;="&amp;AA$4,'Leave log'!$B$5:$B$404,Setup!$A$12)&gt;0),Setup!$B$12&amp;IF(COUNTIFS('Leave log'!$A$5:$A$404,$A23,'Leave log'!$C$5:$C$404,AA$4,'Leave log'!$D$5:$D$404,AA$4,'Leave log'!$E$5:$E$404,"Half day")&gt;0,"½",""),IF(AND(Setup!$A$13&lt;&gt;"",COUNTIFS('Leave log'!$A$5:$A$404,$A23,'Leave log'!$C$5:$C$404,"&lt;="&amp;AA$4,'Leave log'!$D$5:$D$404,"&gt;="&amp;AA$4,'Leave log'!$B$5:$B$404,Setup!$A$13)&gt;0),Setup!$B$13&amp;IF(COUNTIFS('Leave log'!$A$5:$A$404,$A23,'Leave log'!$C$5:$C$404,AA$4,'Leave log'!$D$5:$D$404,AA$4,'Leave log'!$E$5:$E$404,"Half day")&gt;0,"½",""),IF(AND(Setup!$A$14&lt;&gt;"",COUNTIFS('Leave log'!$A$5:$A$404,$A23,'Leave log'!$C$5:$C$404,"&lt;="&amp;AA$4,'Leave log'!$D$5:$D$404,"&gt;="&amp;AA$4,'Leave log'!$B$5:$B$404,Setup!$A$14)&gt;0),Setup!$B$14&amp;IF(COUNTIFS('Leave log'!$A$5:$A$404,$A23,'Leave log'!$C$5:$C$404,AA$4,'Leave log'!$D$5:$D$404,AA$4,'Leave log'!$E$5:$E$404,"Half day")&gt;0,"½",""),IF(AND(Setup!$A$15&lt;&gt;"",COUNTIFS('Leave log'!$A$5:$A$404,$A23,'Leave log'!$C$5:$C$404,"&lt;="&amp;AA$4,'Leave log'!$D$5:$D$404,"&gt;="&amp;AA$4,'Leave log'!$B$5:$B$404,Setup!$A$15)&gt;0),Setup!$B$15&amp;IF(COUNTIFS('Leave log'!$A$5:$A$404,$A23,'Leave log'!$C$5:$C$404,AA$4,'Leave log'!$D$5:$D$404,AA$4,'Leave log'!$E$5:$E$404,"Half day")&gt;0,"½",""),IF(AND(Setup!$A$16&lt;&gt;"",COUNTIFS('Leave log'!$A$5:$A$404,$A23,'Leave log'!$C$5:$C$404,"&lt;="&amp;AA$4,'Leave log'!$D$5:$D$404,"&gt;="&amp;AA$4,'Leave log'!$B$5:$B$404,Setup!$A$16)&gt;0),Setup!$B$16&amp;IF(COUNTIFS('Leave log'!$A$5:$A$404,$A23,'Leave log'!$C$5:$C$404,AA$4,'Leave log'!$D$5:$D$404,AA$4,'Leave log'!$E$5:$E$404,"Half day")&gt;0,"½",""),IF(AND(Setup!$A$17&lt;&gt;"",COUNTIFS('Leave log'!$A$5:$A$404,$A23,'Leave log'!$C$5:$C$404,"&lt;="&amp;AA$4,'Leave log'!$D$5:$D$404,"&gt;="&amp;AA$4,'Leave log'!$B$5:$B$404,Setup!$A$17)&gt;0),Setup!$B$17&amp;IF(COUNTIFS('Leave log'!$A$5:$A$404,$A23,'Leave log'!$C$5:$C$404,AA$4,'Leave log'!$D$5:$D$404,AA$4,'Leave log'!$E$5:$E$404,"Half day")&gt;0,"½",""),""))))))))</f>
        <v/>
      </c>
      <c r="AB23" s="75">
        <f>IF(OR(AB$7=1,$A23=""),"",IF(COUNTIFS('Leave log'!$A$5:$A$404,$A23,'Leave log'!$C$5:$C$404,"&lt;="&amp;AB$4,'Leave log'!$D$5:$D$404,"&gt;="&amp;AB$4)=0,"",IF(AND(Setup!$A$12&lt;&gt;"",COUNTIFS('Leave log'!$A$5:$A$404,$A23,'Leave log'!$C$5:$C$404,"&lt;="&amp;AB$4,'Leave log'!$D$5:$D$404,"&gt;="&amp;AB$4,'Leave log'!$B$5:$B$404,Setup!$A$12)&gt;0),Setup!$B$12&amp;IF(COUNTIFS('Leave log'!$A$5:$A$404,$A23,'Leave log'!$C$5:$C$404,AB$4,'Leave log'!$D$5:$D$404,AB$4,'Leave log'!$E$5:$E$404,"Half day")&gt;0,"½",""),IF(AND(Setup!$A$13&lt;&gt;"",COUNTIFS('Leave log'!$A$5:$A$404,$A23,'Leave log'!$C$5:$C$404,"&lt;="&amp;AB$4,'Leave log'!$D$5:$D$404,"&gt;="&amp;AB$4,'Leave log'!$B$5:$B$404,Setup!$A$13)&gt;0),Setup!$B$13&amp;IF(COUNTIFS('Leave log'!$A$5:$A$404,$A23,'Leave log'!$C$5:$C$404,AB$4,'Leave log'!$D$5:$D$404,AB$4,'Leave log'!$E$5:$E$404,"Half day")&gt;0,"½",""),IF(AND(Setup!$A$14&lt;&gt;"",COUNTIFS('Leave log'!$A$5:$A$404,$A23,'Leave log'!$C$5:$C$404,"&lt;="&amp;AB$4,'Leave log'!$D$5:$D$404,"&gt;="&amp;AB$4,'Leave log'!$B$5:$B$404,Setup!$A$14)&gt;0),Setup!$B$14&amp;IF(COUNTIFS('Leave log'!$A$5:$A$404,$A23,'Leave log'!$C$5:$C$404,AB$4,'Leave log'!$D$5:$D$404,AB$4,'Leave log'!$E$5:$E$404,"Half day")&gt;0,"½",""),IF(AND(Setup!$A$15&lt;&gt;"",COUNTIFS('Leave log'!$A$5:$A$404,$A23,'Leave log'!$C$5:$C$404,"&lt;="&amp;AB$4,'Leave log'!$D$5:$D$404,"&gt;="&amp;AB$4,'Leave log'!$B$5:$B$404,Setup!$A$15)&gt;0),Setup!$B$15&amp;IF(COUNTIFS('Leave log'!$A$5:$A$404,$A23,'Leave log'!$C$5:$C$404,AB$4,'Leave log'!$D$5:$D$404,AB$4,'Leave log'!$E$5:$E$404,"Half day")&gt;0,"½",""),IF(AND(Setup!$A$16&lt;&gt;"",COUNTIFS('Leave log'!$A$5:$A$404,$A23,'Leave log'!$C$5:$C$404,"&lt;="&amp;AB$4,'Leave log'!$D$5:$D$404,"&gt;="&amp;AB$4,'Leave log'!$B$5:$B$404,Setup!$A$16)&gt;0),Setup!$B$16&amp;IF(COUNTIFS('Leave log'!$A$5:$A$404,$A23,'Leave log'!$C$5:$C$404,AB$4,'Leave log'!$D$5:$D$404,AB$4,'Leave log'!$E$5:$E$404,"Half day")&gt;0,"½",""),IF(AND(Setup!$A$17&lt;&gt;"",COUNTIFS('Leave log'!$A$5:$A$404,$A23,'Leave log'!$C$5:$C$404,"&lt;="&amp;AB$4,'Leave log'!$D$5:$D$404,"&gt;="&amp;AB$4,'Leave log'!$B$5:$B$404,Setup!$A$17)&gt;0),Setup!$B$17&amp;IF(COUNTIFS('Leave log'!$A$5:$A$404,$A23,'Leave log'!$C$5:$C$404,AB$4,'Leave log'!$D$5:$D$404,AB$4,'Leave log'!$E$5:$E$404,"Half day")&gt;0,"½",""),""))))))))</f>
        <v/>
      </c>
      <c r="AC23" s="75">
        <f>IF(OR(AC$7=1,$A23=""),"",IF(COUNTIFS('Leave log'!$A$5:$A$404,$A23,'Leave log'!$C$5:$C$404,"&lt;="&amp;AC$4,'Leave log'!$D$5:$D$404,"&gt;="&amp;AC$4)=0,"",IF(AND(Setup!$A$12&lt;&gt;"",COUNTIFS('Leave log'!$A$5:$A$404,$A23,'Leave log'!$C$5:$C$404,"&lt;="&amp;AC$4,'Leave log'!$D$5:$D$404,"&gt;="&amp;AC$4,'Leave log'!$B$5:$B$404,Setup!$A$12)&gt;0),Setup!$B$12&amp;IF(COUNTIFS('Leave log'!$A$5:$A$404,$A23,'Leave log'!$C$5:$C$404,AC$4,'Leave log'!$D$5:$D$404,AC$4,'Leave log'!$E$5:$E$404,"Half day")&gt;0,"½",""),IF(AND(Setup!$A$13&lt;&gt;"",COUNTIFS('Leave log'!$A$5:$A$404,$A23,'Leave log'!$C$5:$C$404,"&lt;="&amp;AC$4,'Leave log'!$D$5:$D$404,"&gt;="&amp;AC$4,'Leave log'!$B$5:$B$404,Setup!$A$13)&gt;0),Setup!$B$13&amp;IF(COUNTIFS('Leave log'!$A$5:$A$404,$A23,'Leave log'!$C$5:$C$404,AC$4,'Leave log'!$D$5:$D$404,AC$4,'Leave log'!$E$5:$E$404,"Half day")&gt;0,"½",""),IF(AND(Setup!$A$14&lt;&gt;"",COUNTIFS('Leave log'!$A$5:$A$404,$A23,'Leave log'!$C$5:$C$404,"&lt;="&amp;AC$4,'Leave log'!$D$5:$D$404,"&gt;="&amp;AC$4,'Leave log'!$B$5:$B$404,Setup!$A$14)&gt;0),Setup!$B$14&amp;IF(COUNTIFS('Leave log'!$A$5:$A$404,$A23,'Leave log'!$C$5:$C$404,AC$4,'Leave log'!$D$5:$D$404,AC$4,'Leave log'!$E$5:$E$404,"Half day")&gt;0,"½",""),IF(AND(Setup!$A$15&lt;&gt;"",COUNTIFS('Leave log'!$A$5:$A$404,$A23,'Leave log'!$C$5:$C$404,"&lt;="&amp;AC$4,'Leave log'!$D$5:$D$404,"&gt;="&amp;AC$4,'Leave log'!$B$5:$B$404,Setup!$A$15)&gt;0),Setup!$B$15&amp;IF(COUNTIFS('Leave log'!$A$5:$A$404,$A23,'Leave log'!$C$5:$C$404,AC$4,'Leave log'!$D$5:$D$404,AC$4,'Leave log'!$E$5:$E$404,"Half day")&gt;0,"½",""),IF(AND(Setup!$A$16&lt;&gt;"",COUNTIFS('Leave log'!$A$5:$A$404,$A23,'Leave log'!$C$5:$C$404,"&lt;="&amp;AC$4,'Leave log'!$D$5:$D$404,"&gt;="&amp;AC$4,'Leave log'!$B$5:$B$404,Setup!$A$16)&gt;0),Setup!$B$16&amp;IF(COUNTIFS('Leave log'!$A$5:$A$404,$A23,'Leave log'!$C$5:$C$404,AC$4,'Leave log'!$D$5:$D$404,AC$4,'Leave log'!$E$5:$E$404,"Half day")&gt;0,"½",""),IF(AND(Setup!$A$17&lt;&gt;"",COUNTIFS('Leave log'!$A$5:$A$404,$A23,'Leave log'!$C$5:$C$404,"&lt;="&amp;AC$4,'Leave log'!$D$5:$D$404,"&gt;="&amp;AC$4,'Leave log'!$B$5:$B$404,Setup!$A$17)&gt;0),Setup!$B$17&amp;IF(COUNTIFS('Leave log'!$A$5:$A$404,$A23,'Leave log'!$C$5:$C$404,AC$4,'Leave log'!$D$5:$D$404,AC$4,'Leave log'!$E$5:$E$404,"Half day")&gt;0,"½",""),""))))))))</f>
        <v/>
      </c>
      <c r="AD23" s="75">
        <f>IF(OR(AD$7=1,$A23=""),"",IF(COUNTIFS('Leave log'!$A$5:$A$404,$A23,'Leave log'!$C$5:$C$404,"&lt;="&amp;AD$4,'Leave log'!$D$5:$D$404,"&gt;="&amp;AD$4)=0,"",IF(AND(Setup!$A$12&lt;&gt;"",COUNTIFS('Leave log'!$A$5:$A$404,$A23,'Leave log'!$C$5:$C$404,"&lt;="&amp;AD$4,'Leave log'!$D$5:$D$404,"&gt;="&amp;AD$4,'Leave log'!$B$5:$B$404,Setup!$A$12)&gt;0),Setup!$B$12&amp;IF(COUNTIFS('Leave log'!$A$5:$A$404,$A23,'Leave log'!$C$5:$C$404,AD$4,'Leave log'!$D$5:$D$404,AD$4,'Leave log'!$E$5:$E$404,"Half day")&gt;0,"½",""),IF(AND(Setup!$A$13&lt;&gt;"",COUNTIFS('Leave log'!$A$5:$A$404,$A23,'Leave log'!$C$5:$C$404,"&lt;="&amp;AD$4,'Leave log'!$D$5:$D$404,"&gt;="&amp;AD$4,'Leave log'!$B$5:$B$404,Setup!$A$13)&gt;0),Setup!$B$13&amp;IF(COUNTIFS('Leave log'!$A$5:$A$404,$A23,'Leave log'!$C$5:$C$404,AD$4,'Leave log'!$D$5:$D$404,AD$4,'Leave log'!$E$5:$E$404,"Half day")&gt;0,"½",""),IF(AND(Setup!$A$14&lt;&gt;"",COUNTIFS('Leave log'!$A$5:$A$404,$A23,'Leave log'!$C$5:$C$404,"&lt;="&amp;AD$4,'Leave log'!$D$5:$D$404,"&gt;="&amp;AD$4,'Leave log'!$B$5:$B$404,Setup!$A$14)&gt;0),Setup!$B$14&amp;IF(COUNTIFS('Leave log'!$A$5:$A$404,$A23,'Leave log'!$C$5:$C$404,AD$4,'Leave log'!$D$5:$D$404,AD$4,'Leave log'!$E$5:$E$404,"Half day")&gt;0,"½",""),IF(AND(Setup!$A$15&lt;&gt;"",COUNTIFS('Leave log'!$A$5:$A$404,$A23,'Leave log'!$C$5:$C$404,"&lt;="&amp;AD$4,'Leave log'!$D$5:$D$404,"&gt;="&amp;AD$4,'Leave log'!$B$5:$B$404,Setup!$A$15)&gt;0),Setup!$B$15&amp;IF(COUNTIFS('Leave log'!$A$5:$A$404,$A23,'Leave log'!$C$5:$C$404,AD$4,'Leave log'!$D$5:$D$404,AD$4,'Leave log'!$E$5:$E$404,"Half day")&gt;0,"½",""),IF(AND(Setup!$A$16&lt;&gt;"",COUNTIFS('Leave log'!$A$5:$A$404,$A23,'Leave log'!$C$5:$C$404,"&lt;="&amp;AD$4,'Leave log'!$D$5:$D$404,"&gt;="&amp;AD$4,'Leave log'!$B$5:$B$404,Setup!$A$16)&gt;0),Setup!$B$16&amp;IF(COUNTIFS('Leave log'!$A$5:$A$404,$A23,'Leave log'!$C$5:$C$404,AD$4,'Leave log'!$D$5:$D$404,AD$4,'Leave log'!$E$5:$E$404,"Half day")&gt;0,"½",""),IF(AND(Setup!$A$17&lt;&gt;"",COUNTIFS('Leave log'!$A$5:$A$404,$A23,'Leave log'!$C$5:$C$404,"&lt;="&amp;AD$4,'Leave log'!$D$5:$D$404,"&gt;="&amp;AD$4,'Leave log'!$B$5:$B$404,Setup!$A$17)&gt;0),Setup!$B$17&amp;IF(COUNTIFS('Leave log'!$A$5:$A$404,$A23,'Leave log'!$C$5:$C$404,AD$4,'Leave log'!$D$5:$D$404,AD$4,'Leave log'!$E$5:$E$404,"Half day")&gt;0,"½",""),""))))))))</f>
        <v/>
      </c>
      <c r="AE23" s="75">
        <f>IF(OR(AE$7=1,$A23=""),"",IF(COUNTIFS('Leave log'!$A$5:$A$404,$A23,'Leave log'!$C$5:$C$404,"&lt;="&amp;AE$4,'Leave log'!$D$5:$D$404,"&gt;="&amp;AE$4)=0,"",IF(AND(Setup!$A$12&lt;&gt;"",COUNTIFS('Leave log'!$A$5:$A$404,$A23,'Leave log'!$C$5:$C$404,"&lt;="&amp;AE$4,'Leave log'!$D$5:$D$404,"&gt;="&amp;AE$4,'Leave log'!$B$5:$B$404,Setup!$A$12)&gt;0),Setup!$B$12&amp;IF(COUNTIFS('Leave log'!$A$5:$A$404,$A23,'Leave log'!$C$5:$C$404,AE$4,'Leave log'!$D$5:$D$404,AE$4,'Leave log'!$E$5:$E$404,"Half day")&gt;0,"½",""),IF(AND(Setup!$A$13&lt;&gt;"",COUNTIFS('Leave log'!$A$5:$A$404,$A23,'Leave log'!$C$5:$C$404,"&lt;="&amp;AE$4,'Leave log'!$D$5:$D$404,"&gt;="&amp;AE$4,'Leave log'!$B$5:$B$404,Setup!$A$13)&gt;0),Setup!$B$13&amp;IF(COUNTIFS('Leave log'!$A$5:$A$404,$A23,'Leave log'!$C$5:$C$404,AE$4,'Leave log'!$D$5:$D$404,AE$4,'Leave log'!$E$5:$E$404,"Half day")&gt;0,"½",""),IF(AND(Setup!$A$14&lt;&gt;"",COUNTIFS('Leave log'!$A$5:$A$404,$A23,'Leave log'!$C$5:$C$404,"&lt;="&amp;AE$4,'Leave log'!$D$5:$D$404,"&gt;="&amp;AE$4,'Leave log'!$B$5:$B$404,Setup!$A$14)&gt;0),Setup!$B$14&amp;IF(COUNTIFS('Leave log'!$A$5:$A$404,$A23,'Leave log'!$C$5:$C$404,AE$4,'Leave log'!$D$5:$D$404,AE$4,'Leave log'!$E$5:$E$404,"Half day")&gt;0,"½",""),IF(AND(Setup!$A$15&lt;&gt;"",COUNTIFS('Leave log'!$A$5:$A$404,$A23,'Leave log'!$C$5:$C$404,"&lt;="&amp;AE$4,'Leave log'!$D$5:$D$404,"&gt;="&amp;AE$4,'Leave log'!$B$5:$B$404,Setup!$A$15)&gt;0),Setup!$B$15&amp;IF(COUNTIFS('Leave log'!$A$5:$A$404,$A23,'Leave log'!$C$5:$C$404,AE$4,'Leave log'!$D$5:$D$404,AE$4,'Leave log'!$E$5:$E$404,"Half day")&gt;0,"½",""),IF(AND(Setup!$A$16&lt;&gt;"",COUNTIFS('Leave log'!$A$5:$A$404,$A23,'Leave log'!$C$5:$C$404,"&lt;="&amp;AE$4,'Leave log'!$D$5:$D$404,"&gt;="&amp;AE$4,'Leave log'!$B$5:$B$404,Setup!$A$16)&gt;0),Setup!$B$16&amp;IF(COUNTIFS('Leave log'!$A$5:$A$404,$A23,'Leave log'!$C$5:$C$404,AE$4,'Leave log'!$D$5:$D$404,AE$4,'Leave log'!$E$5:$E$404,"Half day")&gt;0,"½",""),IF(AND(Setup!$A$17&lt;&gt;"",COUNTIFS('Leave log'!$A$5:$A$404,$A23,'Leave log'!$C$5:$C$404,"&lt;="&amp;AE$4,'Leave log'!$D$5:$D$404,"&gt;="&amp;AE$4,'Leave log'!$B$5:$B$404,Setup!$A$17)&gt;0),Setup!$B$17&amp;IF(COUNTIFS('Leave log'!$A$5:$A$404,$A23,'Leave log'!$C$5:$C$404,AE$4,'Leave log'!$D$5:$D$404,AE$4,'Leave log'!$E$5:$E$404,"Half day")&gt;0,"½",""),""))))))))</f>
        <v/>
      </c>
      <c r="AF23" s="75">
        <f>IF(OR(AF$7=1,$A23=""),"",IF(COUNTIFS('Leave log'!$A$5:$A$404,$A23,'Leave log'!$C$5:$C$404,"&lt;="&amp;AF$4,'Leave log'!$D$5:$D$404,"&gt;="&amp;AF$4)=0,"",IF(AND(Setup!$A$12&lt;&gt;"",COUNTIFS('Leave log'!$A$5:$A$404,$A23,'Leave log'!$C$5:$C$404,"&lt;="&amp;AF$4,'Leave log'!$D$5:$D$404,"&gt;="&amp;AF$4,'Leave log'!$B$5:$B$404,Setup!$A$12)&gt;0),Setup!$B$12&amp;IF(COUNTIFS('Leave log'!$A$5:$A$404,$A23,'Leave log'!$C$5:$C$404,AF$4,'Leave log'!$D$5:$D$404,AF$4,'Leave log'!$E$5:$E$404,"Half day")&gt;0,"½",""),IF(AND(Setup!$A$13&lt;&gt;"",COUNTIFS('Leave log'!$A$5:$A$404,$A23,'Leave log'!$C$5:$C$404,"&lt;="&amp;AF$4,'Leave log'!$D$5:$D$404,"&gt;="&amp;AF$4,'Leave log'!$B$5:$B$404,Setup!$A$13)&gt;0),Setup!$B$13&amp;IF(COUNTIFS('Leave log'!$A$5:$A$404,$A23,'Leave log'!$C$5:$C$404,AF$4,'Leave log'!$D$5:$D$404,AF$4,'Leave log'!$E$5:$E$404,"Half day")&gt;0,"½",""),IF(AND(Setup!$A$14&lt;&gt;"",COUNTIFS('Leave log'!$A$5:$A$404,$A23,'Leave log'!$C$5:$C$404,"&lt;="&amp;AF$4,'Leave log'!$D$5:$D$404,"&gt;="&amp;AF$4,'Leave log'!$B$5:$B$404,Setup!$A$14)&gt;0),Setup!$B$14&amp;IF(COUNTIFS('Leave log'!$A$5:$A$404,$A23,'Leave log'!$C$5:$C$404,AF$4,'Leave log'!$D$5:$D$404,AF$4,'Leave log'!$E$5:$E$404,"Half day")&gt;0,"½",""),IF(AND(Setup!$A$15&lt;&gt;"",COUNTIFS('Leave log'!$A$5:$A$404,$A23,'Leave log'!$C$5:$C$404,"&lt;="&amp;AF$4,'Leave log'!$D$5:$D$404,"&gt;="&amp;AF$4,'Leave log'!$B$5:$B$404,Setup!$A$15)&gt;0),Setup!$B$15&amp;IF(COUNTIFS('Leave log'!$A$5:$A$404,$A23,'Leave log'!$C$5:$C$404,AF$4,'Leave log'!$D$5:$D$404,AF$4,'Leave log'!$E$5:$E$404,"Half day")&gt;0,"½",""),IF(AND(Setup!$A$16&lt;&gt;"",COUNTIFS('Leave log'!$A$5:$A$404,$A23,'Leave log'!$C$5:$C$404,"&lt;="&amp;AF$4,'Leave log'!$D$5:$D$404,"&gt;="&amp;AF$4,'Leave log'!$B$5:$B$404,Setup!$A$16)&gt;0),Setup!$B$16&amp;IF(COUNTIFS('Leave log'!$A$5:$A$404,$A23,'Leave log'!$C$5:$C$404,AF$4,'Leave log'!$D$5:$D$404,AF$4,'Leave log'!$E$5:$E$404,"Half day")&gt;0,"½",""),IF(AND(Setup!$A$17&lt;&gt;"",COUNTIFS('Leave log'!$A$5:$A$404,$A23,'Leave log'!$C$5:$C$404,"&lt;="&amp;AF$4,'Leave log'!$D$5:$D$404,"&gt;="&amp;AF$4,'Leave log'!$B$5:$B$404,Setup!$A$17)&gt;0),Setup!$B$17&amp;IF(COUNTIFS('Leave log'!$A$5:$A$404,$A23,'Leave log'!$C$5:$C$404,AF$4,'Leave log'!$D$5:$D$404,AF$4,'Leave log'!$E$5:$E$404,"Half day")&gt;0,"½",""),""))))))))</f>
        <v/>
      </c>
    </row>
    <row r="24">
      <c r="A24" s="74">
        <f>IFERROR(IF(INDEX(Employees!$A$5:$A$34,17)="","",INDEX(Employees!$A$5:$A$34,17)),"")</f>
        <v/>
      </c>
      <c r="B24" s="75">
        <f>IF(OR(B$7=1,$A24=""),"",IF(COUNTIFS('Leave log'!$A$5:$A$404,$A24,'Leave log'!$C$5:$C$404,"&lt;="&amp;B$4,'Leave log'!$D$5:$D$404,"&gt;="&amp;B$4)=0,"",IF(AND(Setup!$A$12&lt;&gt;"",COUNTIFS('Leave log'!$A$5:$A$404,$A24,'Leave log'!$C$5:$C$404,"&lt;="&amp;B$4,'Leave log'!$D$5:$D$404,"&gt;="&amp;B$4,'Leave log'!$B$5:$B$404,Setup!$A$12)&gt;0),Setup!$B$12&amp;IF(COUNTIFS('Leave log'!$A$5:$A$404,$A24,'Leave log'!$C$5:$C$404,B$4,'Leave log'!$D$5:$D$404,B$4,'Leave log'!$E$5:$E$404,"Half day")&gt;0,"½",""),IF(AND(Setup!$A$13&lt;&gt;"",COUNTIFS('Leave log'!$A$5:$A$404,$A24,'Leave log'!$C$5:$C$404,"&lt;="&amp;B$4,'Leave log'!$D$5:$D$404,"&gt;="&amp;B$4,'Leave log'!$B$5:$B$404,Setup!$A$13)&gt;0),Setup!$B$13&amp;IF(COUNTIFS('Leave log'!$A$5:$A$404,$A24,'Leave log'!$C$5:$C$404,B$4,'Leave log'!$D$5:$D$404,B$4,'Leave log'!$E$5:$E$404,"Half day")&gt;0,"½",""),IF(AND(Setup!$A$14&lt;&gt;"",COUNTIFS('Leave log'!$A$5:$A$404,$A24,'Leave log'!$C$5:$C$404,"&lt;="&amp;B$4,'Leave log'!$D$5:$D$404,"&gt;="&amp;B$4,'Leave log'!$B$5:$B$404,Setup!$A$14)&gt;0),Setup!$B$14&amp;IF(COUNTIFS('Leave log'!$A$5:$A$404,$A24,'Leave log'!$C$5:$C$404,B$4,'Leave log'!$D$5:$D$404,B$4,'Leave log'!$E$5:$E$404,"Half day")&gt;0,"½",""),IF(AND(Setup!$A$15&lt;&gt;"",COUNTIFS('Leave log'!$A$5:$A$404,$A24,'Leave log'!$C$5:$C$404,"&lt;="&amp;B$4,'Leave log'!$D$5:$D$404,"&gt;="&amp;B$4,'Leave log'!$B$5:$B$404,Setup!$A$15)&gt;0),Setup!$B$15&amp;IF(COUNTIFS('Leave log'!$A$5:$A$404,$A24,'Leave log'!$C$5:$C$404,B$4,'Leave log'!$D$5:$D$404,B$4,'Leave log'!$E$5:$E$404,"Half day")&gt;0,"½",""),IF(AND(Setup!$A$16&lt;&gt;"",COUNTIFS('Leave log'!$A$5:$A$404,$A24,'Leave log'!$C$5:$C$404,"&lt;="&amp;B$4,'Leave log'!$D$5:$D$404,"&gt;="&amp;B$4,'Leave log'!$B$5:$B$404,Setup!$A$16)&gt;0),Setup!$B$16&amp;IF(COUNTIFS('Leave log'!$A$5:$A$404,$A24,'Leave log'!$C$5:$C$404,B$4,'Leave log'!$D$5:$D$404,B$4,'Leave log'!$E$5:$E$404,"Half day")&gt;0,"½",""),IF(AND(Setup!$A$17&lt;&gt;"",COUNTIFS('Leave log'!$A$5:$A$404,$A24,'Leave log'!$C$5:$C$404,"&lt;="&amp;B$4,'Leave log'!$D$5:$D$404,"&gt;="&amp;B$4,'Leave log'!$B$5:$B$404,Setup!$A$17)&gt;0),Setup!$B$17&amp;IF(COUNTIFS('Leave log'!$A$5:$A$404,$A24,'Leave log'!$C$5:$C$404,B$4,'Leave log'!$D$5:$D$404,B$4,'Leave log'!$E$5:$E$404,"Half day")&gt;0,"½",""),""))))))))</f>
        <v/>
      </c>
      <c r="C24" s="75">
        <f>IF(OR(C$7=1,$A24=""),"",IF(COUNTIFS('Leave log'!$A$5:$A$404,$A24,'Leave log'!$C$5:$C$404,"&lt;="&amp;C$4,'Leave log'!$D$5:$D$404,"&gt;="&amp;C$4)=0,"",IF(AND(Setup!$A$12&lt;&gt;"",COUNTIFS('Leave log'!$A$5:$A$404,$A24,'Leave log'!$C$5:$C$404,"&lt;="&amp;C$4,'Leave log'!$D$5:$D$404,"&gt;="&amp;C$4,'Leave log'!$B$5:$B$404,Setup!$A$12)&gt;0),Setup!$B$12&amp;IF(COUNTIFS('Leave log'!$A$5:$A$404,$A24,'Leave log'!$C$5:$C$404,C$4,'Leave log'!$D$5:$D$404,C$4,'Leave log'!$E$5:$E$404,"Half day")&gt;0,"½",""),IF(AND(Setup!$A$13&lt;&gt;"",COUNTIFS('Leave log'!$A$5:$A$404,$A24,'Leave log'!$C$5:$C$404,"&lt;="&amp;C$4,'Leave log'!$D$5:$D$404,"&gt;="&amp;C$4,'Leave log'!$B$5:$B$404,Setup!$A$13)&gt;0),Setup!$B$13&amp;IF(COUNTIFS('Leave log'!$A$5:$A$404,$A24,'Leave log'!$C$5:$C$404,C$4,'Leave log'!$D$5:$D$404,C$4,'Leave log'!$E$5:$E$404,"Half day")&gt;0,"½",""),IF(AND(Setup!$A$14&lt;&gt;"",COUNTIFS('Leave log'!$A$5:$A$404,$A24,'Leave log'!$C$5:$C$404,"&lt;="&amp;C$4,'Leave log'!$D$5:$D$404,"&gt;="&amp;C$4,'Leave log'!$B$5:$B$404,Setup!$A$14)&gt;0),Setup!$B$14&amp;IF(COUNTIFS('Leave log'!$A$5:$A$404,$A24,'Leave log'!$C$5:$C$404,C$4,'Leave log'!$D$5:$D$404,C$4,'Leave log'!$E$5:$E$404,"Half day")&gt;0,"½",""),IF(AND(Setup!$A$15&lt;&gt;"",COUNTIFS('Leave log'!$A$5:$A$404,$A24,'Leave log'!$C$5:$C$404,"&lt;="&amp;C$4,'Leave log'!$D$5:$D$404,"&gt;="&amp;C$4,'Leave log'!$B$5:$B$404,Setup!$A$15)&gt;0),Setup!$B$15&amp;IF(COUNTIFS('Leave log'!$A$5:$A$404,$A24,'Leave log'!$C$5:$C$404,C$4,'Leave log'!$D$5:$D$404,C$4,'Leave log'!$E$5:$E$404,"Half day")&gt;0,"½",""),IF(AND(Setup!$A$16&lt;&gt;"",COUNTIFS('Leave log'!$A$5:$A$404,$A24,'Leave log'!$C$5:$C$404,"&lt;="&amp;C$4,'Leave log'!$D$5:$D$404,"&gt;="&amp;C$4,'Leave log'!$B$5:$B$404,Setup!$A$16)&gt;0),Setup!$B$16&amp;IF(COUNTIFS('Leave log'!$A$5:$A$404,$A24,'Leave log'!$C$5:$C$404,C$4,'Leave log'!$D$5:$D$404,C$4,'Leave log'!$E$5:$E$404,"Half day")&gt;0,"½",""),IF(AND(Setup!$A$17&lt;&gt;"",COUNTIFS('Leave log'!$A$5:$A$404,$A24,'Leave log'!$C$5:$C$404,"&lt;="&amp;C$4,'Leave log'!$D$5:$D$404,"&gt;="&amp;C$4,'Leave log'!$B$5:$B$404,Setup!$A$17)&gt;0),Setup!$B$17&amp;IF(COUNTIFS('Leave log'!$A$5:$A$404,$A24,'Leave log'!$C$5:$C$404,C$4,'Leave log'!$D$5:$D$404,C$4,'Leave log'!$E$5:$E$404,"Half day")&gt;0,"½",""),""))))))))</f>
        <v/>
      </c>
      <c r="D24" s="75">
        <f>IF(OR(D$7=1,$A24=""),"",IF(COUNTIFS('Leave log'!$A$5:$A$404,$A24,'Leave log'!$C$5:$C$404,"&lt;="&amp;D$4,'Leave log'!$D$5:$D$404,"&gt;="&amp;D$4)=0,"",IF(AND(Setup!$A$12&lt;&gt;"",COUNTIFS('Leave log'!$A$5:$A$404,$A24,'Leave log'!$C$5:$C$404,"&lt;="&amp;D$4,'Leave log'!$D$5:$D$404,"&gt;="&amp;D$4,'Leave log'!$B$5:$B$404,Setup!$A$12)&gt;0),Setup!$B$12&amp;IF(COUNTIFS('Leave log'!$A$5:$A$404,$A24,'Leave log'!$C$5:$C$404,D$4,'Leave log'!$D$5:$D$404,D$4,'Leave log'!$E$5:$E$404,"Half day")&gt;0,"½",""),IF(AND(Setup!$A$13&lt;&gt;"",COUNTIFS('Leave log'!$A$5:$A$404,$A24,'Leave log'!$C$5:$C$404,"&lt;="&amp;D$4,'Leave log'!$D$5:$D$404,"&gt;="&amp;D$4,'Leave log'!$B$5:$B$404,Setup!$A$13)&gt;0),Setup!$B$13&amp;IF(COUNTIFS('Leave log'!$A$5:$A$404,$A24,'Leave log'!$C$5:$C$404,D$4,'Leave log'!$D$5:$D$404,D$4,'Leave log'!$E$5:$E$404,"Half day")&gt;0,"½",""),IF(AND(Setup!$A$14&lt;&gt;"",COUNTIFS('Leave log'!$A$5:$A$404,$A24,'Leave log'!$C$5:$C$404,"&lt;="&amp;D$4,'Leave log'!$D$5:$D$404,"&gt;="&amp;D$4,'Leave log'!$B$5:$B$404,Setup!$A$14)&gt;0),Setup!$B$14&amp;IF(COUNTIFS('Leave log'!$A$5:$A$404,$A24,'Leave log'!$C$5:$C$404,D$4,'Leave log'!$D$5:$D$404,D$4,'Leave log'!$E$5:$E$404,"Half day")&gt;0,"½",""),IF(AND(Setup!$A$15&lt;&gt;"",COUNTIFS('Leave log'!$A$5:$A$404,$A24,'Leave log'!$C$5:$C$404,"&lt;="&amp;D$4,'Leave log'!$D$5:$D$404,"&gt;="&amp;D$4,'Leave log'!$B$5:$B$404,Setup!$A$15)&gt;0),Setup!$B$15&amp;IF(COUNTIFS('Leave log'!$A$5:$A$404,$A24,'Leave log'!$C$5:$C$404,D$4,'Leave log'!$D$5:$D$404,D$4,'Leave log'!$E$5:$E$404,"Half day")&gt;0,"½",""),IF(AND(Setup!$A$16&lt;&gt;"",COUNTIFS('Leave log'!$A$5:$A$404,$A24,'Leave log'!$C$5:$C$404,"&lt;="&amp;D$4,'Leave log'!$D$5:$D$404,"&gt;="&amp;D$4,'Leave log'!$B$5:$B$404,Setup!$A$16)&gt;0),Setup!$B$16&amp;IF(COUNTIFS('Leave log'!$A$5:$A$404,$A24,'Leave log'!$C$5:$C$404,D$4,'Leave log'!$D$5:$D$404,D$4,'Leave log'!$E$5:$E$404,"Half day")&gt;0,"½",""),IF(AND(Setup!$A$17&lt;&gt;"",COUNTIFS('Leave log'!$A$5:$A$404,$A24,'Leave log'!$C$5:$C$404,"&lt;="&amp;D$4,'Leave log'!$D$5:$D$404,"&gt;="&amp;D$4,'Leave log'!$B$5:$B$404,Setup!$A$17)&gt;0),Setup!$B$17&amp;IF(COUNTIFS('Leave log'!$A$5:$A$404,$A24,'Leave log'!$C$5:$C$404,D$4,'Leave log'!$D$5:$D$404,D$4,'Leave log'!$E$5:$E$404,"Half day")&gt;0,"½",""),""))))))))</f>
        <v/>
      </c>
      <c r="E24" s="75">
        <f>IF(OR(E$7=1,$A24=""),"",IF(COUNTIFS('Leave log'!$A$5:$A$404,$A24,'Leave log'!$C$5:$C$404,"&lt;="&amp;E$4,'Leave log'!$D$5:$D$404,"&gt;="&amp;E$4)=0,"",IF(AND(Setup!$A$12&lt;&gt;"",COUNTIFS('Leave log'!$A$5:$A$404,$A24,'Leave log'!$C$5:$C$404,"&lt;="&amp;E$4,'Leave log'!$D$5:$D$404,"&gt;="&amp;E$4,'Leave log'!$B$5:$B$404,Setup!$A$12)&gt;0),Setup!$B$12&amp;IF(COUNTIFS('Leave log'!$A$5:$A$404,$A24,'Leave log'!$C$5:$C$404,E$4,'Leave log'!$D$5:$D$404,E$4,'Leave log'!$E$5:$E$404,"Half day")&gt;0,"½",""),IF(AND(Setup!$A$13&lt;&gt;"",COUNTIFS('Leave log'!$A$5:$A$404,$A24,'Leave log'!$C$5:$C$404,"&lt;="&amp;E$4,'Leave log'!$D$5:$D$404,"&gt;="&amp;E$4,'Leave log'!$B$5:$B$404,Setup!$A$13)&gt;0),Setup!$B$13&amp;IF(COUNTIFS('Leave log'!$A$5:$A$404,$A24,'Leave log'!$C$5:$C$404,E$4,'Leave log'!$D$5:$D$404,E$4,'Leave log'!$E$5:$E$404,"Half day")&gt;0,"½",""),IF(AND(Setup!$A$14&lt;&gt;"",COUNTIFS('Leave log'!$A$5:$A$404,$A24,'Leave log'!$C$5:$C$404,"&lt;="&amp;E$4,'Leave log'!$D$5:$D$404,"&gt;="&amp;E$4,'Leave log'!$B$5:$B$404,Setup!$A$14)&gt;0),Setup!$B$14&amp;IF(COUNTIFS('Leave log'!$A$5:$A$404,$A24,'Leave log'!$C$5:$C$404,E$4,'Leave log'!$D$5:$D$404,E$4,'Leave log'!$E$5:$E$404,"Half day")&gt;0,"½",""),IF(AND(Setup!$A$15&lt;&gt;"",COUNTIFS('Leave log'!$A$5:$A$404,$A24,'Leave log'!$C$5:$C$404,"&lt;="&amp;E$4,'Leave log'!$D$5:$D$404,"&gt;="&amp;E$4,'Leave log'!$B$5:$B$404,Setup!$A$15)&gt;0),Setup!$B$15&amp;IF(COUNTIFS('Leave log'!$A$5:$A$404,$A24,'Leave log'!$C$5:$C$404,E$4,'Leave log'!$D$5:$D$404,E$4,'Leave log'!$E$5:$E$404,"Half day")&gt;0,"½",""),IF(AND(Setup!$A$16&lt;&gt;"",COUNTIFS('Leave log'!$A$5:$A$404,$A24,'Leave log'!$C$5:$C$404,"&lt;="&amp;E$4,'Leave log'!$D$5:$D$404,"&gt;="&amp;E$4,'Leave log'!$B$5:$B$404,Setup!$A$16)&gt;0),Setup!$B$16&amp;IF(COUNTIFS('Leave log'!$A$5:$A$404,$A24,'Leave log'!$C$5:$C$404,E$4,'Leave log'!$D$5:$D$404,E$4,'Leave log'!$E$5:$E$404,"Half day")&gt;0,"½",""),IF(AND(Setup!$A$17&lt;&gt;"",COUNTIFS('Leave log'!$A$5:$A$404,$A24,'Leave log'!$C$5:$C$404,"&lt;="&amp;E$4,'Leave log'!$D$5:$D$404,"&gt;="&amp;E$4,'Leave log'!$B$5:$B$404,Setup!$A$17)&gt;0),Setup!$B$17&amp;IF(COUNTIFS('Leave log'!$A$5:$A$404,$A24,'Leave log'!$C$5:$C$404,E$4,'Leave log'!$D$5:$D$404,E$4,'Leave log'!$E$5:$E$404,"Half day")&gt;0,"½",""),""))))))))</f>
        <v/>
      </c>
      <c r="F24" s="75">
        <f>IF(OR(F$7=1,$A24=""),"",IF(COUNTIFS('Leave log'!$A$5:$A$404,$A24,'Leave log'!$C$5:$C$404,"&lt;="&amp;F$4,'Leave log'!$D$5:$D$404,"&gt;="&amp;F$4)=0,"",IF(AND(Setup!$A$12&lt;&gt;"",COUNTIFS('Leave log'!$A$5:$A$404,$A24,'Leave log'!$C$5:$C$404,"&lt;="&amp;F$4,'Leave log'!$D$5:$D$404,"&gt;="&amp;F$4,'Leave log'!$B$5:$B$404,Setup!$A$12)&gt;0),Setup!$B$12&amp;IF(COUNTIFS('Leave log'!$A$5:$A$404,$A24,'Leave log'!$C$5:$C$404,F$4,'Leave log'!$D$5:$D$404,F$4,'Leave log'!$E$5:$E$404,"Half day")&gt;0,"½",""),IF(AND(Setup!$A$13&lt;&gt;"",COUNTIFS('Leave log'!$A$5:$A$404,$A24,'Leave log'!$C$5:$C$404,"&lt;="&amp;F$4,'Leave log'!$D$5:$D$404,"&gt;="&amp;F$4,'Leave log'!$B$5:$B$404,Setup!$A$13)&gt;0),Setup!$B$13&amp;IF(COUNTIFS('Leave log'!$A$5:$A$404,$A24,'Leave log'!$C$5:$C$404,F$4,'Leave log'!$D$5:$D$404,F$4,'Leave log'!$E$5:$E$404,"Half day")&gt;0,"½",""),IF(AND(Setup!$A$14&lt;&gt;"",COUNTIFS('Leave log'!$A$5:$A$404,$A24,'Leave log'!$C$5:$C$404,"&lt;="&amp;F$4,'Leave log'!$D$5:$D$404,"&gt;="&amp;F$4,'Leave log'!$B$5:$B$404,Setup!$A$14)&gt;0),Setup!$B$14&amp;IF(COUNTIFS('Leave log'!$A$5:$A$404,$A24,'Leave log'!$C$5:$C$404,F$4,'Leave log'!$D$5:$D$404,F$4,'Leave log'!$E$5:$E$404,"Half day")&gt;0,"½",""),IF(AND(Setup!$A$15&lt;&gt;"",COUNTIFS('Leave log'!$A$5:$A$404,$A24,'Leave log'!$C$5:$C$404,"&lt;="&amp;F$4,'Leave log'!$D$5:$D$404,"&gt;="&amp;F$4,'Leave log'!$B$5:$B$404,Setup!$A$15)&gt;0),Setup!$B$15&amp;IF(COUNTIFS('Leave log'!$A$5:$A$404,$A24,'Leave log'!$C$5:$C$404,F$4,'Leave log'!$D$5:$D$404,F$4,'Leave log'!$E$5:$E$404,"Half day")&gt;0,"½",""),IF(AND(Setup!$A$16&lt;&gt;"",COUNTIFS('Leave log'!$A$5:$A$404,$A24,'Leave log'!$C$5:$C$404,"&lt;="&amp;F$4,'Leave log'!$D$5:$D$404,"&gt;="&amp;F$4,'Leave log'!$B$5:$B$404,Setup!$A$16)&gt;0),Setup!$B$16&amp;IF(COUNTIFS('Leave log'!$A$5:$A$404,$A24,'Leave log'!$C$5:$C$404,F$4,'Leave log'!$D$5:$D$404,F$4,'Leave log'!$E$5:$E$404,"Half day")&gt;0,"½",""),IF(AND(Setup!$A$17&lt;&gt;"",COUNTIFS('Leave log'!$A$5:$A$404,$A24,'Leave log'!$C$5:$C$404,"&lt;="&amp;F$4,'Leave log'!$D$5:$D$404,"&gt;="&amp;F$4,'Leave log'!$B$5:$B$404,Setup!$A$17)&gt;0),Setup!$B$17&amp;IF(COUNTIFS('Leave log'!$A$5:$A$404,$A24,'Leave log'!$C$5:$C$404,F$4,'Leave log'!$D$5:$D$404,F$4,'Leave log'!$E$5:$E$404,"Half day")&gt;0,"½",""),""))))))))</f>
        <v/>
      </c>
      <c r="G24" s="75">
        <f>IF(OR(G$7=1,$A24=""),"",IF(COUNTIFS('Leave log'!$A$5:$A$404,$A24,'Leave log'!$C$5:$C$404,"&lt;="&amp;G$4,'Leave log'!$D$5:$D$404,"&gt;="&amp;G$4)=0,"",IF(AND(Setup!$A$12&lt;&gt;"",COUNTIFS('Leave log'!$A$5:$A$404,$A24,'Leave log'!$C$5:$C$404,"&lt;="&amp;G$4,'Leave log'!$D$5:$D$404,"&gt;="&amp;G$4,'Leave log'!$B$5:$B$404,Setup!$A$12)&gt;0),Setup!$B$12&amp;IF(COUNTIFS('Leave log'!$A$5:$A$404,$A24,'Leave log'!$C$5:$C$404,G$4,'Leave log'!$D$5:$D$404,G$4,'Leave log'!$E$5:$E$404,"Half day")&gt;0,"½",""),IF(AND(Setup!$A$13&lt;&gt;"",COUNTIFS('Leave log'!$A$5:$A$404,$A24,'Leave log'!$C$5:$C$404,"&lt;="&amp;G$4,'Leave log'!$D$5:$D$404,"&gt;="&amp;G$4,'Leave log'!$B$5:$B$404,Setup!$A$13)&gt;0),Setup!$B$13&amp;IF(COUNTIFS('Leave log'!$A$5:$A$404,$A24,'Leave log'!$C$5:$C$404,G$4,'Leave log'!$D$5:$D$404,G$4,'Leave log'!$E$5:$E$404,"Half day")&gt;0,"½",""),IF(AND(Setup!$A$14&lt;&gt;"",COUNTIFS('Leave log'!$A$5:$A$404,$A24,'Leave log'!$C$5:$C$404,"&lt;="&amp;G$4,'Leave log'!$D$5:$D$404,"&gt;="&amp;G$4,'Leave log'!$B$5:$B$404,Setup!$A$14)&gt;0),Setup!$B$14&amp;IF(COUNTIFS('Leave log'!$A$5:$A$404,$A24,'Leave log'!$C$5:$C$404,G$4,'Leave log'!$D$5:$D$404,G$4,'Leave log'!$E$5:$E$404,"Half day")&gt;0,"½",""),IF(AND(Setup!$A$15&lt;&gt;"",COUNTIFS('Leave log'!$A$5:$A$404,$A24,'Leave log'!$C$5:$C$404,"&lt;="&amp;G$4,'Leave log'!$D$5:$D$404,"&gt;="&amp;G$4,'Leave log'!$B$5:$B$404,Setup!$A$15)&gt;0),Setup!$B$15&amp;IF(COUNTIFS('Leave log'!$A$5:$A$404,$A24,'Leave log'!$C$5:$C$404,G$4,'Leave log'!$D$5:$D$404,G$4,'Leave log'!$E$5:$E$404,"Half day")&gt;0,"½",""),IF(AND(Setup!$A$16&lt;&gt;"",COUNTIFS('Leave log'!$A$5:$A$404,$A24,'Leave log'!$C$5:$C$404,"&lt;="&amp;G$4,'Leave log'!$D$5:$D$404,"&gt;="&amp;G$4,'Leave log'!$B$5:$B$404,Setup!$A$16)&gt;0),Setup!$B$16&amp;IF(COUNTIFS('Leave log'!$A$5:$A$404,$A24,'Leave log'!$C$5:$C$404,G$4,'Leave log'!$D$5:$D$404,G$4,'Leave log'!$E$5:$E$404,"Half day")&gt;0,"½",""),IF(AND(Setup!$A$17&lt;&gt;"",COUNTIFS('Leave log'!$A$5:$A$404,$A24,'Leave log'!$C$5:$C$404,"&lt;="&amp;G$4,'Leave log'!$D$5:$D$404,"&gt;="&amp;G$4,'Leave log'!$B$5:$B$404,Setup!$A$17)&gt;0),Setup!$B$17&amp;IF(COUNTIFS('Leave log'!$A$5:$A$404,$A24,'Leave log'!$C$5:$C$404,G$4,'Leave log'!$D$5:$D$404,G$4,'Leave log'!$E$5:$E$404,"Half day")&gt;0,"½",""),""))))))))</f>
        <v/>
      </c>
      <c r="H24" s="75">
        <f>IF(OR(H$7=1,$A24=""),"",IF(COUNTIFS('Leave log'!$A$5:$A$404,$A24,'Leave log'!$C$5:$C$404,"&lt;="&amp;H$4,'Leave log'!$D$5:$D$404,"&gt;="&amp;H$4)=0,"",IF(AND(Setup!$A$12&lt;&gt;"",COUNTIFS('Leave log'!$A$5:$A$404,$A24,'Leave log'!$C$5:$C$404,"&lt;="&amp;H$4,'Leave log'!$D$5:$D$404,"&gt;="&amp;H$4,'Leave log'!$B$5:$B$404,Setup!$A$12)&gt;0),Setup!$B$12&amp;IF(COUNTIFS('Leave log'!$A$5:$A$404,$A24,'Leave log'!$C$5:$C$404,H$4,'Leave log'!$D$5:$D$404,H$4,'Leave log'!$E$5:$E$404,"Half day")&gt;0,"½",""),IF(AND(Setup!$A$13&lt;&gt;"",COUNTIFS('Leave log'!$A$5:$A$404,$A24,'Leave log'!$C$5:$C$404,"&lt;="&amp;H$4,'Leave log'!$D$5:$D$404,"&gt;="&amp;H$4,'Leave log'!$B$5:$B$404,Setup!$A$13)&gt;0),Setup!$B$13&amp;IF(COUNTIFS('Leave log'!$A$5:$A$404,$A24,'Leave log'!$C$5:$C$404,H$4,'Leave log'!$D$5:$D$404,H$4,'Leave log'!$E$5:$E$404,"Half day")&gt;0,"½",""),IF(AND(Setup!$A$14&lt;&gt;"",COUNTIFS('Leave log'!$A$5:$A$404,$A24,'Leave log'!$C$5:$C$404,"&lt;="&amp;H$4,'Leave log'!$D$5:$D$404,"&gt;="&amp;H$4,'Leave log'!$B$5:$B$404,Setup!$A$14)&gt;0),Setup!$B$14&amp;IF(COUNTIFS('Leave log'!$A$5:$A$404,$A24,'Leave log'!$C$5:$C$404,H$4,'Leave log'!$D$5:$D$404,H$4,'Leave log'!$E$5:$E$404,"Half day")&gt;0,"½",""),IF(AND(Setup!$A$15&lt;&gt;"",COUNTIFS('Leave log'!$A$5:$A$404,$A24,'Leave log'!$C$5:$C$404,"&lt;="&amp;H$4,'Leave log'!$D$5:$D$404,"&gt;="&amp;H$4,'Leave log'!$B$5:$B$404,Setup!$A$15)&gt;0),Setup!$B$15&amp;IF(COUNTIFS('Leave log'!$A$5:$A$404,$A24,'Leave log'!$C$5:$C$404,H$4,'Leave log'!$D$5:$D$404,H$4,'Leave log'!$E$5:$E$404,"Half day")&gt;0,"½",""),IF(AND(Setup!$A$16&lt;&gt;"",COUNTIFS('Leave log'!$A$5:$A$404,$A24,'Leave log'!$C$5:$C$404,"&lt;="&amp;H$4,'Leave log'!$D$5:$D$404,"&gt;="&amp;H$4,'Leave log'!$B$5:$B$404,Setup!$A$16)&gt;0),Setup!$B$16&amp;IF(COUNTIFS('Leave log'!$A$5:$A$404,$A24,'Leave log'!$C$5:$C$404,H$4,'Leave log'!$D$5:$D$404,H$4,'Leave log'!$E$5:$E$404,"Half day")&gt;0,"½",""),IF(AND(Setup!$A$17&lt;&gt;"",COUNTIFS('Leave log'!$A$5:$A$404,$A24,'Leave log'!$C$5:$C$404,"&lt;="&amp;H$4,'Leave log'!$D$5:$D$404,"&gt;="&amp;H$4,'Leave log'!$B$5:$B$404,Setup!$A$17)&gt;0),Setup!$B$17&amp;IF(COUNTIFS('Leave log'!$A$5:$A$404,$A24,'Leave log'!$C$5:$C$404,H$4,'Leave log'!$D$5:$D$404,H$4,'Leave log'!$E$5:$E$404,"Half day")&gt;0,"½",""),""))))))))</f>
        <v/>
      </c>
      <c r="I24" s="75">
        <f>IF(OR(I$7=1,$A24=""),"",IF(COUNTIFS('Leave log'!$A$5:$A$404,$A24,'Leave log'!$C$5:$C$404,"&lt;="&amp;I$4,'Leave log'!$D$5:$D$404,"&gt;="&amp;I$4)=0,"",IF(AND(Setup!$A$12&lt;&gt;"",COUNTIFS('Leave log'!$A$5:$A$404,$A24,'Leave log'!$C$5:$C$404,"&lt;="&amp;I$4,'Leave log'!$D$5:$D$404,"&gt;="&amp;I$4,'Leave log'!$B$5:$B$404,Setup!$A$12)&gt;0),Setup!$B$12&amp;IF(COUNTIFS('Leave log'!$A$5:$A$404,$A24,'Leave log'!$C$5:$C$404,I$4,'Leave log'!$D$5:$D$404,I$4,'Leave log'!$E$5:$E$404,"Half day")&gt;0,"½",""),IF(AND(Setup!$A$13&lt;&gt;"",COUNTIFS('Leave log'!$A$5:$A$404,$A24,'Leave log'!$C$5:$C$404,"&lt;="&amp;I$4,'Leave log'!$D$5:$D$404,"&gt;="&amp;I$4,'Leave log'!$B$5:$B$404,Setup!$A$13)&gt;0),Setup!$B$13&amp;IF(COUNTIFS('Leave log'!$A$5:$A$404,$A24,'Leave log'!$C$5:$C$404,I$4,'Leave log'!$D$5:$D$404,I$4,'Leave log'!$E$5:$E$404,"Half day")&gt;0,"½",""),IF(AND(Setup!$A$14&lt;&gt;"",COUNTIFS('Leave log'!$A$5:$A$404,$A24,'Leave log'!$C$5:$C$404,"&lt;="&amp;I$4,'Leave log'!$D$5:$D$404,"&gt;="&amp;I$4,'Leave log'!$B$5:$B$404,Setup!$A$14)&gt;0),Setup!$B$14&amp;IF(COUNTIFS('Leave log'!$A$5:$A$404,$A24,'Leave log'!$C$5:$C$404,I$4,'Leave log'!$D$5:$D$404,I$4,'Leave log'!$E$5:$E$404,"Half day")&gt;0,"½",""),IF(AND(Setup!$A$15&lt;&gt;"",COUNTIFS('Leave log'!$A$5:$A$404,$A24,'Leave log'!$C$5:$C$404,"&lt;="&amp;I$4,'Leave log'!$D$5:$D$404,"&gt;="&amp;I$4,'Leave log'!$B$5:$B$404,Setup!$A$15)&gt;0),Setup!$B$15&amp;IF(COUNTIFS('Leave log'!$A$5:$A$404,$A24,'Leave log'!$C$5:$C$404,I$4,'Leave log'!$D$5:$D$404,I$4,'Leave log'!$E$5:$E$404,"Half day")&gt;0,"½",""),IF(AND(Setup!$A$16&lt;&gt;"",COUNTIFS('Leave log'!$A$5:$A$404,$A24,'Leave log'!$C$5:$C$404,"&lt;="&amp;I$4,'Leave log'!$D$5:$D$404,"&gt;="&amp;I$4,'Leave log'!$B$5:$B$404,Setup!$A$16)&gt;0),Setup!$B$16&amp;IF(COUNTIFS('Leave log'!$A$5:$A$404,$A24,'Leave log'!$C$5:$C$404,I$4,'Leave log'!$D$5:$D$404,I$4,'Leave log'!$E$5:$E$404,"Half day")&gt;0,"½",""),IF(AND(Setup!$A$17&lt;&gt;"",COUNTIFS('Leave log'!$A$5:$A$404,$A24,'Leave log'!$C$5:$C$404,"&lt;="&amp;I$4,'Leave log'!$D$5:$D$404,"&gt;="&amp;I$4,'Leave log'!$B$5:$B$404,Setup!$A$17)&gt;0),Setup!$B$17&amp;IF(COUNTIFS('Leave log'!$A$5:$A$404,$A24,'Leave log'!$C$5:$C$404,I$4,'Leave log'!$D$5:$D$404,I$4,'Leave log'!$E$5:$E$404,"Half day")&gt;0,"½",""),""))))))))</f>
        <v/>
      </c>
      <c r="J24" s="75">
        <f>IF(OR(J$7=1,$A24=""),"",IF(COUNTIFS('Leave log'!$A$5:$A$404,$A24,'Leave log'!$C$5:$C$404,"&lt;="&amp;J$4,'Leave log'!$D$5:$D$404,"&gt;="&amp;J$4)=0,"",IF(AND(Setup!$A$12&lt;&gt;"",COUNTIFS('Leave log'!$A$5:$A$404,$A24,'Leave log'!$C$5:$C$404,"&lt;="&amp;J$4,'Leave log'!$D$5:$D$404,"&gt;="&amp;J$4,'Leave log'!$B$5:$B$404,Setup!$A$12)&gt;0),Setup!$B$12&amp;IF(COUNTIFS('Leave log'!$A$5:$A$404,$A24,'Leave log'!$C$5:$C$404,J$4,'Leave log'!$D$5:$D$404,J$4,'Leave log'!$E$5:$E$404,"Half day")&gt;0,"½",""),IF(AND(Setup!$A$13&lt;&gt;"",COUNTIFS('Leave log'!$A$5:$A$404,$A24,'Leave log'!$C$5:$C$404,"&lt;="&amp;J$4,'Leave log'!$D$5:$D$404,"&gt;="&amp;J$4,'Leave log'!$B$5:$B$404,Setup!$A$13)&gt;0),Setup!$B$13&amp;IF(COUNTIFS('Leave log'!$A$5:$A$404,$A24,'Leave log'!$C$5:$C$404,J$4,'Leave log'!$D$5:$D$404,J$4,'Leave log'!$E$5:$E$404,"Half day")&gt;0,"½",""),IF(AND(Setup!$A$14&lt;&gt;"",COUNTIFS('Leave log'!$A$5:$A$404,$A24,'Leave log'!$C$5:$C$404,"&lt;="&amp;J$4,'Leave log'!$D$5:$D$404,"&gt;="&amp;J$4,'Leave log'!$B$5:$B$404,Setup!$A$14)&gt;0),Setup!$B$14&amp;IF(COUNTIFS('Leave log'!$A$5:$A$404,$A24,'Leave log'!$C$5:$C$404,J$4,'Leave log'!$D$5:$D$404,J$4,'Leave log'!$E$5:$E$404,"Half day")&gt;0,"½",""),IF(AND(Setup!$A$15&lt;&gt;"",COUNTIFS('Leave log'!$A$5:$A$404,$A24,'Leave log'!$C$5:$C$404,"&lt;="&amp;J$4,'Leave log'!$D$5:$D$404,"&gt;="&amp;J$4,'Leave log'!$B$5:$B$404,Setup!$A$15)&gt;0),Setup!$B$15&amp;IF(COUNTIFS('Leave log'!$A$5:$A$404,$A24,'Leave log'!$C$5:$C$404,J$4,'Leave log'!$D$5:$D$404,J$4,'Leave log'!$E$5:$E$404,"Half day")&gt;0,"½",""),IF(AND(Setup!$A$16&lt;&gt;"",COUNTIFS('Leave log'!$A$5:$A$404,$A24,'Leave log'!$C$5:$C$404,"&lt;="&amp;J$4,'Leave log'!$D$5:$D$404,"&gt;="&amp;J$4,'Leave log'!$B$5:$B$404,Setup!$A$16)&gt;0),Setup!$B$16&amp;IF(COUNTIFS('Leave log'!$A$5:$A$404,$A24,'Leave log'!$C$5:$C$404,J$4,'Leave log'!$D$5:$D$404,J$4,'Leave log'!$E$5:$E$404,"Half day")&gt;0,"½",""),IF(AND(Setup!$A$17&lt;&gt;"",COUNTIFS('Leave log'!$A$5:$A$404,$A24,'Leave log'!$C$5:$C$404,"&lt;="&amp;J$4,'Leave log'!$D$5:$D$404,"&gt;="&amp;J$4,'Leave log'!$B$5:$B$404,Setup!$A$17)&gt;0),Setup!$B$17&amp;IF(COUNTIFS('Leave log'!$A$5:$A$404,$A24,'Leave log'!$C$5:$C$404,J$4,'Leave log'!$D$5:$D$404,J$4,'Leave log'!$E$5:$E$404,"Half day")&gt;0,"½",""),""))))))))</f>
        <v/>
      </c>
      <c r="K24" s="75">
        <f>IF(OR(K$7=1,$A24=""),"",IF(COUNTIFS('Leave log'!$A$5:$A$404,$A24,'Leave log'!$C$5:$C$404,"&lt;="&amp;K$4,'Leave log'!$D$5:$D$404,"&gt;="&amp;K$4)=0,"",IF(AND(Setup!$A$12&lt;&gt;"",COUNTIFS('Leave log'!$A$5:$A$404,$A24,'Leave log'!$C$5:$C$404,"&lt;="&amp;K$4,'Leave log'!$D$5:$D$404,"&gt;="&amp;K$4,'Leave log'!$B$5:$B$404,Setup!$A$12)&gt;0),Setup!$B$12&amp;IF(COUNTIFS('Leave log'!$A$5:$A$404,$A24,'Leave log'!$C$5:$C$404,K$4,'Leave log'!$D$5:$D$404,K$4,'Leave log'!$E$5:$E$404,"Half day")&gt;0,"½",""),IF(AND(Setup!$A$13&lt;&gt;"",COUNTIFS('Leave log'!$A$5:$A$404,$A24,'Leave log'!$C$5:$C$404,"&lt;="&amp;K$4,'Leave log'!$D$5:$D$404,"&gt;="&amp;K$4,'Leave log'!$B$5:$B$404,Setup!$A$13)&gt;0),Setup!$B$13&amp;IF(COUNTIFS('Leave log'!$A$5:$A$404,$A24,'Leave log'!$C$5:$C$404,K$4,'Leave log'!$D$5:$D$404,K$4,'Leave log'!$E$5:$E$404,"Half day")&gt;0,"½",""),IF(AND(Setup!$A$14&lt;&gt;"",COUNTIFS('Leave log'!$A$5:$A$404,$A24,'Leave log'!$C$5:$C$404,"&lt;="&amp;K$4,'Leave log'!$D$5:$D$404,"&gt;="&amp;K$4,'Leave log'!$B$5:$B$404,Setup!$A$14)&gt;0),Setup!$B$14&amp;IF(COUNTIFS('Leave log'!$A$5:$A$404,$A24,'Leave log'!$C$5:$C$404,K$4,'Leave log'!$D$5:$D$404,K$4,'Leave log'!$E$5:$E$404,"Half day")&gt;0,"½",""),IF(AND(Setup!$A$15&lt;&gt;"",COUNTIFS('Leave log'!$A$5:$A$404,$A24,'Leave log'!$C$5:$C$404,"&lt;="&amp;K$4,'Leave log'!$D$5:$D$404,"&gt;="&amp;K$4,'Leave log'!$B$5:$B$404,Setup!$A$15)&gt;0),Setup!$B$15&amp;IF(COUNTIFS('Leave log'!$A$5:$A$404,$A24,'Leave log'!$C$5:$C$404,K$4,'Leave log'!$D$5:$D$404,K$4,'Leave log'!$E$5:$E$404,"Half day")&gt;0,"½",""),IF(AND(Setup!$A$16&lt;&gt;"",COUNTIFS('Leave log'!$A$5:$A$404,$A24,'Leave log'!$C$5:$C$404,"&lt;="&amp;K$4,'Leave log'!$D$5:$D$404,"&gt;="&amp;K$4,'Leave log'!$B$5:$B$404,Setup!$A$16)&gt;0),Setup!$B$16&amp;IF(COUNTIFS('Leave log'!$A$5:$A$404,$A24,'Leave log'!$C$5:$C$404,K$4,'Leave log'!$D$5:$D$404,K$4,'Leave log'!$E$5:$E$404,"Half day")&gt;0,"½",""),IF(AND(Setup!$A$17&lt;&gt;"",COUNTIFS('Leave log'!$A$5:$A$404,$A24,'Leave log'!$C$5:$C$404,"&lt;="&amp;K$4,'Leave log'!$D$5:$D$404,"&gt;="&amp;K$4,'Leave log'!$B$5:$B$404,Setup!$A$17)&gt;0),Setup!$B$17&amp;IF(COUNTIFS('Leave log'!$A$5:$A$404,$A24,'Leave log'!$C$5:$C$404,K$4,'Leave log'!$D$5:$D$404,K$4,'Leave log'!$E$5:$E$404,"Half day")&gt;0,"½",""),""))))))))</f>
        <v/>
      </c>
      <c r="L24" s="75">
        <f>IF(OR(L$7=1,$A24=""),"",IF(COUNTIFS('Leave log'!$A$5:$A$404,$A24,'Leave log'!$C$5:$C$404,"&lt;="&amp;L$4,'Leave log'!$D$5:$D$404,"&gt;="&amp;L$4)=0,"",IF(AND(Setup!$A$12&lt;&gt;"",COUNTIFS('Leave log'!$A$5:$A$404,$A24,'Leave log'!$C$5:$C$404,"&lt;="&amp;L$4,'Leave log'!$D$5:$D$404,"&gt;="&amp;L$4,'Leave log'!$B$5:$B$404,Setup!$A$12)&gt;0),Setup!$B$12&amp;IF(COUNTIFS('Leave log'!$A$5:$A$404,$A24,'Leave log'!$C$5:$C$404,L$4,'Leave log'!$D$5:$D$404,L$4,'Leave log'!$E$5:$E$404,"Half day")&gt;0,"½",""),IF(AND(Setup!$A$13&lt;&gt;"",COUNTIFS('Leave log'!$A$5:$A$404,$A24,'Leave log'!$C$5:$C$404,"&lt;="&amp;L$4,'Leave log'!$D$5:$D$404,"&gt;="&amp;L$4,'Leave log'!$B$5:$B$404,Setup!$A$13)&gt;0),Setup!$B$13&amp;IF(COUNTIFS('Leave log'!$A$5:$A$404,$A24,'Leave log'!$C$5:$C$404,L$4,'Leave log'!$D$5:$D$404,L$4,'Leave log'!$E$5:$E$404,"Half day")&gt;0,"½",""),IF(AND(Setup!$A$14&lt;&gt;"",COUNTIFS('Leave log'!$A$5:$A$404,$A24,'Leave log'!$C$5:$C$404,"&lt;="&amp;L$4,'Leave log'!$D$5:$D$404,"&gt;="&amp;L$4,'Leave log'!$B$5:$B$404,Setup!$A$14)&gt;0),Setup!$B$14&amp;IF(COUNTIFS('Leave log'!$A$5:$A$404,$A24,'Leave log'!$C$5:$C$404,L$4,'Leave log'!$D$5:$D$404,L$4,'Leave log'!$E$5:$E$404,"Half day")&gt;0,"½",""),IF(AND(Setup!$A$15&lt;&gt;"",COUNTIFS('Leave log'!$A$5:$A$404,$A24,'Leave log'!$C$5:$C$404,"&lt;="&amp;L$4,'Leave log'!$D$5:$D$404,"&gt;="&amp;L$4,'Leave log'!$B$5:$B$404,Setup!$A$15)&gt;0),Setup!$B$15&amp;IF(COUNTIFS('Leave log'!$A$5:$A$404,$A24,'Leave log'!$C$5:$C$404,L$4,'Leave log'!$D$5:$D$404,L$4,'Leave log'!$E$5:$E$404,"Half day")&gt;0,"½",""),IF(AND(Setup!$A$16&lt;&gt;"",COUNTIFS('Leave log'!$A$5:$A$404,$A24,'Leave log'!$C$5:$C$404,"&lt;="&amp;L$4,'Leave log'!$D$5:$D$404,"&gt;="&amp;L$4,'Leave log'!$B$5:$B$404,Setup!$A$16)&gt;0),Setup!$B$16&amp;IF(COUNTIFS('Leave log'!$A$5:$A$404,$A24,'Leave log'!$C$5:$C$404,L$4,'Leave log'!$D$5:$D$404,L$4,'Leave log'!$E$5:$E$404,"Half day")&gt;0,"½",""),IF(AND(Setup!$A$17&lt;&gt;"",COUNTIFS('Leave log'!$A$5:$A$404,$A24,'Leave log'!$C$5:$C$404,"&lt;="&amp;L$4,'Leave log'!$D$5:$D$404,"&gt;="&amp;L$4,'Leave log'!$B$5:$B$404,Setup!$A$17)&gt;0),Setup!$B$17&amp;IF(COUNTIFS('Leave log'!$A$5:$A$404,$A24,'Leave log'!$C$5:$C$404,L$4,'Leave log'!$D$5:$D$404,L$4,'Leave log'!$E$5:$E$404,"Half day")&gt;0,"½",""),""))))))))</f>
        <v/>
      </c>
      <c r="M24" s="75">
        <f>IF(OR(M$7=1,$A24=""),"",IF(COUNTIFS('Leave log'!$A$5:$A$404,$A24,'Leave log'!$C$5:$C$404,"&lt;="&amp;M$4,'Leave log'!$D$5:$D$404,"&gt;="&amp;M$4)=0,"",IF(AND(Setup!$A$12&lt;&gt;"",COUNTIFS('Leave log'!$A$5:$A$404,$A24,'Leave log'!$C$5:$C$404,"&lt;="&amp;M$4,'Leave log'!$D$5:$D$404,"&gt;="&amp;M$4,'Leave log'!$B$5:$B$404,Setup!$A$12)&gt;0),Setup!$B$12&amp;IF(COUNTIFS('Leave log'!$A$5:$A$404,$A24,'Leave log'!$C$5:$C$404,M$4,'Leave log'!$D$5:$D$404,M$4,'Leave log'!$E$5:$E$404,"Half day")&gt;0,"½",""),IF(AND(Setup!$A$13&lt;&gt;"",COUNTIFS('Leave log'!$A$5:$A$404,$A24,'Leave log'!$C$5:$C$404,"&lt;="&amp;M$4,'Leave log'!$D$5:$D$404,"&gt;="&amp;M$4,'Leave log'!$B$5:$B$404,Setup!$A$13)&gt;0),Setup!$B$13&amp;IF(COUNTIFS('Leave log'!$A$5:$A$404,$A24,'Leave log'!$C$5:$C$404,M$4,'Leave log'!$D$5:$D$404,M$4,'Leave log'!$E$5:$E$404,"Half day")&gt;0,"½",""),IF(AND(Setup!$A$14&lt;&gt;"",COUNTIFS('Leave log'!$A$5:$A$404,$A24,'Leave log'!$C$5:$C$404,"&lt;="&amp;M$4,'Leave log'!$D$5:$D$404,"&gt;="&amp;M$4,'Leave log'!$B$5:$B$404,Setup!$A$14)&gt;0),Setup!$B$14&amp;IF(COUNTIFS('Leave log'!$A$5:$A$404,$A24,'Leave log'!$C$5:$C$404,M$4,'Leave log'!$D$5:$D$404,M$4,'Leave log'!$E$5:$E$404,"Half day")&gt;0,"½",""),IF(AND(Setup!$A$15&lt;&gt;"",COUNTIFS('Leave log'!$A$5:$A$404,$A24,'Leave log'!$C$5:$C$404,"&lt;="&amp;M$4,'Leave log'!$D$5:$D$404,"&gt;="&amp;M$4,'Leave log'!$B$5:$B$404,Setup!$A$15)&gt;0),Setup!$B$15&amp;IF(COUNTIFS('Leave log'!$A$5:$A$404,$A24,'Leave log'!$C$5:$C$404,M$4,'Leave log'!$D$5:$D$404,M$4,'Leave log'!$E$5:$E$404,"Half day")&gt;0,"½",""),IF(AND(Setup!$A$16&lt;&gt;"",COUNTIFS('Leave log'!$A$5:$A$404,$A24,'Leave log'!$C$5:$C$404,"&lt;="&amp;M$4,'Leave log'!$D$5:$D$404,"&gt;="&amp;M$4,'Leave log'!$B$5:$B$404,Setup!$A$16)&gt;0),Setup!$B$16&amp;IF(COUNTIFS('Leave log'!$A$5:$A$404,$A24,'Leave log'!$C$5:$C$404,M$4,'Leave log'!$D$5:$D$404,M$4,'Leave log'!$E$5:$E$404,"Half day")&gt;0,"½",""),IF(AND(Setup!$A$17&lt;&gt;"",COUNTIFS('Leave log'!$A$5:$A$404,$A24,'Leave log'!$C$5:$C$404,"&lt;="&amp;M$4,'Leave log'!$D$5:$D$404,"&gt;="&amp;M$4,'Leave log'!$B$5:$B$404,Setup!$A$17)&gt;0),Setup!$B$17&amp;IF(COUNTIFS('Leave log'!$A$5:$A$404,$A24,'Leave log'!$C$5:$C$404,M$4,'Leave log'!$D$5:$D$404,M$4,'Leave log'!$E$5:$E$404,"Half day")&gt;0,"½",""),""))))))))</f>
        <v/>
      </c>
      <c r="N24" s="75">
        <f>IF(OR(N$7=1,$A24=""),"",IF(COUNTIFS('Leave log'!$A$5:$A$404,$A24,'Leave log'!$C$5:$C$404,"&lt;="&amp;N$4,'Leave log'!$D$5:$D$404,"&gt;="&amp;N$4)=0,"",IF(AND(Setup!$A$12&lt;&gt;"",COUNTIFS('Leave log'!$A$5:$A$404,$A24,'Leave log'!$C$5:$C$404,"&lt;="&amp;N$4,'Leave log'!$D$5:$D$404,"&gt;="&amp;N$4,'Leave log'!$B$5:$B$404,Setup!$A$12)&gt;0),Setup!$B$12&amp;IF(COUNTIFS('Leave log'!$A$5:$A$404,$A24,'Leave log'!$C$5:$C$404,N$4,'Leave log'!$D$5:$D$404,N$4,'Leave log'!$E$5:$E$404,"Half day")&gt;0,"½",""),IF(AND(Setup!$A$13&lt;&gt;"",COUNTIFS('Leave log'!$A$5:$A$404,$A24,'Leave log'!$C$5:$C$404,"&lt;="&amp;N$4,'Leave log'!$D$5:$D$404,"&gt;="&amp;N$4,'Leave log'!$B$5:$B$404,Setup!$A$13)&gt;0),Setup!$B$13&amp;IF(COUNTIFS('Leave log'!$A$5:$A$404,$A24,'Leave log'!$C$5:$C$404,N$4,'Leave log'!$D$5:$D$404,N$4,'Leave log'!$E$5:$E$404,"Half day")&gt;0,"½",""),IF(AND(Setup!$A$14&lt;&gt;"",COUNTIFS('Leave log'!$A$5:$A$404,$A24,'Leave log'!$C$5:$C$404,"&lt;="&amp;N$4,'Leave log'!$D$5:$D$404,"&gt;="&amp;N$4,'Leave log'!$B$5:$B$404,Setup!$A$14)&gt;0),Setup!$B$14&amp;IF(COUNTIFS('Leave log'!$A$5:$A$404,$A24,'Leave log'!$C$5:$C$404,N$4,'Leave log'!$D$5:$D$404,N$4,'Leave log'!$E$5:$E$404,"Half day")&gt;0,"½",""),IF(AND(Setup!$A$15&lt;&gt;"",COUNTIFS('Leave log'!$A$5:$A$404,$A24,'Leave log'!$C$5:$C$404,"&lt;="&amp;N$4,'Leave log'!$D$5:$D$404,"&gt;="&amp;N$4,'Leave log'!$B$5:$B$404,Setup!$A$15)&gt;0),Setup!$B$15&amp;IF(COUNTIFS('Leave log'!$A$5:$A$404,$A24,'Leave log'!$C$5:$C$404,N$4,'Leave log'!$D$5:$D$404,N$4,'Leave log'!$E$5:$E$404,"Half day")&gt;0,"½",""),IF(AND(Setup!$A$16&lt;&gt;"",COUNTIFS('Leave log'!$A$5:$A$404,$A24,'Leave log'!$C$5:$C$404,"&lt;="&amp;N$4,'Leave log'!$D$5:$D$404,"&gt;="&amp;N$4,'Leave log'!$B$5:$B$404,Setup!$A$16)&gt;0),Setup!$B$16&amp;IF(COUNTIFS('Leave log'!$A$5:$A$404,$A24,'Leave log'!$C$5:$C$404,N$4,'Leave log'!$D$5:$D$404,N$4,'Leave log'!$E$5:$E$404,"Half day")&gt;0,"½",""),IF(AND(Setup!$A$17&lt;&gt;"",COUNTIFS('Leave log'!$A$5:$A$404,$A24,'Leave log'!$C$5:$C$404,"&lt;="&amp;N$4,'Leave log'!$D$5:$D$404,"&gt;="&amp;N$4,'Leave log'!$B$5:$B$404,Setup!$A$17)&gt;0),Setup!$B$17&amp;IF(COUNTIFS('Leave log'!$A$5:$A$404,$A24,'Leave log'!$C$5:$C$404,N$4,'Leave log'!$D$5:$D$404,N$4,'Leave log'!$E$5:$E$404,"Half day")&gt;0,"½",""),""))))))))</f>
        <v/>
      </c>
      <c r="O24" s="75">
        <f>IF(OR(O$7=1,$A24=""),"",IF(COUNTIFS('Leave log'!$A$5:$A$404,$A24,'Leave log'!$C$5:$C$404,"&lt;="&amp;O$4,'Leave log'!$D$5:$D$404,"&gt;="&amp;O$4)=0,"",IF(AND(Setup!$A$12&lt;&gt;"",COUNTIFS('Leave log'!$A$5:$A$404,$A24,'Leave log'!$C$5:$C$404,"&lt;="&amp;O$4,'Leave log'!$D$5:$D$404,"&gt;="&amp;O$4,'Leave log'!$B$5:$B$404,Setup!$A$12)&gt;0),Setup!$B$12&amp;IF(COUNTIFS('Leave log'!$A$5:$A$404,$A24,'Leave log'!$C$5:$C$404,O$4,'Leave log'!$D$5:$D$404,O$4,'Leave log'!$E$5:$E$404,"Half day")&gt;0,"½",""),IF(AND(Setup!$A$13&lt;&gt;"",COUNTIFS('Leave log'!$A$5:$A$404,$A24,'Leave log'!$C$5:$C$404,"&lt;="&amp;O$4,'Leave log'!$D$5:$D$404,"&gt;="&amp;O$4,'Leave log'!$B$5:$B$404,Setup!$A$13)&gt;0),Setup!$B$13&amp;IF(COUNTIFS('Leave log'!$A$5:$A$404,$A24,'Leave log'!$C$5:$C$404,O$4,'Leave log'!$D$5:$D$404,O$4,'Leave log'!$E$5:$E$404,"Half day")&gt;0,"½",""),IF(AND(Setup!$A$14&lt;&gt;"",COUNTIFS('Leave log'!$A$5:$A$404,$A24,'Leave log'!$C$5:$C$404,"&lt;="&amp;O$4,'Leave log'!$D$5:$D$404,"&gt;="&amp;O$4,'Leave log'!$B$5:$B$404,Setup!$A$14)&gt;0),Setup!$B$14&amp;IF(COUNTIFS('Leave log'!$A$5:$A$404,$A24,'Leave log'!$C$5:$C$404,O$4,'Leave log'!$D$5:$D$404,O$4,'Leave log'!$E$5:$E$404,"Half day")&gt;0,"½",""),IF(AND(Setup!$A$15&lt;&gt;"",COUNTIFS('Leave log'!$A$5:$A$404,$A24,'Leave log'!$C$5:$C$404,"&lt;="&amp;O$4,'Leave log'!$D$5:$D$404,"&gt;="&amp;O$4,'Leave log'!$B$5:$B$404,Setup!$A$15)&gt;0),Setup!$B$15&amp;IF(COUNTIFS('Leave log'!$A$5:$A$404,$A24,'Leave log'!$C$5:$C$404,O$4,'Leave log'!$D$5:$D$404,O$4,'Leave log'!$E$5:$E$404,"Half day")&gt;0,"½",""),IF(AND(Setup!$A$16&lt;&gt;"",COUNTIFS('Leave log'!$A$5:$A$404,$A24,'Leave log'!$C$5:$C$404,"&lt;="&amp;O$4,'Leave log'!$D$5:$D$404,"&gt;="&amp;O$4,'Leave log'!$B$5:$B$404,Setup!$A$16)&gt;0),Setup!$B$16&amp;IF(COUNTIFS('Leave log'!$A$5:$A$404,$A24,'Leave log'!$C$5:$C$404,O$4,'Leave log'!$D$5:$D$404,O$4,'Leave log'!$E$5:$E$404,"Half day")&gt;0,"½",""),IF(AND(Setup!$A$17&lt;&gt;"",COUNTIFS('Leave log'!$A$5:$A$404,$A24,'Leave log'!$C$5:$C$404,"&lt;="&amp;O$4,'Leave log'!$D$5:$D$404,"&gt;="&amp;O$4,'Leave log'!$B$5:$B$404,Setup!$A$17)&gt;0),Setup!$B$17&amp;IF(COUNTIFS('Leave log'!$A$5:$A$404,$A24,'Leave log'!$C$5:$C$404,O$4,'Leave log'!$D$5:$D$404,O$4,'Leave log'!$E$5:$E$404,"Half day")&gt;0,"½",""),""))))))))</f>
        <v/>
      </c>
      <c r="P24" s="75">
        <f>IF(OR(P$7=1,$A24=""),"",IF(COUNTIFS('Leave log'!$A$5:$A$404,$A24,'Leave log'!$C$5:$C$404,"&lt;="&amp;P$4,'Leave log'!$D$5:$D$404,"&gt;="&amp;P$4)=0,"",IF(AND(Setup!$A$12&lt;&gt;"",COUNTIFS('Leave log'!$A$5:$A$404,$A24,'Leave log'!$C$5:$C$404,"&lt;="&amp;P$4,'Leave log'!$D$5:$D$404,"&gt;="&amp;P$4,'Leave log'!$B$5:$B$404,Setup!$A$12)&gt;0),Setup!$B$12&amp;IF(COUNTIFS('Leave log'!$A$5:$A$404,$A24,'Leave log'!$C$5:$C$404,P$4,'Leave log'!$D$5:$D$404,P$4,'Leave log'!$E$5:$E$404,"Half day")&gt;0,"½",""),IF(AND(Setup!$A$13&lt;&gt;"",COUNTIFS('Leave log'!$A$5:$A$404,$A24,'Leave log'!$C$5:$C$404,"&lt;="&amp;P$4,'Leave log'!$D$5:$D$404,"&gt;="&amp;P$4,'Leave log'!$B$5:$B$404,Setup!$A$13)&gt;0),Setup!$B$13&amp;IF(COUNTIFS('Leave log'!$A$5:$A$404,$A24,'Leave log'!$C$5:$C$404,P$4,'Leave log'!$D$5:$D$404,P$4,'Leave log'!$E$5:$E$404,"Half day")&gt;0,"½",""),IF(AND(Setup!$A$14&lt;&gt;"",COUNTIFS('Leave log'!$A$5:$A$404,$A24,'Leave log'!$C$5:$C$404,"&lt;="&amp;P$4,'Leave log'!$D$5:$D$404,"&gt;="&amp;P$4,'Leave log'!$B$5:$B$404,Setup!$A$14)&gt;0),Setup!$B$14&amp;IF(COUNTIFS('Leave log'!$A$5:$A$404,$A24,'Leave log'!$C$5:$C$404,P$4,'Leave log'!$D$5:$D$404,P$4,'Leave log'!$E$5:$E$404,"Half day")&gt;0,"½",""),IF(AND(Setup!$A$15&lt;&gt;"",COUNTIFS('Leave log'!$A$5:$A$404,$A24,'Leave log'!$C$5:$C$404,"&lt;="&amp;P$4,'Leave log'!$D$5:$D$404,"&gt;="&amp;P$4,'Leave log'!$B$5:$B$404,Setup!$A$15)&gt;0),Setup!$B$15&amp;IF(COUNTIFS('Leave log'!$A$5:$A$404,$A24,'Leave log'!$C$5:$C$404,P$4,'Leave log'!$D$5:$D$404,P$4,'Leave log'!$E$5:$E$404,"Half day")&gt;0,"½",""),IF(AND(Setup!$A$16&lt;&gt;"",COUNTIFS('Leave log'!$A$5:$A$404,$A24,'Leave log'!$C$5:$C$404,"&lt;="&amp;P$4,'Leave log'!$D$5:$D$404,"&gt;="&amp;P$4,'Leave log'!$B$5:$B$404,Setup!$A$16)&gt;0),Setup!$B$16&amp;IF(COUNTIFS('Leave log'!$A$5:$A$404,$A24,'Leave log'!$C$5:$C$404,P$4,'Leave log'!$D$5:$D$404,P$4,'Leave log'!$E$5:$E$404,"Half day")&gt;0,"½",""),IF(AND(Setup!$A$17&lt;&gt;"",COUNTIFS('Leave log'!$A$5:$A$404,$A24,'Leave log'!$C$5:$C$404,"&lt;="&amp;P$4,'Leave log'!$D$5:$D$404,"&gt;="&amp;P$4,'Leave log'!$B$5:$B$404,Setup!$A$17)&gt;0),Setup!$B$17&amp;IF(COUNTIFS('Leave log'!$A$5:$A$404,$A24,'Leave log'!$C$5:$C$404,P$4,'Leave log'!$D$5:$D$404,P$4,'Leave log'!$E$5:$E$404,"Half day")&gt;0,"½",""),""))))))))</f>
        <v/>
      </c>
      <c r="Q24" s="75">
        <f>IF(OR(Q$7=1,$A24=""),"",IF(COUNTIFS('Leave log'!$A$5:$A$404,$A24,'Leave log'!$C$5:$C$404,"&lt;="&amp;Q$4,'Leave log'!$D$5:$D$404,"&gt;="&amp;Q$4)=0,"",IF(AND(Setup!$A$12&lt;&gt;"",COUNTIFS('Leave log'!$A$5:$A$404,$A24,'Leave log'!$C$5:$C$404,"&lt;="&amp;Q$4,'Leave log'!$D$5:$D$404,"&gt;="&amp;Q$4,'Leave log'!$B$5:$B$404,Setup!$A$12)&gt;0),Setup!$B$12&amp;IF(COUNTIFS('Leave log'!$A$5:$A$404,$A24,'Leave log'!$C$5:$C$404,Q$4,'Leave log'!$D$5:$D$404,Q$4,'Leave log'!$E$5:$E$404,"Half day")&gt;0,"½",""),IF(AND(Setup!$A$13&lt;&gt;"",COUNTIFS('Leave log'!$A$5:$A$404,$A24,'Leave log'!$C$5:$C$404,"&lt;="&amp;Q$4,'Leave log'!$D$5:$D$404,"&gt;="&amp;Q$4,'Leave log'!$B$5:$B$404,Setup!$A$13)&gt;0),Setup!$B$13&amp;IF(COUNTIFS('Leave log'!$A$5:$A$404,$A24,'Leave log'!$C$5:$C$404,Q$4,'Leave log'!$D$5:$D$404,Q$4,'Leave log'!$E$5:$E$404,"Half day")&gt;0,"½",""),IF(AND(Setup!$A$14&lt;&gt;"",COUNTIFS('Leave log'!$A$5:$A$404,$A24,'Leave log'!$C$5:$C$404,"&lt;="&amp;Q$4,'Leave log'!$D$5:$D$404,"&gt;="&amp;Q$4,'Leave log'!$B$5:$B$404,Setup!$A$14)&gt;0),Setup!$B$14&amp;IF(COUNTIFS('Leave log'!$A$5:$A$404,$A24,'Leave log'!$C$5:$C$404,Q$4,'Leave log'!$D$5:$D$404,Q$4,'Leave log'!$E$5:$E$404,"Half day")&gt;0,"½",""),IF(AND(Setup!$A$15&lt;&gt;"",COUNTIFS('Leave log'!$A$5:$A$404,$A24,'Leave log'!$C$5:$C$404,"&lt;="&amp;Q$4,'Leave log'!$D$5:$D$404,"&gt;="&amp;Q$4,'Leave log'!$B$5:$B$404,Setup!$A$15)&gt;0),Setup!$B$15&amp;IF(COUNTIFS('Leave log'!$A$5:$A$404,$A24,'Leave log'!$C$5:$C$404,Q$4,'Leave log'!$D$5:$D$404,Q$4,'Leave log'!$E$5:$E$404,"Half day")&gt;0,"½",""),IF(AND(Setup!$A$16&lt;&gt;"",COUNTIFS('Leave log'!$A$5:$A$404,$A24,'Leave log'!$C$5:$C$404,"&lt;="&amp;Q$4,'Leave log'!$D$5:$D$404,"&gt;="&amp;Q$4,'Leave log'!$B$5:$B$404,Setup!$A$16)&gt;0),Setup!$B$16&amp;IF(COUNTIFS('Leave log'!$A$5:$A$404,$A24,'Leave log'!$C$5:$C$404,Q$4,'Leave log'!$D$5:$D$404,Q$4,'Leave log'!$E$5:$E$404,"Half day")&gt;0,"½",""),IF(AND(Setup!$A$17&lt;&gt;"",COUNTIFS('Leave log'!$A$5:$A$404,$A24,'Leave log'!$C$5:$C$404,"&lt;="&amp;Q$4,'Leave log'!$D$5:$D$404,"&gt;="&amp;Q$4,'Leave log'!$B$5:$B$404,Setup!$A$17)&gt;0),Setup!$B$17&amp;IF(COUNTIFS('Leave log'!$A$5:$A$404,$A24,'Leave log'!$C$5:$C$404,Q$4,'Leave log'!$D$5:$D$404,Q$4,'Leave log'!$E$5:$E$404,"Half day")&gt;0,"½",""),""))))))))</f>
        <v/>
      </c>
      <c r="R24" s="75">
        <f>IF(OR(R$7=1,$A24=""),"",IF(COUNTIFS('Leave log'!$A$5:$A$404,$A24,'Leave log'!$C$5:$C$404,"&lt;="&amp;R$4,'Leave log'!$D$5:$D$404,"&gt;="&amp;R$4)=0,"",IF(AND(Setup!$A$12&lt;&gt;"",COUNTIFS('Leave log'!$A$5:$A$404,$A24,'Leave log'!$C$5:$C$404,"&lt;="&amp;R$4,'Leave log'!$D$5:$D$404,"&gt;="&amp;R$4,'Leave log'!$B$5:$B$404,Setup!$A$12)&gt;0),Setup!$B$12&amp;IF(COUNTIFS('Leave log'!$A$5:$A$404,$A24,'Leave log'!$C$5:$C$404,R$4,'Leave log'!$D$5:$D$404,R$4,'Leave log'!$E$5:$E$404,"Half day")&gt;0,"½",""),IF(AND(Setup!$A$13&lt;&gt;"",COUNTIFS('Leave log'!$A$5:$A$404,$A24,'Leave log'!$C$5:$C$404,"&lt;="&amp;R$4,'Leave log'!$D$5:$D$404,"&gt;="&amp;R$4,'Leave log'!$B$5:$B$404,Setup!$A$13)&gt;0),Setup!$B$13&amp;IF(COUNTIFS('Leave log'!$A$5:$A$404,$A24,'Leave log'!$C$5:$C$404,R$4,'Leave log'!$D$5:$D$404,R$4,'Leave log'!$E$5:$E$404,"Half day")&gt;0,"½",""),IF(AND(Setup!$A$14&lt;&gt;"",COUNTIFS('Leave log'!$A$5:$A$404,$A24,'Leave log'!$C$5:$C$404,"&lt;="&amp;R$4,'Leave log'!$D$5:$D$404,"&gt;="&amp;R$4,'Leave log'!$B$5:$B$404,Setup!$A$14)&gt;0),Setup!$B$14&amp;IF(COUNTIFS('Leave log'!$A$5:$A$404,$A24,'Leave log'!$C$5:$C$404,R$4,'Leave log'!$D$5:$D$404,R$4,'Leave log'!$E$5:$E$404,"Half day")&gt;0,"½",""),IF(AND(Setup!$A$15&lt;&gt;"",COUNTIFS('Leave log'!$A$5:$A$404,$A24,'Leave log'!$C$5:$C$404,"&lt;="&amp;R$4,'Leave log'!$D$5:$D$404,"&gt;="&amp;R$4,'Leave log'!$B$5:$B$404,Setup!$A$15)&gt;0),Setup!$B$15&amp;IF(COUNTIFS('Leave log'!$A$5:$A$404,$A24,'Leave log'!$C$5:$C$404,R$4,'Leave log'!$D$5:$D$404,R$4,'Leave log'!$E$5:$E$404,"Half day")&gt;0,"½",""),IF(AND(Setup!$A$16&lt;&gt;"",COUNTIFS('Leave log'!$A$5:$A$404,$A24,'Leave log'!$C$5:$C$404,"&lt;="&amp;R$4,'Leave log'!$D$5:$D$404,"&gt;="&amp;R$4,'Leave log'!$B$5:$B$404,Setup!$A$16)&gt;0),Setup!$B$16&amp;IF(COUNTIFS('Leave log'!$A$5:$A$404,$A24,'Leave log'!$C$5:$C$404,R$4,'Leave log'!$D$5:$D$404,R$4,'Leave log'!$E$5:$E$404,"Half day")&gt;0,"½",""),IF(AND(Setup!$A$17&lt;&gt;"",COUNTIFS('Leave log'!$A$5:$A$404,$A24,'Leave log'!$C$5:$C$404,"&lt;="&amp;R$4,'Leave log'!$D$5:$D$404,"&gt;="&amp;R$4,'Leave log'!$B$5:$B$404,Setup!$A$17)&gt;0),Setup!$B$17&amp;IF(COUNTIFS('Leave log'!$A$5:$A$404,$A24,'Leave log'!$C$5:$C$404,R$4,'Leave log'!$D$5:$D$404,R$4,'Leave log'!$E$5:$E$404,"Half day")&gt;0,"½",""),""))))))))</f>
        <v/>
      </c>
      <c r="S24" s="75">
        <f>IF(OR(S$7=1,$A24=""),"",IF(COUNTIFS('Leave log'!$A$5:$A$404,$A24,'Leave log'!$C$5:$C$404,"&lt;="&amp;S$4,'Leave log'!$D$5:$D$404,"&gt;="&amp;S$4)=0,"",IF(AND(Setup!$A$12&lt;&gt;"",COUNTIFS('Leave log'!$A$5:$A$404,$A24,'Leave log'!$C$5:$C$404,"&lt;="&amp;S$4,'Leave log'!$D$5:$D$404,"&gt;="&amp;S$4,'Leave log'!$B$5:$B$404,Setup!$A$12)&gt;0),Setup!$B$12&amp;IF(COUNTIFS('Leave log'!$A$5:$A$404,$A24,'Leave log'!$C$5:$C$404,S$4,'Leave log'!$D$5:$D$404,S$4,'Leave log'!$E$5:$E$404,"Half day")&gt;0,"½",""),IF(AND(Setup!$A$13&lt;&gt;"",COUNTIFS('Leave log'!$A$5:$A$404,$A24,'Leave log'!$C$5:$C$404,"&lt;="&amp;S$4,'Leave log'!$D$5:$D$404,"&gt;="&amp;S$4,'Leave log'!$B$5:$B$404,Setup!$A$13)&gt;0),Setup!$B$13&amp;IF(COUNTIFS('Leave log'!$A$5:$A$404,$A24,'Leave log'!$C$5:$C$404,S$4,'Leave log'!$D$5:$D$404,S$4,'Leave log'!$E$5:$E$404,"Half day")&gt;0,"½",""),IF(AND(Setup!$A$14&lt;&gt;"",COUNTIFS('Leave log'!$A$5:$A$404,$A24,'Leave log'!$C$5:$C$404,"&lt;="&amp;S$4,'Leave log'!$D$5:$D$404,"&gt;="&amp;S$4,'Leave log'!$B$5:$B$404,Setup!$A$14)&gt;0),Setup!$B$14&amp;IF(COUNTIFS('Leave log'!$A$5:$A$404,$A24,'Leave log'!$C$5:$C$404,S$4,'Leave log'!$D$5:$D$404,S$4,'Leave log'!$E$5:$E$404,"Half day")&gt;0,"½",""),IF(AND(Setup!$A$15&lt;&gt;"",COUNTIFS('Leave log'!$A$5:$A$404,$A24,'Leave log'!$C$5:$C$404,"&lt;="&amp;S$4,'Leave log'!$D$5:$D$404,"&gt;="&amp;S$4,'Leave log'!$B$5:$B$404,Setup!$A$15)&gt;0),Setup!$B$15&amp;IF(COUNTIFS('Leave log'!$A$5:$A$404,$A24,'Leave log'!$C$5:$C$404,S$4,'Leave log'!$D$5:$D$404,S$4,'Leave log'!$E$5:$E$404,"Half day")&gt;0,"½",""),IF(AND(Setup!$A$16&lt;&gt;"",COUNTIFS('Leave log'!$A$5:$A$404,$A24,'Leave log'!$C$5:$C$404,"&lt;="&amp;S$4,'Leave log'!$D$5:$D$404,"&gt;="&amp;S$4,'Leave log'!$B$5:$B$404,Setup!$A$16)&gt;0),Setup!$B$16&amp;IF(COUNTIFS('Leave log'!$A$5:$A$404,$A24,'Leave log'!$C$5:$C$404,S$4,'Leave log'!$D$5:$D$404,S$4,'Leave log'!$E$5:$E$404,"Half day")&gt;0,"½",""),IF(AND(Setup!$A$17&lt;&gt;"",COUNTIFS('Leave log'!$A$5:$A$404,$A24,'Leave log'!$C$5:$C$404,"&lt;="&amp;S$4,'Leave log'!$D$5:$D$404,"&gt;="&amp;S$4,'Leave log'!$B$5:$B$404,Setup!$A$17)&gt;0),Setup!$B$17&amp;IF(COUNTIFS('Leave log'!$A$5:$A$404,$A24,'Leave log'!$C$5:$C$404,S$4,'Leave log'!$D$5:$D$404,S$4,'Leave log'!$E$5:$E$404,"Half day")&gt;0,"½",""),""))))))))</f>
        <v/>
      </c>
      <c r="T24" s="75">
        <f>IF(OR(T$7=1,$A24=""),"",IF(COUNTIFS('Leave log'!$A$5:$A$404,$A24,'Leave log'!$C$5:$C$404,"&lt;="&amp;T$4,'Leave log'!$D$5:$D$404,"&gt;="&amp;T$4)=0,"",IF(AND(Setup!$A$12&lt;&gt;"",COUNTIFS('Leave log'!$A$5:$A$404,$A24,'Leave log'!$C$5:$C$404,"&lt;="&amp;T$4,'Leave log'!$D$5:$D$404,"&gt;="&amp;T$4,'Leave log'!$B$5:$B$404,Setup!$A$12)&gt;0),Setup!$B$12&amp;IF(COUNTIFS('Leave log'!$A$5:$A$404,$A24,'Leave log'!$C$5:$C$404,T$4,'Leave log'!$D$5:$D$404,T$4,'Leave log'!$E$5:$E$404,"Half day")&gt;0,"½",""),IF(AND(Setup!$A$13&lt;&gt;"",COUNTIFS('Leave log'!$A$5:$A$404,$A24,'Leave log'!$C$5:$C$404,"&lt;="&amp;T$4,'Leave log'!$D$5:$D$404,"&gt;="&amp;T$4,'Leave log'!$B$5:$B$404,Setup!$A$13)&gt;0),Setup!$B$13&amp;IF(COUNTIFS('Leave log'!$A$5:$A$404,$A24,'Leave log'!$C$5:$C$404,T$4,'Leave log'!$D$5:$D$404,T$4,'Leave log'!$E$5:$E$404,"Half day")&gt;0,"½",""),IF(AND(Setup!$A$14&lt;&gt;"",COUNTIFS('Leave log'!$A$5:$A$404,$A24,'Leave log'!$C$5:$C$404,"&lt;="&amp;T$4,'Leave log'!$D$5:$D$404,"&gt;="&amp;T$4,'Leave log'!$B$5:$B$404,Setup!$A$14)&gt;0),Setup!$B$14&amp;IF(COUNTIFS('Leave log'!$A$5:$A$404,$A24,'Leave log'!$C$5:$C$404,T$4,'Leave log'!$D$5:$D$404,T$4,'Leave log'!$E$5:$E$404,"Half day")&gt;0,"½",""),IF(AND(Setup!$A$15&lt;&gt;"",COUNTIFS('Leave log'!$A$5:$A$404,$A24,'Leave log'!$C$5:$C$404,"&lt;="&amp;T$4,'Leave log'!$D$5:$D$404,"&gt;="&amp;T$4,'Leave log'!$B$5:$B$404,Setup!$A$15)&gt;0),Setup!$B$15&amp;IF(COUNTIFS('Leave log'!$A$5:$A$404,$A24,'Leave log'!$C$5:$C$404,T$4,'Leave log'!$D$5:$D$404,T$4,'Leave log'!$E$5:$E$404,"Half day")&gt;0,"½",""),IF(AND(Setup!$A$16&lt;&gt;"",COUNTIFS('Leave log'!$A$5:$A$404,$A24,'Leave log'!$C$5:$C$404,"&lt;="&amp;T$4,'Leave log'!$D$5:$D$404,"&gt;="&amp;T$4,'Leave log'!$B$5:$B$404,Setup!$A$16)&gt;0),Setup!$B$16&amp;IF(COUNTIFS('Leave log'!$A$5:$A$404,$A24,'Leave log'!$C$5:$C$404,T$4,'Leave log'!$D$5:$D$404,T$4,'Leave log'!$E$5:$E$404,"Half day")&gt;0,"½",""),IF(AND(Setup!$A$17&lt;&gt;"",COUNTIFS('Leave log'!$A$5:$A$404,$A24,'Leave log'!$C$5:$C$404,"&lt;="&amp;T$4,'Leave log'!$D$5:$D$404,"&gt;="&amp;T$4,'Leave log'!$B$5:$B$404,Setup!$A$17)&gt;0),Setup!$B$17&amp;IF(COUNTIFS('Leave log'!$A$5:$A$404,$A24,'Leave log'!$C$5:$C$404,T$4,'Leave log'!$D$5:$D$404,T$4,'Leave log'!$E$5:$E$404,"Half day")&gt;0,"½",""),""))))))))</f>
        <v/>
      </c>
      <c r="U24" s="75">
        <f>IF(OR(U$7=1,$A24=""),"",IF(COUNTIFS('Leave log'!$A$5:$A$404,$A24,'Leave log'!$C$5:$C$404,"&lt;="&amp;U$4,'Leave log'!$D$5:$D$404,"&gt;="&amp;U$4)=0,"",IF(AND(Setup!$A$12&lt;&gt;"",COUNTIFS('Leave log'!$A$5:$A$404,$A24,'Leave log'!$C$5:$C$404,"&lt;="&amp;U$4,'Leave log'!$D$5:$D$404,"&gt;="&amp;U$4,'Leave log'!$B$5:$B$404,Setup!$A$12)&gt;0),Setup!$B$12&amp;IF(COUNTIFS('Leave log'!$A$5:$A$404,$A24,'Leave log'!$C$5:$C$404,U$4,'Leave log'!$D$5:$D$404,U$4,'Leave log'!$E$5:$E$404,"Half day")&gt;0,"½",""),IF(AND(Setup!$A$13&lt;&gt;"",COUNTIFS('Leave log'!$A$5:$A$404,$A24,'Leave log'!$C$5:$C$404,"&lt;="&amp;U$4,'Leave log'!$D$5:$D$404,"&gt;="&amp;U$4,'Leave log'!$B$5:$B$404,Setup!$A$13)&gt;0),Setup!$B$13&amp;IF(COUNTIFS('Leave log'!$A$5:$A$404,$A24,'Leave log'!$C$5:$C$404,U$4,'Leave log'!$D$5:$D$404,U$4,'Leave log'!$E$5:$E$404,"Half day")&gt;0,"½",""),IF(AND(Setup!$A$14&lt;&gt;"",COUNTIFS('Leave log'!$A$5:$A$404,$A24,'Leave log'!$C$5:$C$404,"&lt;="&amp;U$4,'Leave log'!$D$5:$D$404,"&gt;="&amp;U$4,'Leave log'!$B$5:$B$404,Setup!$A$14)&gt;0),Setup!$B$14&amp;IF(COUNTIFS('Leave log'!$A$5:$A$404,$A24,'Leave log'!$C$5:$C$404,U$4,'Leave log'!$D$5:$D$404,U$4,'Leave log'!$E$5:$E$404,"Half day")&gt;0,"½",""),IF(AND(Setup!$A$15&lt;&gt;"",COUNTIFS('Leave log'!$A$5:$A$404,$A24,'Leave log'!$C$5:$C$404,"&lt;="&amp;U$4,'Leave log'!$D$5:$D$404,"&gt;="&amp;U$4,'Leave log'!$B$5:$B$404,Setup!$A$15)&gt;0),Setup!$B$15&amp;IF(COUNTIFS('Leave log'!$A$5:$A$404,$A24,'Leave log'!$C$5:$C$404,U$4,'Leave log'!$D$5:$D$404,U$4,'Leave log'!$E$5:$E$404,"Half day")&gt;0,"½",""),IF(AND(Setup!$A$16&lt;&gt;"",COUNTIFS('Leave log'!$A$5:$A$404,$A24,'Leave log'!$C$5:$C$404,"&lt;="&amp;U$4,'Leave log'!$D$5:$D$404,"&gt;="&amp;U$4,'Leave log'!$B$5:$B$404,Setup!$A$16)&gt;0),Setup!$B$16&amp;IF(COUNTIFS('Leave log'!$A$5:$A$404,$A24,'Leave log'!$C$5:$C$404,U$4,'Leave log'!$D$5:$D$404,U$4,'Leave log'!$E$5:$E$404,"Half day")&gt;0,"½",""),IF(AND(Setup!$A$17&lt;&gt;"",COUNTIFS('Leave log'!$A$5:$A$404,$A24,'Leave log'!$C$5:$C$404,"&lt;="&amp;U$4,'Leave log'!$D$5:$D$404,"&gt;="&amp;U$4,'Leave log'!$B$5:$B$404,Setup!$A$17)&gt;0),Setup!$B$17&amp;IF(COUNTIFS('Leave log'!$A$5:$A$404,$A24,'Leave log'!$C$5:$C$404,U$4,'Leave log'!$D$5:$D$404,U$4,'Leave log'!$E$5:$E$404,"Half day")&gt;0,"½",""),""))))))))</f>
        <v/>
      </c>
      <c r="V24" s="75">
        <f>IF(OR(V$7=1,$A24=""),"",IF(COUNTIFS('Leave log'!$A$5:$A$404,$A24,'Leave log'!$C$5:$C$404,"&lt;="&amp;V$4,'Leave log'!$D$5:$D$404,"&gt;="&amp;V$4)=0,"",IF(AND(Setup!$A$12&lt;&gt;"",COUNTIFS('Leave log'!$A$5:$A$404,$A24,'Leave log'!$C$5:$C$404,"&lt;="&amp;V$4,'Leave log'!$D$5:$D$404,"&gt;="&amp;V$4,'Leave log'!$B$5:$B$404,Setup!$A$12)&gt;0),Setup!$B$12&amp;IF(COUNTIFS('Leave log'!$A$5:$A$404,$A24,'Leave log'!$C$5:$C$404,V$4,'Leave log'!$D$5:$D$404,V$4,'Leave log'!$E$5:$E$404,"Half day")&gt;0,"½",""),IF(AND(Setup!$A$13&lt;&gt;"",COUNTIFS('Leave log'!$A$5:$A$404,$A24,'Leave log'!$C$5:$C$404,"&lt;="&amp;V$4,'Leave log'!$D$5:$D$404,"&gt;="&amp;V$4,'Leave log'!$B$5:$B$404,Setup!$A$13)&gt;0),Setup!$B$13&amp;IF(COUNTIFS('Leave log'!$A$5:$A$404,$A24,'Leave log'!$C$5:$C$404,V$4,'Leave log'!$D$5:$D$404,V$4,'Leave log'!$E$5:$E$404,"Half day")&gt;0,"½",""),IF(AND(Setup!$A$14&lt;&gt;"",COUNTIFS('Leave log'!$A$5:$A$404,$A24,'Leave log'!$C$5:$C$404,"&lt;="&amp;V$4,'Leave log'!$D$5:$D$404,"&gt;="&amp;V$4,'Leave log'!$B$5:$B$404,Setup!$A$14)&gt;0),Setup!$B$14&amp;IF(COUNTIFS('Leave log'!$A$5:$A$404,$A24,'Leave log'!$C$5:$C$404,V$4,'Leave log'!$D$5:$D$404,V$4,'Leave log'!$E$5:$E$404,"Half day")&gt;0,"½",""),IF(AND(Setup!$A$15&lt;&gt;"",COUNTIFS('Leave log'!$A$5:$A$404,$A24,'Leave log'!$C$5:$C$404,"&lt;="&amp;V$4,'Leave log'!$D$5:$D$404,"&gt;="&amp;V$4,'Leave log'!$B$5:$B$404,Setup!$A$15)&gt;0),Setup!$B$15&amp;IF(COUNTIFS('Leave log'!$A$5:$A$404,$A24,'Leave log'!$C$5:$C$404,V$4,'Leave log'!$D$5:$D$404,V$4,'Leave log'!$E$5:$E$404,"Half day")&gt;0,"½",""),IF(AND(Setup!$A$16&lt;&gt;"",COUNTIFS('Leave log'!$A$5:$A$404,$A24,'Leave log'!$C$5:$C$404,"&lt;="&amp;V$4,'Leave log'!$D$5:$D$404,"&gt;="&amp;V$4,'Leave log'!$B$5:$B$404,Setup!$A$16)&gt;0),Setup!$B$16&amp;IF(COUNTIFS('Leave log'!$A$5:$A$404,$A24,'Leave log'!$C$5:$C$404,V$4,'Leave log'!$D$5:$D$404,V$4,'Leave log'!$E$5:$E$404,"Half day")&gt;0,"½",""),IF(AND(Setup!$A$17&lt;&gt;"",COUNTIFS('Leave log'!$A$5:$A$404,$A24,'Leave log'!$C$5:$C$404,"&lt;="&amp;V$4,'Leave log'!$D$5:$D$404,"&gt;="&amp;V$4,'Leave log'!$B$5:$B$404,Setup!$A$17)&gt;0),Setup!$B$17&amp;IF(COUNTIFS('Leave log'!$A$5:$A$404,$A24,'Leave log'!$C$5:$C$404,V$4,'Leave log'!$D$5:$D$404,V$4,'Leave log'!$E$5:$E$404,"Half day")&gt;0,"½",""),""))))))))</f>
        <v/>
      </c>
      <c r="W24" s="75">
        <f>IF(OR(W$7=1,$A24=""),"",IF(COUNTIFS('Leave log'!$A$5:$A$404,$A24,'Leave log'!$C$5:$C$404,"&lt;="&amp;W$4,'Leave log'!$D$5:$D$404,"&gt;="&amp;W$4)=0,"",IF(AND(Setup!$A$12&lt;&gt;"",COUNTIFS('Leave log'!$A$5:$A$404,$A24,'Leave log'!$C$5:$C$404,"&lt;="&amp;W$4,'Leave log'!$D$5:$D$404,"&gt;="&amp;W$4,'Leave log'!$B$5:$B$404,Setup!$A$12)&gt;0),Setup!$B$12&amp;IF(COUNTIFS('Leave log'!$A$5:$A$404,$A24,'Leave log'!$C$5:$C$404,W$4,'Leave log'!$D$5:$D$404,W$4,'Leave log'!$E$5:$E$404,"Half day")&gt;0,"½",""),IF(AND(Setup!$A$13&lt;&gt;"",COUNTIFS('Leave log'!$A$5:$A$404,$A24,'Leave log'!$C$5:$C$404,"&lt;="&amp;W$4,'Leave log'!$D$5:$D$404,"&gt;="&amp;W$4,'Leave log'!$B$5:$B$404,Setup!$A$13)&gt;0),Setup!$B$13&amp;IF(COUNTIFS('Leave log'!$A$5:$A$404,$A24,'Leave log'!$C$5:$C$404,W$4,'Leave log'!$D$5:$D$404,W$4,'Leave log'!$E$5:$E$404,"Half day")&gt;0,"½",""),IF(AND(Setup!$A$14&lt;&gt;"",COUNTIFS('Leave log'!$A$5:$A$404,$A24,'Leave log'!$C$5:$C$404,"&lt;="&amp;W$4,'Leave log'!$D$5:$D$404,"&gt;="&amp;W$4,'Leave log'!$B$5:$B$404,Setup!$A$14)&gt;0),Setup!$B$14&amp;IF(COUNTIFS('Leave log'!$A$5:$A$404,$A24,'Leave log'!$C$5:$C$404,W$4,'Leave log'!$D$5:$D$404,W$4,'Leave log'!$E$5:$E$404,"Half day")&gt;0,"½",""),IF(AND(Setup!$A$15&lt;&gt;"",COUNTIFS('Leave log'!$A$5:$A$404,$A24,'Leave log'!$C$5:$C$404,"&lt;="&amp;W$4,'Leave log'!$D$5:$D$404,"&gt;="&amp;W$4,'Leave log'!$B$5:$B$404,Setup!$A$15)&gt;0),Setup!$B$15&amp;IF(COUNTIFS('Leave log'!$A$5:$A$404,$A24,'Leave log'!$C$5:$C$404,W$4,'Leave log'!$D$5:$D$404,W$4,'Leave log'!$E$5:$E$404,"Half day")&gt;0,"½",""),IF(AND(Setup!$A$16&lt;&gt;"",COUNTIFS('Leave log'!$A$5:$A$404,$A24,'Leave log'!$C$5:$C$404,"&lt;="&amp;W$4,'Leave log'!$D$5:$D$404,"&gt;="&amp;W$4,'Leave log'!$B$5:$B$404,Setup!$A$16)&gt;0),Setup!$B$16&amp;IF(COUNTIFS('Leave log'!$A$5:$A$404,$A24,'Leave log'!$C$5:$C$404,W$4,'Leave log'!$D$5:$D$404,W$4,'Leave log'!$E$5:$E$404,"Half day")&gt;0,"½",""),IF(AND(Setup!$A$17&lt;&gt;"",COUNTIFS('Leave log'!$A$5:$A$404,$A24,'Leave log'!$C$5:$C$404,"&lt;="&amp;W$4,'Leave log'!$D$5:$D$404,"&gt;="&amp;W$4,'Leave log'!$B$5:$B$404,Setup!$A$17)&gt;0),Setup!$B$17&amp;IF(COUNTIFS('Leave log'!$A$5:$A$404,$A24,'Leave log'!$C$5:$C$404,W$4,'Leave log'!$D$5:$D$404,W$4,'Leave log'!$E$5:$E$404,"Half day")&gt;0,"½",""),""))))))))</f>
        <v/>
      </c>
      <c r="X24" s="75">
        <f>IF(OR(X$7=1,$A24=""),"",IF(COUNTIFS('Leave log'!$A$5:$A$404,$A24,'Leave log'!$C$5:$C$404,"&lt;="&amp;X$4,'Leave log'!$D$5:$D$404,"&gt;="&amp;X$4)=0,"",IF(AND(Setup!$A$12&lt;&gt;"",COUNTIFS('Leave log'!$A$5:$A$404,$A24,'Leave log'!$C$5:$C$404,"&lt;="&amp;X$4,'Leave log'!$D$5:$D$404,"&gt;="&amp;X$4,'Leave log'!$B$5:$B$404,Setup!$A$12)&gt;0),Setup!$B$12&amp;IF(COUNTIFS('Leave log'!$A$5:$A$404,$A24,'Leave log'!$C$5:$C$404,X$4,'Leave log'!$D$5:$D$404,X$4,'Leave log'!$E$5:$E$404,"Half day")&gt;0,"½",""),IF(AND(Setup!$A$13&lt;&gt;"",COUNTIFS('Leave log'!$A$5:$A$404,$A24,'Leave log'!$C$5:$C$404,"&lt;="&amp;X$4,'Leave log'!$D$5:$D$404,"&gt;="&amp;X$4,'Leave log'!$B$5:$B$404,Setup!$A$13)&gt;0),Setup!$B$13&amp;IF(COUNTIFS('Leave log'!$A$5:$A$404,$A24,'Leave log'!$C$5:$C$404,X$4,'Leave log'!$D$5:$D$404,X$4,'Leave log'!$E$5:$E$404,"Half day")&gt;0,"½",""),IF(AND(Setup!$A$14&lt;&gt;"",COUNTIFS('Leave log'!$A$5:$A$404,$A24,'Leave log'!$C$5:$C$404,"&lt;="&amp;X$4,'Leave log'!$D$5:$D$404,"&gt;="&amp;X$4,'Leave log'!$B$5:$B$404,Setup!$A$14)&gt;0),Setup!$B$14&amp;IF(COUNTIFS('Leave log'!$A$5:$A$404,$A24,'Leave log'!$C$5:$C$404,X$4,'Leave log'!$D$5:$D$404,X$4,'Leave log'!$E$5:$E$404,"Half day")&gt;0,"½",""),IF(AND(Setup!$A$15&lt;&gt;"",COUNTIFS('Leave log'!$A$5:$A$404,$A24,'Leave log'!$C$5:$C$404,"&lt;="&amp;X$4,'Leave log'!$D$5:$D$404,"&gt;="&amp;X$4,'Leave log'!$B$5:$B$404,Setup!$A$15)&gt;0),Setup!$B$15&amp;IF(COUNTIFS('Leave log'!$A$5:$A$404,$A24,'Leave log'!$C$5:$C$404,X$4,'Leave log'!$D$5:$D$404,X$4,'Leave log'!$E$5:$E$404,"Half day")&gt;0,"½",""),IF(AND(Setup!$A$16&lt;&gt;"",COUNTIFS('Leave log'!$A$5:$A$404,$A24,'Leave log'!$C$5:$C$404,"&lt;="&amp;X$4,'Leave log'!$D$5:$D$404,"&gt;="&amp;X$4,'Leave log'!$B$5:$B$404,Setup!$A$16)&gt;0),Setup!$B$16&amp;IF(COUNTIFS('Leave log'!$A$5:$A$404,$A24,'Leave log'!$C$5:$C$404,X$4,'Leave log'!$D$5:$D$404,X$4,'Leave log'!$E$5:$E$404,"Half day")&gt;0,"½",""),IF(AND(Setup!$A$17&lt;&gt;"",COUNTIFS('Leave log'!$A$5:$A$404,$A24,'Leave log'!$C$5:$C$404,"&lt;="&amp;X$4,'Leave log'!$D$5:$D$404,"&gt;="&amp;X$4,'Leave log'!$B$5:$B$404,Setup!$A$17)&gt;0),Setup!$B$17&amp;IF(COUNTIFS('Leave log'!$A$5:$A$404,$A24,'Leave log'!$C$5:$C$404,X$4,'Leave log'!$D$5:$D$404,X$4,'Leave log'!$E$5:$E$404,"Half day")&gt;0,"½",""),""))))))))</f>
        <v/>
      </c>
      <c r="Y24" s="75">
        <f>IF(OR(Y$7=1,$A24=""),"",IF(COUNTIFS('Leave log'!$A$5:$A$404,$A24,'Leave log'!$C$5:$C$404,"&lt;="&amp;Y$4,'Leave log'!$D$5:$D$404,"&gt;="&amp;Y$4)=0,"",IF(AND(Setup!$A$12&lt;&gt;"",COUNTIFS('Leave log'!$A$5:$A$404,$A24,'Leave log'!$C$5:$C$404,"&lt;="&amp;Y$4,'Leave log'!$D$5:$D$404,"&gt;="&amp;Y$4,'Leave log'!$B$5:$B$404,Setup!$A$12)&gt;0),Setup!$B$12&amp;IF(COUNTIFS('Leave log'!$A$5:$A$404,$A24,'Leave log'!$C$5:$C$404,Y$4,'Leave log'!$D$5:$D$404,Y$4,'Leave log'!$E$5:$E$404,"Half day")&gt;0,"½",""),IF(AND(Setup!$A$13&lt;&gt;"",COUNTIFS('Leave log'!$A$5:$A$404,$A24,'Leave log'!$C$5:$C$404,"&lt;="&amp;Y$4,'Leave log'!$D$5:$D$404,"&gt;="&amp;Y$4,'Leave log'!$B$5:$B$404,Setup!$A$13)&gt;0),Setup!$B$13&amp;IF(COUNTIFS('Leave log'!$A$5:$A$404,$A24,'Leave log'!$C$5:$C$404,Y$4,'Leave log'!$D$5:$D$404,Y$4,'Leave log'!$E$5:$E$404,"Half day")&gt;0,"½",""),IF(AND(Setup!$A$14&lt;&gt;"",COUNTIFS('Leave log'!$A$5:$A$404,$A24,'Leave log'!$C$5:$C$404,"&lt;="&amp;Y$4,'Leave log'!$D$5:$D$404,"&gt;="&amp;Y$4,'Leave log'!$B$5:$B$404,Setup!$A$14)&gt;0),Setup!$B$14&amp;IF(COUNTIFS('Leave log'!$A$5:$A$404,$A24,'Leave log'!$C$5:$C$404,Y$4,'Leave log'!$D$5:$D$404,Y$4,'Leave log'!$E$5:$E$404,"Half day")&gt;0,"½",""),IF(AND(Setup!$A$15&lt;&gt;"",COUNTIFS('Leave log'!$A$5:$A$404,$A24,'Leave log'!$C$5:$C$404,"&lt;="&amp;Y$4,'Leave log'!$D$5:$D$404,"&gt;="&amp;Y$4,'Leave log'!$B$5:$B$404,Setup!$A$15)&gt;0),Setup!$B$15&amp;IF(COUNTIFS('Leave log'!$A$5:$A$404,$A24,'Leave log'!$C$5:$C$404,Y$4,'Leave log'!$D$5:$D$404,Y$4,'Leave log'!$E$5:$E$404,"Half day")&gt;0,"½",""),IF(AND(Setup!$A$16&lt;&gt;"",COUNTIFS('Leave log'!$A$5:$A$404,$A24,'Leave log'!$C$5:$C$404,"&lt;="&amp;Y$4,'Leave log'!$D$5:$D$404,"&gt;="&amp;Y$4,'Leave log'!$B$5:$B$404,Setup!$A$16)&gt;0),Setup!$B$16&amp;IF(COUNTIFS('Leave log'!$A$5:$A$404,$A24,'Leave log'!$C$5:$C$404,Y$4,'Leave log'!$D$5:$D$404,Y$4,'Leave log'!$E$5:$E$404,"Half day")&gt;0,"½",""),IF(AND(Setup!$A$17&lt;&gt;"",COUNTIFS('Leave log'!$A$5:$A$404,$A24,'Leave log'!$C$5:$C$404,"&lt;="&amp;Y$4,'Leave log'!$D$5:$D$404,"&gt;="&amp;Y$4,'Leave log'!$B$5:$B$404,Setup!$A$17)&gt;0),Setup!$B$17&amp;IF(COUNTIFS('Leave log'!$A$5:$A$404,$A24,'Leave log'!$C$5:$C$404,Y$4,'Leave log'!$D$5:$D$404,Y$4,'Leave log'!$E$5:$E$404,"Half day")&gt;0,"½",""),""))))))))</f>
        <v/>
      </c>
      <c r="Z24" s="75">
        <f>IF(OR(Z$7=1,$A24=""),"",IF(COUNTIFS('Leave log'!$A$5:$A$404,$A24,'Leave log'!$C$5:$C$404,"&lt;="&amp;Z$4,'Leave log'!$D$5:$D$404,"&gt;="&amp;Z$4)=0,"",IF(AND(Setup!$A$12&lt;&gt;"",COUNTIFS('Leave log'!$A$5:$A$404,$A24,'Leave log'!$C$5:$C$404,"&lt;="&amp;Z$4,'Leave log'!$D$5:$D$404,"&gt;="&amp;Z$4,'Leave log'!$B$5:$B$404,Setup!$A$12)&gt;0),Setup!$B$12&amp;IF(COUNTIFS('Leave log'!$A$5:$A$404,$A24,'Leave log'!$C$5:$C$404,Z$4,'Leave log'!$D$5:$D$404,Z$4,'Leave log'!$E$5:$E$404,"Half day")&gt;0,"½",""),IF(AND(Setup!$A$13&lt;&gt;"",COUNTIFS('Leave log'!$A$5:$A$404,$A24,'Leave log'!$C$5:$C$404,"&lt;="&amp;Z$4,'Leave log'!$D$5:$D$404,"&gt;="&amp;Z$4,'Leave log'!$B$5:$B$404,Setup!$A$13)&gt;0),Setup!$B$13&amp;IF(COUNTIFS('Leave log'!$A$5:$A$404,$A24,'Leave log'!$C$5:$C$404,Z$4,'Leave log'!$D$5:$D$404,Z$4,'Leave log'!$E$5:$E$404,"Half day")&gt;0,"½",""),IF(AND(Setup!$A$14&lt;&gt;"",COUNTIFS('Leave log'!$A$5:$A$404,$A24,'Leave log'!$C$5:$C$404,"&lt;="&amp;Z$4,'Leave log'!$D$5:$D$404,"&gt;="&amp;Z$4,'Leave log'!$B$5:$B$404,Setup!$A$14)&gt;0),Setup!$B$14&amp;IF(COUNTIFS('Leave log'!$A$5:$A$404,$A24,'Leave log'!$C$5:$C$404,Z$4,'Leave log'!$D$5:$D$404,Z$4,'Leave log'!$E$5:$E$404,"Half day")&gt;0,"½",""),IF(AND(Setup!$A$15&lt;&gt;"",COUNTIFS('Leave log'!$A$5:$A$404,$A24,'Leave log'!$C$5:$C$404,"&lt;="&amp;Z$4,'Leave log'!$D$5:$D$404,"&gt;="&amp;Z$4,'Leave log'!$B$5:$B$404,Setup!$A$15)&gt;0),Setup!$B$15&amp;IF(COUNTIFS('Leave log'!$A$5:$A$404,$A24,'Leave log'!$C$5:$C$404,Z$4,'Leave log'!$D$5:$D$404,Z$4,'Leave log'!$E$5:$E$404,"Half day")&gt;0,"½",""),IF(AND(Setup!$A$16&lt;&gt;"",COUNTIFS('Leave log'!$A$5:$A$404,$A24,'Leave log'!$C$5:$C$404,"&lt;="&amp;Z$4,'Leave log'!$D$5:$D$404,"&gt;="&amp;Z$4,'Leave log'!$B$5:$B$404,Setup!$A$16)&gt;0),Setup!$B$16&amp;IF(COUNTIFS('Leave log'!$A$5:$A$404,$A24,'Leave log'!$C$5:$C$404,Z$4,'Leave log'!$D$5:$D$404,Z$4,'Leave log'!$E$5:$E$404,"Half day")&gt;0,"½",""),IF(AND(Setup!$A$17&lt;&gt;"",COUNTIFS('Leave log'!$A$5:$A$404,$A24,'Leave log'!$C$5:$C$404,"&lt;="&amp;Z$4,'Leave log'!$D$5:$D$404,"&gt;="&amp;Z$4,'Leave log'!$B$5:$B$404,Setup!$A$17)&gt;0),Setup!$B$17&amp;IF(COUNTIFS('Leave log'!$A$5:$A$404,$A24,'Leave log'!$C$5:$C$404,Z$4,'Leave log'!$D$5:$D$404,Z$4,'Leave log'!$E$5:$E$404,"Half day")&gt;0,"½",""),""))))))))</f>
        <v/>
      </c>
      <c r="AA24" s="75">
        <f>IF(OR(AA$7=1,$A24=""),"",IF(COUNTIFS('Leave log'!$A$5:$A$404,$A24,'Leave log'!$C$5:$C$404,"&lt;="&amp;AA$4,'Leave log'!$D$5:$D$404,"&gt;="&amp;AA$4)=0,"",IF(AND(Setup!$A$12&lt;&gt;"",COUNTIFS('Leave log'!$A$5:$A$404,$A24,'Leave log'!$C$5:$C$404,"&lt;="&amp;AA$4,'Leave log'!$D$5:$D$404,"&gt;="&amp;AA$4,'Leave log'!$B$5:$B$404,Setup!$A$12)&gt;0),Setup!$B$12&amp;IF(COUNTIFS('Leave log'!$A$5:$A$404,$A24,'Leave log'!$C$5:$C$404,AA$4,'Leave log'!$D$5:$D$404,AA$4,'Leave log'!$E$5:$E$404,"Half day")&gt;0,"½",""),IF(AND(Setup!$A$13&lt;&gt;"",COUNTIFS('Leave log'!$A$5:$A$404,$A24,'Leave log'!$C$5:$C$404,"&lt;="&amp;AA$4,'Leave log'!$D$5:$D$404,"&gt;="&amp;AA$4,'Leave log'!$B$5:$B$404,Setup!$A$13)&gt;0),Setup!$B$13&amp;IF(COUNTIFS('Leave log'!$A$5:$A$404,$A24,'Leave log'!$C$5:$C$404,AA$4,'Leave log'!$D$5:$D$404,AA$4,'Leave log'!$E$5:$E$404,"Half day")&gt;0,"½",""),IF(AND(Setup!$A$14&lt;&gt;"",COUNTIFS('Leave log'!$A$5:$A$404,$A24,'Leave log'!$C$5:$C$404,"&lt;="&amp;AA$4,'Leave log'!$D$5:$D$404,"&gt;="&amp;AA$4,'Leave log'!$B$5:$B$404,Setup!$A$14)&gt;0),Setup!$B$14&amp;IF(COUNTIFS('Leave log'!$A$5:$A$404,$A24,'Leave log'!$C$5:$C$404,AA$4,'Leave log'!$D$5:$D$404,AA$4,'Leave log'!$E$5:$E$404,"Half day")&gt;0,"½",""),IF(AND(Setup!$A$15&lt;&gt;"",COUNTIFS('Leave log'!$A$5:$A$404,$A24,'Leave log'!$C$5:$C$404,"&lt;="&amp;AA$4,'Leave log'!$D$5:$D$404,"&gt;="&amp;AA$4,'Leave log'!$B$5:$B$404,Setup!$A$15)&gt;0),Setup!$B$15&amp;IF(COUNTIFS('Leave log'!$A$5:$A$404,$A24,'Leave log'!$C$5:$C$404,AA$4,'Leave log'!$D$5:$D$404,AA$4,'Leave log'!$E$5:$E$404,"Half day")&gt;0,"½",""),IF(AND(Setup!$A$16&lt;&gt;"",COUNTIFS('Leave log'!$A$5:$A$404,$A24,'Leave log'!$C$5:$C$404,"&lt;="&amp;AA$4,'Leave log'!$D$5:$D$404,"&gt;="&amp;AA$4,'Leave log'!$B$5:$B$404,Setup!$A$16)&gt;0),Setup!$B$16&amp;IF(COUNTIFS('Leave log'!$A$5:$A$404,$A24,'Leave log'!$C$5:$C$404,AA$4,'Leave log'!$D$5:$D$404,AA$4,'Leave log'!$E$5:$E$404,"Half day")&gt;0,"½",""),IF(AND(Setup!$A$17&lt;&gt;"",COUNTIFS('Leave log'!$A$5:$A$404,$A24,'Leave log'!$C$5:$C$404,"&lt;="&amp;AA$4,'Leave log'!$D$5:$D$404,"&gt;="&amp;AA$4,'Leave log'!$B$5:$B$404,Setup!$A$17)&gt;0),Setup!$B$17&amp;IF(COUNTIFS('Leave log'!$A$5:$A$404,$A24,'Leave log'!$C$5:$C$404,AA$4,'Leave log'!$D$5:$D$404,AA$4,'Leave log'!$E$5:$E$404,"Half day")&gt;0,"½",""),""))))))))</f>
        <v/>
      </c>
      <c r="AB24" s="75">
        <f>IF(OR(AB$7=1,$A24=""),"",IF(COUNTIFS('Leave log'!$A$5:$A$404,$A24,'Leave log'!$C$5:$C$404,"&lt;="&amp;AB$4,'Leave log'!$D$5:$D$404,"&gt;="&amp;AB$4)=0,"",IF(AND(Setup!$A$12&lt;&gt;"",COUNTIFS('Leave log'!$A$5:$A$404,$A24,'Leave log'!$C$5:$C$404,"&lt;="&amp;AB$4,'Leave log'!$D$5:$D$404,"&gt;="&amp;AB$4,'Leave log'!$B$5:$B$404,Setup!$A$12)&gt;0),Setup!$B$12&amp;IF(COUNTIFS('Leave log'!$A$5:$A$404,$A24,'Leave log'!$C$5:$C$404,AB$4,'Leave log'!$D$5:$D$404,AB$4,'Leave log'!$E$5:$E$404,"Half day")&gt;0,"½",""),IF(AND(Setup!$A$13&lt;&gt;"",COUNTIFS('Leave log'!$A$5:$A$404,$A24,'Leave log'!$C$5:$C$404,"&lt;="&amp;AB$4,'Leave log'!$D$5:$D$404,"&gt;="&amp;AB$4,'Leave log'!$B$5:$B$404,Setup!$A$13)&gt;0),Setup!$B$13&amp;IF(COUNTIFS('Leave log'!$A$5:$A$404,$A24,'Leave log'!$C$5:$C$404,AB$4,'Leave log'!$D$5:$D$404,AB$4,'Leave log'!$E$5:$E$404,"Half day")&gt;0,"½",""),IF(AND(Setup!$A$14&lt;&gt;"",COUNTIFS('Leave log'!$A$5:$A$404,$A24,'Leave log'!$C$5:$C$404,"&lt;="&amp;AB$4,'Leave log'!$D$5:$D$404,"&gt;="&amp;AB$4,'Leave log'!$B$5:$B$404,Setup!$A$14)&gt;0),Setup!$B$14&amp;IF(COUNTIFS('Leave log'!$A$5:$A$404,$A24,'Leave log'!$C$5:$C$404,AB$4,'Leave log'!$D$5:$D$404,AB$4,'Leave log'!$E$5:$E$404,"Half day")&gt;0,"½",""),IF(AND(Setup!$A$15&lt;&gt;"",COUNTIFS('Leave log'!$A$5:$A$404,$A24,'Leave log'!$C$5:$C$404,"&lt;="&amp;AB$4,'Leave log'!$D$5:$D$404,"&gt;="&amp;AB$4,'Leave log'!$B$5:$B$404,Setup!$A$15)&gt;0),Setup!$B$15&amp;IF(COUNTIFS('Leave log'!$A$5:$A$404,$A24,'Leave log'!$C$5:$C$404,AB$4,'Leave log'!$D$5:$D$404,AB$4,'Leave log'!$E$5:$E$404,"Half day")&gt;0,"½",""),IF(AND(Setup!$A$16&lt;&gt;"",COUNTIFS('Leave log'!$A$5:$A$404,$A24,'Leave log'!$C$5:$C$404,"&lt;="&amp;AB$4,'Leave log'!$D$5:$D$404,"&gt;="&amp;AB$4,'Leave log'!$B$5:$B$404,Setup!$A$16)&gt;0),Setup!$B$16&amp;IF(COUNTIFS('Leave log'!$A$5:$A$404,$A24,'Leave log'!$C$5:$C$404,AB$4,'Leave log'!$D$5:$D$404,AB$4,'Leave log'!$E$5:$E$404,"Half day")&gt;0,"½",""),IF(AND(Setup!$A$17&lt;&gt;"",COUNTIFS('Leave log'!$A$5:$A$404,$A24,'Leave log'!$C$5:$C$404,"&lt;="&amp;AB$4,'Leave log'!$D$5:$D$404,"&gt;="&amp;AB$4,'Leave log'!$B$5:$B$404,Setup!$A$17)&gt;0),Setup!$B$17&amp;IF(COUNTIFS('Leave log'!$A$5:$A$404,$A24,'Leave log'!$C$5:$C$404,AB$4,'Leave log'!$D$5:$D$404,AB$4,'Leave log'!$E$5:$E$404,"Half day")&gt;0,"½",""),""))))))))</f>
        <v/>
      </c>
      <c r="AC24" s="75">
        <f>IF(OR(AC$7=1,$A24=""),"",IF(COUNTIFS('Leave log'!$A$5:$A$404,$A24,'Leave log'!$C$5:$C$404,"&lt;="&amp;AC$4,'Leave log'!$D$5:$D$404,"&gt;="&amp;AC$4)=0,"",IF(AND(Setup!$A$12&lt;&gt;"",COUNTIFS('Leave log'!$A$5:$A$404,$A24,'Leave log'!$C$5:$C$404,"&lt;="&amp;AC$4,'Leave log'!$D$5:$D$404,"&gt;="&amp;AC$4,'Leave log'!$B$5:$B$404,Setup!$A$12)&gt;0),Setup!$B$12&amp;IF(COUNTIFS('Leave log'!$A$5:$A$404,$A24,'Leave log'!$C$5:$C$404,AC$4,'Leave log'!$D$5:$D$404,AC$4,'Leave log'!$E$5:$E$404,"Half day")&gt;0,"½",""),IF(AND(Setup!$A$13&lt;&gt;"",COUNTIFS('Leave log'!$A$5:$A$404,$A24,'Leave log'!$C$5:$C$404,"&lt;="&amp;AC$4,'Leave log'!$D$5:$D$404,"&gt;="&amp;AC$4,'Leave log'!$B$5:$B$404,Setup!$A$13)&gt;0),Setup!$B$13&amp;IF(COUNTIFS('Leave log'!$A$5:$A$404,$A24,'Leave log'!$C$5:$C$404,AC$4,'Leave log'!$D$5:$D$404,AC$4,'Leave log'!$E$5:$E$404,"Half day")&gt;0,"½",""),IF(AND(Setup!$A$14&lt;&gt;"",COUNTIFS('Leave log'!$A$5:$A$404,$A24,'Leave log'!$C$5:$C$404,"&lt;="&amp;AC$4,'Leave log'!$D$5:$D$404,"&gt;="&amp;AC$4,'Leave log'!$B$5:$B$404,Setup!$A$14)&gt;0),Setup!$B$14&amp;IF(COUNTIFS('Leave log'!$A$5:$A$404,$A24,'Leave log'!$C$5:$C$404,AC$4,'Leave log'!$D$5:$D$404,AC$4,'Leave log'!$E$5:$E$404,"Half day")&gt;0,"½",""),IF(AND(Setup!$A$15&lt;&gt;"",COUNTIFS('Leave log'!$A$5:$A$404,$A24,'Leave log'!$C$5:$C$404,"&lt;="&amp;AC$4,'Leave log'!$D$5:$D$404,"&gt;="&amp;AC$4,'Leave log'!$B$5:$B$404,Setup!$A$15)&gt;0),Setup!$B$15&amp;IF(COUNTIFS('Leave log'!$A$5:$A$404,$A24,'Leave log'!$C$5:$C$404,AC$4,'Leave log'!$D$5:$D$404,AC$4,'Leave log'!$E$5:$E$404,"Half day")&gt;0,"½",""),IF(AND(Setup!$A$16&lt;&gt;"",COUNTIFS('Leave log'!$A$5:$A$404,$A24,'Leave log'!$C$5:$C$404,"&lt;="&amp;AC$4,'Leave log'!$D$5:$D$404,"&gt;="&amp;AC$4,'Leave log'!$B$5:$B$404,Setup!$A$16)&gt;0),Setup!$B$16&amp;IF(COUNTIFS('Leave log'!$A$5:$A$404,$A24,'Leave log'!$C$5:$C$404,AC$4,'Leave log'!$D$5:$D$404,AC$4,'Leave log'!$E$5:$E$404,"Half day")&gt;0,"½",""),IF(AND(Setup!$A$17&lt;&gt;"",COUNTIFS('Leave log'!$A$5:$A$404,$A24,'Leave log'!$C$5:$C$404,"&lt;="&amp;AC$4,'Leave log'!$D$5:$D$404,"&gt;="&amp;AC$4,'Leave log'!$B$5:$B$404,Setup!$A$17)&gt;0),Setup!$B$17&amp;IF(COUNTIFS('Leave log'!$A$5:$A$404,$A24,'Leave log'!$C$5:$C$404,AC$4,'Leave log'!$D$5:$D$404,AC$4,'Leave log'!$E$5:$E$404,"Half day")&gt;0,"½",""),""))))))))</f>
        <v/>
      </c>
      <c r="AD24" s="75">
        <f>IF(OR(AD$7=1,$A24=""),"",IF(COUNTIFS('Leave log'!$A$5:$A$404,$A24,'Leave log'!$C$5:$C$404,"&lt;="&amp;AD$4,'Leave log'!$D$5:$D$404,"&gt;="&amp;AD$4)=0,"",IF(AND(Setup!$A$12&lt;&gt;"",COUNTIFS('Leave log'!$A$5:$A$404,$A24,'Leave log'!$C$5:$C$404,"&lt;="&amp;AD$4,'Leave log'!$D$5:$D$404,"&gt;="&amp;AD$4,'Leave log'!$B$5:$B$404,Setup!$A$12)&gt;0),Setup!$B$12&amp;IF(COUNTIFS('Leave log'!$A$5:$A$404,$A24,'Leave log'!$C$5:$C$404,AD$4,'Leave log'!$D$5:$D$404,AD$4,'Leave log'!$E$5:$E$404,"Half day")&gt;0,"½",""),IF(AND(Setup!$A$13&lt;&gt;"",COUNTIFS('Leave log'!$A$5:$A$404,$A24,'Leave log'!$C$5:$C$404,"&lt;="&amp;AD$4,'Leave log'!$D$5:$D$404,"&gt;="&amp;AD$4,'Leave log'!$B$5:$B$404,Setup!$A$13)&gt;0),Setup!$B$13&amp;IF(COUNTIFS('Leave log'!$A$5:$A$404,$A24,'Leave log'!$C$5:$C$404,AD$4,'Leave log'!$D$5:$D$404,AD$4,'Leave log'!$E$5:$E$404,"Half day")&gt;0,"½",""),IF(AND(Setup!$A$14&lt;&gt;"",COUNTIFS('Leave log'!$A$5:$A$404,$A24,'Leave log'!$C$5:$C$404,"&lt;="&amp;AD$4,'Leave log'!$D$5:$D$404,"&gt;="&amp;AD$4,'Leave log'!$B$5:$B$404,Setup!$A$14)&gt;0),Setup!$B$14&amp;IF(COUNTIFS('Leave log'!$A$5:$A$404,$A24,'Leave log'!$C$5:$C$404,AD$4,'Leave log'!$D$5:$D$404,AD$4,'Leave log'!$E$5:$E$404,"Half day")&gt;0,"½",""),IF(AND(Setup!$A$15&lt;&gt;"",COUNTIFS('Leave log'!$A$5:$A$404,$A24,'Leave log'!$C$5:$C$404,"&lt;="&amp;AD$4,'Leave log'!$D$5:$D$404,"&gt;="&amp;AD$4,'Leave log'!$B$5:$B$404,Setup!$A$15)&gt;0),Setup!$B$15&amp;IF(COUNTIFS('Leave log'!$A$5:$A$404,$A24,'Leave log'!$C$5:$C$404,AD$4,'Leave log'!$D$5:$D$404,AD$4,'Leave log'!$E$5:$E$404,"Half day")&gt;0,"½",""),IF(AND(Setup!$A$16&lt;&gt;"",COUNTIFS('Leave log'!$A$5:$A$404,$A24,'Leave log'!$C$5:$C$404,"&lt;="&amp;AD$4,'Leave log'!$D$5:$D$404,"&gt;="&amp;AD$4,'Leave log'!$B$5:$B$404,Setup!$A$16)&gt;0),Setup!$B$16&amp;IF(COUNTIFS('Leave log'!$A$5:$A$404,$A24,'Leave log'!$C$5:$C$404,AD$4,'Leave log'!$D$5:$D$404,AD$4,'Leave log'!$E$5:$E$404,"Half day")&gt;0,"½",""),IF(AND(Setup!$A$17&lt;&gt;"",COUNTIFS('Leave log'!$A$5:$A$404,$A24,'Leave log'!$C$5:$C$404,"&lt;="&amp;AD$4,'Leave log'!$D$5:$D$404,"&gt;="&amp;AD$4,'Leave log'!$B$5:$B$404,Setup!$A$17)&gt;0),Setup!$B$17&amp;IF(COUNTIFS('Leave log'!$A$5:$A$404,$A24,'Leave log'!$C$5:$C$404,AD$4,'Leave log'!$D$5:$D$404,AD$4,'Leave log'!$E$5:$E$404,"Half day")&gt;0,"½",""),""))))))))</f>
        <v/>
      </c>
      <c r="AE24" s="75">
        <f>IF(OR(AE$7=1,$A24=""),"",IF(COUNTIFS('Leave log'!$A$5:$A$404,$A24,'Leave log'!$C$5:$C$404,"&lt;="&amp;AE$4,'Leave log'!$D$5:$D$404,"&gt;="&amp;AE$4)=0,"",IF(AND(Setup!$A$12&lt;&gt;"",COUNTIFS('Leave log'!$A$5:$A$404,$A24,'Leave log'!$C$5:$C$404,"&lt;="&amp;AE$4,'Leave log'!$D$5:$D$404,"&gt;="&amp;AE$4,'Leave log'!$B$5:$B$404,Setup!$A$12)&gt;0),Setup!$B$12&amp;IF(COUNTIFS('Leave log'!$A$5:$A$404,$A24,'Leave log'!$C$5:$C$404,AE$4,'Leave log'!$D$5:$D$404,AE$4,'Leave log'!$E$5:$E$404,"Half day")&gt;0,"½",""),IF(AND(Setup!$A$13&lt;&gt;"",COUNTIFS('Leave log'!$A$5:$A$404,$A24,'Leave log'!$C$5:$C$404,"&lt;="&amp;AE$4,'Leave log'!$D$5:$D$404,"&gt;="&amp;AE$4,'Leave log'!$B$5:$B$404,Setup!$A$13)&gt;0),Setup!$B$13&amp;IF(COUNTIFS('Leave log'!$A$5:$A$404,$A24,'Leave log'!$C$5:$C$404,AE$4,'Leave log'!$D$5:$D$404,AE$4,'Leave log'!$E$5:$E$404,"Half day")&gt;0,"½",""),IF(AND(Setup!$A$14&lt;&gt;"",COUNTIFS('Leave log'!$A$5:$A$404,$A24,'Leave log'!$C$5:$C$404,"&lt;="&amp;AE$4,'Leave log'!$D$5:$D$404,"&gt;="&amp;AE$4,'Leave log'!$B$5:$B$404,Setup!$A$14)&gt;0),Setup!$B$14&amp;IF(COUNTIFS('Leave log'!$A$5:$A$404,$A24,'Leave log'!$C$5:$C$404,AE$4,'Leave log'!$D$5:$D$404,AE$4,'Leave log'!$E$5:$E$404,"Half day")&gt;0,"½",""),IF(AND(Setup!$A$15&lt;&gt;"",COUNTIFS('Leave log'!$A$5:$A$404,$A24,'Leave log'!$C$5:$C$404,"&lt;="&amp;AE$4,'Leave log'!$D$5:$D$404,"&gt;="&amp;AE$4,'Leave log'!$B$5:$B$404,Setup!$A$15)&gt;0),Setup!$B$15&amp;IF(COUNTIFS('Leave log'!$A$5:$A$404,$A24,'Leave log'!$C$5:$C$404,AE$4,'Leave log'!$D$5:$D$404,AE$4,'Leave log'!$E$5:$E$404,"Half day")&gt;0,"½",""),IF(AND(Setup!$A$16&lt;&gt;"",COUNTIFS('Leave log'!$A$5:$A$404,$A24,'Leave log'!$C$5:$C$404,"&lt;="&amp;AE$4,'Leave log'!$D$5:$D$404,"&gt;="&amp;AE$4,'Leave log'!$B$5:$B$404,Setup!$A$16)&gt;0),Setup!$B$16&amp;IF(COUNTIFS('Leave log'!$A$5:$A$404,$A24,'Leave log'!$C$5:$C$404,AE$4,'Leave log'!$D$5:$D$404,AE$4,'Leave log'!$E$5:$E$404,"Half day")&gt;0,"½",""),IF(AND(Setup!$A$17&lt;&gt;"",COUNTIFS('Leave log'!$A$5:$A$404,$A24,'Leave log'!$C$5:$C$404,"&lt;="&amp;AE$4,'Leave log'!$D$5:$D$404,"&gt;="&amp;AE$4,'Leave log'!$B$5:$B$404,Setup!$A$17)&gt;0),Setup!$B$17&amp;IF(COUNTIFS('Leave log'!$A$5:$A$404,$A24,'Leave log'!$C$5:$C$404,AE$4,'Leave log'!$D$5:$D$404,AE$4,'Leave log'!$E$5:$E$404,"Half day")&gt;0,"½",""),""))))))))</f>
        <v/>
      </c>
      <c r="AF24" s="75">
        <f>IF(OR(AF$7=1,$A24=""),"",IF(COUNTIFS('Leave log'!$A$5:$A$404,$A24,'Leave log'!$C$5:$C$404,"&lt;="&amp;AF$4,'Leave log'!$D$5:$D$404,"&gt;="&amp;AF$4)=0,"",IF(AND(Setup!$A$12&lt;&gt;"",COUNTIFS('Leave log'!$A$5:$A$404,$A24,'Leave log'!$C$5:$C$404,"&lt;="&amp;AF$4,'Leave log'!$D$5:$D$404,"&gt;="&amp;AF$4,'Leave log'!$B$5:$B$404,Setup!$A$12)&gt;0),Setup!$B$12&amp;IF(COUNTIFS('Leave log'!$A$5:$A$404,$A24,'Leave log'!$C$5:$C$404,AF$4,'Leave log'!$D$5:$D$404,AF$4,'Leave log'!$E$5:$E$404,"Half day")&gt;0,"½",""),IF(AND(Setup!$A$13&lt;&gt;"",COUNTIFS('Leave log'!$A$5:$A$404,$A24,'Leave log'!$C$5:$C$404,"&lt;="&amp;AF$4,'Leave log'!$D$5:$D$404,"&gt;="&amp;AF$4,'Leave log'!$B$5:$B$404,Setup!$A$13)&gt;0),Setup!$B$13&amp;IF(COUNTIFS('Leave log'!$A$5:$A$404,$A24,'Leave log'!$C$5:$C$404,AF$4,'Leave log'!$D$5:$D$404,AF$4,'Leave log'!$E$5:$E$404,"Half day")&gt;0,"½",""),IF(AND(Setup!$A$14&lt;&gt;"",COUNTIFS('Leave log'!$A$5:$A$404,$A24,'Leave log'!$C$5:$C$404,"&lt;="&amp;AF$4,'Leave log'!$D$5:$D$404,"&gt;="&amp;AF$4,'Leave log'!$B$5:$B$404,Setup!$A$14)&gt;0),Setup!$B$14&amp;IF(COUNTIFS('Leave log'!$A$5:$A$404,$A24,'Leave log'!$C$5:$C$404,AF$4,'Leave log'!$D$5:$D$404,AF$4,'Leave log'!$E$5:$E$404,"Half day")&gt;0,"½",""),IF(AND(Setup!$A$15&lt;&gt;"",COUNTIFS('Leave log'!$A$5:$A$404,$A24,'Leave log'!$C$5:$C$404,"&lt;="&amp;AF$4,'Leave log'!$D$5:$D$404,"&gt;="&amp;AF$4,'Leave log'!$B$5:$B$404,Setup!$A$15)&gt;0),Setup!$B$15&amp;IF(COUNTIFS('Leave log'!$A$5:$A$404,$A24,'Leave log'!$C$5:$C$404,AF$4,'Leave log'!$D$5:$D$404,AF$4,'Leave log'!$E$5:$E$404,"Half day")&gt;0,"½",""),IF(AND(Setup!$A$16&lt;&gt;"",COUNTIFS('Leave log'!$A$5:$A$404,$A24,'Leave log'!$C$5:$C$404,"&lt;="&amp;AF$4,'Leave log'!$D$5:$D$404,"&gt;="&amp;AF$4,'Leave log'!$B$5:$B$404,Setup!$A$16)&gt;0),Setup!$B$16&amp;IF(COUNTIFS('Leave log'!$A$5:$A$404,$A24,'Leave log'!$C$5:$C$404,AF$4,'Leave log'!$D$5:$D$404,AF$4,'Leave log'!$E$5:$E$404,"Half day")&gt;0,"½",""),IF(AND(Setup!$A$17&lt;&gt;"",COUNTIFS('Leave log'!$A$5:$A$404,$A24,'Leave log'!$C$5:$C$404,"&lt;="&amp;AF$4,'Leave log'!$D$5:$D$404,"&gt;="&amp;AF$4,'Leave log'!$B$5:$B$404,Setup!$A$17)&gt;0),Setup!$B$17&amp;IF(COUNTIFS('Leave log'!$A$5:$A$404,$A24,'Leave log'!$C$5:$C$404,AF$4,'Leave log'!$D$5:$D$404,AF$4,'Leave log'!$E$5:$E$404,"Half day")&gt;0,"½",""),""))))))))</f>
        <v/>
      </c>
    </row>
    <row r="25">
      <c r="A25" s="74">
        <f>IFERROR(IF(INDEX(Employees!$A$5:$A$34,18)="","",INDEX(Employees!$A$5:$A$34,18)),"")</f>
        <v/>
      </c>
      <c r="B25" s="75">
        <f>IF(OR(B$7=1,$A25=""),"",IF(COUNTIFS('Leave log'!$A$5:$A$404,$A25,'Leave log'!$C$5:$C$404,"&lt;="&amp;B$4,'Leave log'!$D$5:$D$404,"&gt;="&amp;B$4)=0,"",IF(AND(Setup!$A$12&lt;&gt;"",COUNTIFS('Leave log'!$A$5:$A$404,$A25,'Leave log'!$C$5:$C$404,"&lt;="&amp;B$4,'Leave log'!$D$5:$D$404,"&gt;="&amp;B$4,'Leave log'!$B$5:$B$404,Setup!$A$12)&gt;0),Setup!$B$12&amp;IF(COUNTIFS('Leave log'!$A$5:$A$404,$A25,'Leave log'!$C$5:$C$404,B$4,'Leave log'!$D$5:$D$404,B$4,'Leave log'!$E$5:$E$404,"Half day")&gt;0,"½",""),IF(AND(Setup!$A$13&lt;&gt;"",COUNTIFS('Leave log'!$A$5:$A$404,$A25,'Leave log'!$C$5:$C$404,"&lt;="&amp;B$4,'Leave log'!$D$5:$D$404,"&gt;="&amp;B$4,'Leave log'!$B$5:$B$404,Setup!$A$13)&gt;0),Setup!$B$13&amp;IF(COUNTIFS('Leave log'!$A$5:$A$404,$A25,'Leave log'!$C$5:$C$404,B$4,'Leave log'!$D$5:$D$404,B$4,'Leave log'!$E$5:$E$404,"Half day")&gt;0,"½",""),IF(AND(Setup!$A$14&lt;&gt;"",COUNTIFS('Leave log'!$A$5:$A$404,$A25,'Leave log'!$C$5:$C$404,"&lt;="&amp;B$4,'Leave log'!$D$5:$D$404,"&gt;="&amp;B$4,'Leave log'!$B$5:$B$404,Setup!$A$14)&gt;0),Setup!$B$14&amp;IF(COUNTIFS('Leave log'!$A$5:$A$404,$A25,'Leave log'!$C$5:$C$404,B$4,'Leave log'!$D$5:$D$404,B$4,'Leave log'!$E$5:$E$404,"Half day")&gt;0,"½",""),IF(AND(Setup!$A$15&lt;&gt;"",COUNTIFS('Leave log'!$A$5:$A$404,$A25,'Leave log'!$C$5:$C$404,"&lt;="&amp;B$4,'Leave log'!$D$5:$D$404,"&gt;="&amp;B$4,'Leave log'!$B$5:$B$404,Setup!$A$15)&gt;0),Setup!$B$15&amp;IF(COUNTIFS('Leave log'!$A$5:$A$404,$A25,'Leave log'!$C$5:$C$404,B$4,'Leave log'!$D$5:$D$404,B$4,'Leave log'!$E$5:$E$404,"Half day")&gt;0,"½",""),IF(AND(Setup!$A$16&lt;&gt;"",COUNTIFS('Leave log'!$A$5:$A$404,$A25,'Leave log'!$C$5:$C$404,"&lt;="&amp;B$4,'Leave log'!$D$5:$D$404,"&gt;="&amp;B$4,'Leave log'!$B$5:$B$404,Setup!$A$16)&gt;0),Setup!$B$16&amp;IF(COUNTIFS('Leave log'!$A$5:$A$404,$A25,'Leave log'!$C$5:$C$404,B$4,'Leave log'!$D$5:$D$404,B$4,'Leave log'!$E$5:$E$404,"Half day")&gt;0,"½",""),IF(AND(Setup!$A$17&lt;&gt;"",COUNTIFS('Leave log'!$A$5:$A$404,$A25,'Leave log'!$C$5:$C$404,"&lt;="&amp;B$4,'Leave log'!$D$5:$D$404,"&gt;="&amp;B$4,'Leave log'!$B$5:$B$404,Setup!$A$17)&gt;0),Setup!$B$17&amp;IF(COUNTIFS('Leave log'!$A$5:$A$404,$A25,'Leave log'!$C$5:$C$404,B$4,'Leave log'!$D$5:$D$404,B$4,'Leave log'!$E$5:$E$404,"Half day")&gt;0,"½",""),""))))))))</f>
        <v/>
      </c>
      <c r="C25" s="75">
        <f>IF(OR(C$7=1,$A25=""),"",IF(COUNTIFS('Leave log'!$A$5:$A$404,$A25,'Leave log'!$C$5:$C$404,"&lt;="&amp;C$4,'Leave log'!$D$5:$D$404,"&gt;="&amp;C$4)=0,"",IF(AND(Setup!$A$12&lt;&gt;"",COUNTIFS('Leave log'!$A$5:$A$404,$A25,'Leave log'!$C$5:$C$404,"&lt;="&amp;C$4,'Leave log'!$D$5:$D$404,"&gt;="&amp;C$4,'Leave log'!$B$5:$B$404,Setup!$A$12)&gt;0),Setup!$B$12&amp;IF(COUNTIFS('Leave log'!$A$5:$A$404,$A25,'Leave log'!$C$5:$C$404,C$4,'Leave log'!$D$5:$D$404,C$4,'Leave log'!$E$5:$E$404,"Half day")&gt;0,"½",""),IF(AND(Setup!$A$13&lt;&gt;"",COUNTIFS('Leave log'!$A$5:$A$404,$A25,'Leave log'!$C$5:$C$404,"&lt;="&amp;C$4,'Leave log'!$D$5:$D$404,"&gt;="&amp;C$4,'Leave log'!$B$5:$B$404,Setup!$A$13)&gt;0),Setup!$B$13&amp;IF(COUNTIFS('Leave log'!$A$5:$A$404,$A25,'Leave log'!$C$5:$C$404,C$4,'Leave log'!$D$5:$D$404,C$4,'Leave log'!$E$5:$E$404,"Half day")&gt;0,"½",""),IF(AND(Setup!$A$14&lt;&gt;"",COUNTIFS('Leave log'!$A$5:$A$404,$A25,'Leave log'!$C$5:$C$404,"&lt;="&amp;C$4,'Leave log'!$D$5:$D$404,"&gt;="&amp;C$4,'Leave log'!$B$5:$B$404,Setup!$A$14)&gt;0),Setup!$B$14&amp;IF(COUNTIFS('Leave log'!$A$5:$A$404,$A25,'Leave log'!$C$5:$C$404,C$4,'Leave log'!$D$5:$D$404,C$4,'Leave log'!$E$5:$E$404,"Half day")&gt;0,"½",""),IF(AND(Setup!$A$15&lt;&gt;"",COUNTIFS('Leave log'!$A$5:$A$404,$A25,'Leave log'!$C$5:$C$404,"&lt;="&amp;C$4,'Leave log'!$D$5:$D$404,"&gt;="&amp;C$4,'Leave log'!$B$5:$B$404,Setup!$A$15)&gt;0),Setup!$B$15&amp;IF(COUNTIFS('Leave log'!$A$5:$A$404,$A25,'Leave log'!$C$5:$C$404,C$4,'Leave log'!$D$5:$D$404,C$4,'Leave log'!$E$5:$E$404,"Half day")&gt;0,"½",""),IF(AND(Setup!$A$16&lt;&gt;"",COUNTIFS('Leave log'!$A$5:$A$404,$A25,'Leave log'!$C$5:$C$404,"&lt;="&amp;C$4,'Leave log'!$D$5:$D$404,"&gt;="&amp;C$4,'Leave log'!$B$5:$B$404,Setup!$A$16)&gt;0),Setup!$B$16&amp;IF(COUNTIFS('Leave log'!$A$5:$A$404,$A25,'Leave log'!$C$5:$C$404,C$4,'Leave log'!$D$5:$D$404,C$4,'Leave log'!$E$5:$E$404,"Half day")&gt;0,"½",""),IF(AND(Setup!$A$17&lt;&gt;"",COUNTIFS('Leave log'!$A$5:$A$404,$A25,'Leave log'!$C$5:$C$404,"&lt;="&amp;C$4,'Leave log'!$D$5:$D$404,"&gt;="&amp;C$4,'Leave log'!$B$5:$B$404,Setup!$A$17)&gt;0),Setup!$B$17&amp;IF(COUNTIFS('Leave log'!$A$5:$A$404,$A25,'Leave log'!$C$5:$C$404,C$4,'Leave log'!$D$5:$D$404,C$4,'Leave log'!$E$5:$E$404,"Half day")&gt;0,"½",""),""))))))))</f>
        <v/>
      </c>
      <c r="D25" s="75">
        <f>IF(OR(D$7=1,$A25=""),"",IF(COUNTIFS('Leave log'!$A$5:$A$404,$A25,'Leave log'!$C$5:$C$404,"&lt;="&amp;D$4,'Leave log'!$D$5:$D$404,"&gt;="&amp;D$4)=0,"",IF(AND(Setup!$A$12&lt;&gt;"",COUNTIFS('Leave log'!$A$5:$A$404,$A25,'Leave log'!$C$5:$C$404,"&lt;="&amp;D$4,'Leave log'!$D$5:$D$404,"&gt;="&amp;D$4,'Leave log'!$B$5:$B$404,Setup!$A$12)&gt;0),Setup!$B$12&amp;IF(COUNTIFS('Leave log'!$A$5:$A$404,$A25,'Leave log'!$C$5:$C$404,D$4,'Leave log'!$D$5:$D$404,D$4,'Leave log'!$E$5:$E$404,"Half day")&gt;0,"½",""),IF(AND(Setup!$A$13&lt;&gt;"",COUNTIFS('Leave log'!$A$5:$A$404,$A25,'Leave log'!$C$5:$C$404,"&lt;="&amp;D$4,'Leave log'!$D$5:$D$404,"&gt;="&amp;D$4,'Leave log'!$B$5:$B$404,Setup!$A$13)&gt;0),Setup!$B$13&amp;IF(COUNTIFS('Leave log'!$A$5:$A$404,$A25,'Leave log'!$C$5:$C$404,D$4,'Leave log'!$D$5:$D$404,D$4,'Leave log'!$E$5:$E$404,"Half day")&gt;0,"½",""),IF(AND(Setup!$A$14&lt;&gt;"",COUNTIFS('Leave log'!$A$5:$A$404,$A25,'Leave log'!$C$5:$C$404,"&lt;="&amp;D$4,'Leave log'!$D$5:$D$404,"&gt;="&amp;D$4,'Leave log'!$B$5:$B$404,Setup!$A$14)&gt;0),Setup!$B$14&amp;IF(COUNTIFS('Leave log'!$A$5:$A$404,$A25,'Leave log'!$C$5:$C$404,D$4,'Leave log'!$D$5:$D$404,D$4,'Leave log'!$E$5:$E$404,"Half day")&gt;0,"½",""),IF(AND(Setup!$A$15&lt;&gt;"",COUNTIFS('Leave log'!$A$5:$A$404,$A25,'Leave log'!$C$5:$C$404,"&lt;="&amp;D$4,'Leave log'!$D$5:$D$404,"&gt;="&amp;D$4,'Leave log'!$B$5:$B$404,Setup!$A$15)&gt;0),Setup!$B$15&amp;IF(COUNTIFS('Leave log'!$A$5:$A$404,$A25,'Leave log'!$C$5:$C$404,D$4,'Leave log'!$D$5:$D$404,D$4,'Leave log'!$E$5:$E$404,"Half day")&gt;0,"½",""),IF(AND(Setup!$A$16&lt;&gt;"",COUNTIFS('Leave log'!$A$5:$A$404,$A25,'Leave log'!$C$5:$C$404,"&lt;="&amp;D$4,'Leave log'!$D$5:$D$404,"&gt;="&amp;D$4,'Leave log'!$B$5:$B$404,Setup!$A$16)&gt;0),Setup!$B$16&amp;IF(COUNTIFS('Leave log'!$A$5:$A$404,$A25,'Leave log'!$C$5:$C$404,D$4,'Leave log'!$D$5:$D$404,D$4,'Leave log'!$E$5:$E$404,"Half day")&gt;0,"½",""),IF(AND(Setup!$A$17&lt;&gt;"",COUNTIFS('Leave log'!$A$5:$A$404,$A25,'Leave log'!$C$5:$C$404,"&lt;="&amp;D$4,'Leave log'!$D$5:$D$404,"&gt;="&amp;D$4,'Leave log'!$B$5:$B$404,Setup!$A$17)&gt;0),Setup!$B$17&amp;IF(COUNTIFS('Leave log'!$A$5:$A$404,$A25,'Leave log'!$C$5:$C$404,D$4,'Leave log'!$D$5:$D$404,D$4,'Leave log'!$E$5:$E$404,"Half day")&gt;0,"½",""),""))))))))</f>
        <v/>
      </c>
      <c r="E25" s="75">
        <f>IF(OR(E$7=1,$A25=""),"",IF(COUNTIFS('Leave log'!$A$5:$A$404,$A25,'Leave log'!$C$5:$C$404,"&lt;="&amp;E$4,'Leave log'!$D$5:$D$404,"&gt;="&amp;E$4)=0,"",IF(AND(Setup!$A$12&lt;&gt;"",COUNTIFS('Leave log'!$A$5:$A$404,$A25,'Leave log'!$C$5:$C$404,"&lt;="&amp;E$4,'Leave log'!$D$5:$D$404,"&gt;="&amp;E$4,'Leave log'!$B$5:$B$404,Setup!$A$12)&gt;0),Setup!$B$12&amp;IF(COUNTIFS('Leave log'!$A$5:$A$404,$A25,'Leave log'!$C$5:$C$404,E$4,'Leave log'!$D$5:$D$404,E$4,'Leave log'!$E$5:$E$404,"Half day")&gt;0,"½",""),IF(AND(Setup!$A$13&lt;&gt;"",COUNTIFS('Leave log'!$A$5:$A$404,$A25,'Leave log'!$C$5:$C$404,"&lt;="&amp;E$4,'Leave log'!$D$5:$D$404,"&gt;="&amp;E$4,'Leave log'!$B$5:$B$404,Setup!$A$13)&gt;0),Setup!$B$13&amp;IF(COUNTIFS('Leave log'!$A$5:$A$404,$A25,'Leave log'!$C$5:$C$404,E$4,'Leave log'!$D$5:$D$404,E$4,'Leave log'!$E$5:$E$404,"Half day")&gt;0,"½",""),IF(AND(Setup!$A$14&lt;&gt;"",COUNTIFS('Leave log'!$A$5:$A$404,$A25,'Leave log'!$C$5:$C$404,"&lt;="&amp;E$4,'Leave log'!$D$5:$D$404,"&gt;="&amp;E$4,'Leave log'!$B$5:$B$404,Setup!$A$14)&gt;0),Setup!$B$14&amp;IF(COUNTIFS('Leave log'!$A$5:$A$404,$A25,'Leave log'!$C$5:$C$404,E$4,'Leave log'!$D$5:$D$404,E$4,'Leave log'!$E$5:$E$404,"Half day")&gt;0,"½",""),IF(AND(Setup!$A$15&lt;&gt;"",COUNTIFS('Leave log'!$A$5:$A$404,$A25,'Leave log'!$C$5:$C$404,"&lt;="&amp;E$4,'Leave log'!$D$5:$D$404,"&gt;="&amp;E$4,'Leave log'!$B$5:$B$404,Setup!$A$15)&gt;0),Setup!$B$15&amp;IF(COUNTIFS('Leave log'!$A$5:$A$404,$A25,'Leave log'!$C$5:$C$404,E$4,'Leave log'!$D$5:$D$404,E$4,'Leave log'!$E$5:$E$404,"Half day")&gt;0,"½",""),IF(AND(Setup!$A$16&lt;&gt;"",COUNTIFS('Leave log'!$A$5:$A$404,$A25,'Leave log'!$C$5:$C$404,"&lt;="&amp;E$4,'Leave log'!$D$5:$D$404,"&gt;="&amp;E$4,'Leave log'!$B$5:$B$404,Setup!$A$16)&gt;0),Setup!$B$16&amp;IF(COUNTIFS('Leave log'!$A$5:$A$404,$A25,'Leave log'!$C$5:$C$404,E$4,'Leave log'!$D$5:$D$404,E$4,'Leave log'!$E$5:$E$404,"Half day")&gt;0,"½",""),IF(AND(Setup!$A$17&lt;&gt;"",COUNTIFS('Leave log'!$A$5:$A$404,$A25,'Leave log'!$C$5:$C$404,"&lt;="&amp;E$4,'Leave log'!$D$5:$D$404,"&gt;="&amp;E$4,'Leave log'!$B$5:$B$404,Setup!$A$17)&gt;0),Setup!$B$17&amp;IF(COUNTIFS('Leave log'!$A$5:$A$404,$A25,'Leave log'!$C$5:$C$404,E$4,'Leave log'!$D$5:$D$404,E$4,'Leave log'!$E$5:$E$404,"Half day")&gt;0,"½",""),""))))))))</f>
        <v/>
      </c>
      <c r="F25" s="75">
        <f>IF(OR(F$7=1,$A25=""),"",IF(COUNTIFS('Leave log'!$A$5:$A$404,$A25,'Leave log'!$C$5:$C$404,"&lt;="&amp;F$4,'Leave log'!$D$5:$D$404,"&gt;="&amp;F$4)=0,"",IF(AND(Setup!$A$12&lt;&gt;"",COUNTIFS('Leave log'!$A$5:$A$404,$A25,'Leave log'!$C$5:$C$404,"&lt;="&amp;F$4,'Leave log'!$D$5:$D$404,"&gt;="&amp;F$4,'Leave log'!$B$5:$B$404,Setup!$A$12)&gt;0),Setup!$B$12&amp;IF(COUNTIFS('Leave log'!$A$5:$A$404,$A25,'Leave log'!$C$5:$C$404,F$4,'Leave log'!$D$5:$D$404,F$4,'Leave log'!$E$5:$E$404,"Half day")&gt;0,"½",""),IF(AND(Setup!$A$13&lt;&gt;"",COUNTIFS('Leave log'!$A$5:$A$404,$A25,'Leave log'!$C$5:$C$404,"&lt;="&amp;F$4,'Leave log'!$D$5:$D$404,"&gt;="&amp;F$4,'Leave log'!$B$5:$B$404,Setup!$A$13)&gt;0),Setup!$B$13&amp;IF(COUNTIFS('Leave log'!$A$5:$A$404,$A25,'Leave log'!$C$5:$C$404,F$4,'Leave log'!$D$5:$D$404,F$4,'Leave log'!$E$5:$E$404,"Half day")&gt;0,"½",""),IF(AND(Setup!$A$14&lt;&gt;"",COUNTIFS('Leave log'!$A$5:$A$404,$A25,'Leave log'!$C$5:$C$404,"&lt;="&amp;F$4,'Leave log'!$D$5:$D$404,"&gt;="&amp;F$4,'Leave log'!$B$5:$B$404,Setup!$A$14)&gt;0),Setup!$B$14&amp;IF(COUNTIFS('Leave log'!$A$5:$A$404,$A25,'Leave log'!$C$5:$C$404,F$4,'Leave log'!$D$5:$D$404,F$4,'Leave log'!$E$5:$E$404,"Half day")&gt;0,"½",""),IF(AND(Setup!$A$15&lt;&gt;"",COUNTIFS('Leave log'!$A$5:$A$404,$A25,'Leave log'!$C$5:$C$404,"&lt;="&amp;F$4,'Leave log'!$D$5:$D$404,"&gt;="&amp;F$4,'Leave log'!$B$5:$B$404,Setup!$A$15)&gt;0),Setup!$B$15&amp;IF(COUNTIFS('Leave log'!$A$5:$A$404,$A25,'Leave log'!$C$5:$C$404,F$4,'Leave log'!$D$5:$D$404,F$4,'Leave log'!$E$5:$E$404,"Half day")&gt;0,"½",""),IF(AND(Setup!$A$16&lt;&gt;"",COUNTIFS('Leave log'!$A$5:$A$404,$A25,'Leave log'!$C$5:$C$404,"&lt;="&amp;F$4,'Leave log'!$D$5:$D$404,"&gt;="&amp;F$4,'Leave log'!$B$5:$B$404,Setup!$A$16)&gt;0),Setup!$B$16&amp;IF(COUNTIFS('Leave log'!$A$5:$A$404,$A25,'Leave log'!$C$5:$C$404,F$4,'Leave log'!$D$5:$D$404,F$4,'Leave log'!$E$5:$E$404,"Half day")&gt;0,"½",""),IF(AND(Setup!$A$17&lt;&gt;"",COUNTIFS('Leave log'!$A$5:$A$404,$A25,'Leave log'!$C$5:$C$404,"&lt;="&amp;F$4,'Leave log'!$D$5:$D$404,"&gt;="&amp;F$4,'Leave log'!$B$5:$B$404,Setup!$A$17)&gt;0),Setup!$B$17&amp;IF(COUNTIFS('Leave log'!$A$5:$A$404,$A25,'Leave log'!$C$5:$C$404,F$4,'Leave log'!$D$5:$D$404,F$4,'Leave log'!$E$5:$E$404,"Half day")&gt;0,"½",""),""))))))))</f>
        <v/>
      </c>
      <c r="G25" s="75">
        <f>IF(OR(G$7=1,$A25=""),"",IF(COUNTIFS('Leave log'!$A$5:$A$404,$A25,'Leave log'!$C$5:$C$404,"&lt;="&amp;G$4,'Leave log'!$D$5:$D$404,"&gt;="&amp;G$4)=0,"",IF(AND(Setup!$A$12&lt;&gt;"",COUNTIFS('Leave log'!$A$5:$A$404,$A25,'Leave log'!$C$5:$C$404,"&lt;="&amp;G$4,'Leave log'!$D$5:$D$404,"&gt;="&amp;G$4,'Leave log'!$B$5:$B$404,Setup!$A$12)&gt;0),Setup!$B$12&amp;IF(COUNTIFS('Leave log'!$A$5:$A$404,$A25,'Leave log'!$C$5:$C$404,G$4,'Leave log'!$D$5:$D$404,G$4,'Leave log'!$E$5:$E$404,"Half day")&gt;0,"½",""),IF(AND(Setup!$A$13&lt;&gt;"",COUNTIFS('Leave log'!$A$5:$A$404,$A25,'Leave log'!$C$5:$C$404,"&lt;="&amp;G$4,'Leave log'!$D$5:$D$404,"&gt;="&amp;G$4,'Leave log'!$B$5:$B$404,Setup!$A$13)&gt;0),Setup!$B$13&amp;IF(COUNTIFS('Leave log'!$A$5:$A$404,$A25,'Leave log'!$C$5:$C$404,G$4,'Leave log'!$D$5:$D$404,G$4,'Leave log'!$E$5:$E$404,"Half day")&gt;0,"½",""),IF(AND(Setup!$A$14&lt;&gt;"",COUNTIFS('Leave log'!$A$5:$A$404,$A25,'Leave log'!$C$5:$C$404,"&lt;="&amp;G$4,'Leave log'!$D$5:$D$404,"&gt;="&amp;G$4,'Leave log'!$B$5:$B$404,Setup!$A$14)&gt;0),Setup!$B$14&amp;IF(COUNTIFS('Leave log'!$A$5:$A$404,$A25,'Leave log'!$C$5:$C$404,G$4,'Leave log'!$D$5:$D$404,G$4,'Leave log'!$E$5:$E$404,"Half day")&gt;0,"½",""),IF(AND(Setup!$A$15&lt;&gt;"",COUNTIFS('Leave log'!$A$5:$A$404,$A25,'Leave log'!$C$5:$C$404,"&lt;="&amp;G$4,'Leave log'!$D$5:$D$404,"&gt;="&amp;G$4,'Leave log'!$B$5:$B$404,Setup!$A$15)&gt;0),Setup!$B$15&amp;IF(COUNTIFS('Leave log'!$A$5:$A$404,$A25,'Leave log'!$C$5:$C$404,G$4,'Leave log'!$D$5:$D$404,G$4,'Leave log'!$E$5:$E$404,"Half day")&gt;0,"½",""),IF(AND(Setup!$A$16&lt;&gt;"",COUNTIFS('Leave log'!$A$5:$A$404,$A25,'Leave log'!$C$5:$C$404,"&lt;="&amp;G$4,'Leave log'!$D$5:$D$404,"&gt;="&amp;G$4,'Leave log'!$B$5:$B$404,Setup!$A$16)&gt;0),Setup!$B$16&amp;IF(COUNTIFS('Leave log'!$A$5:$A$404,$A25,'Leave log'!$C$5:$C$404,G$4,'Leave log'!$D$5:$D$404,G$4,'Leave log'!$E$5:$E$404,"Half day")&gt;0,"½",""),IF(AND(Setup!$A$17&lt;&gt;"",COUNTIFS('Leave log'!$A$5:$A$404,$A25,'Leave log'!$C$5:$C$404,"&lt;="&amp;G$4,'Leave log'!$D$5:$D$404,"&gt;="&amp;G$4,'Leave log'!$B$5:$B$404,Setup!$A$17)&gt;0),Setup!$B$17&amp;IF(COUNTIFS('Leave log'!$A$5:$A$404,$A25,'Leave log'!$C$5:$C$404,G$4,'Leave log'!$D$5:$D$404,G$4,'Leave log'!$E$5:$E$404,"Half day")&gt;0,"½",""),""))))))))</f>
        <v/>
      </c>
      <c r="H25" s="75">
        <f>IF(OR(H$7=1,$A25=""),"",IF(COUNTIFS('Leave log'!$A$5:$A$404,$A25,'Leave log'!$C$5:$C$404,"&lt;="&amp;H$4,'Leave log'!$D$5:$D$404,"&gt;="&amp;H$4)=0,"",IF(AND(Setup!$A$12&lt;&gt;"",COUNTIFS('Leave log'!$A$5:$A$404,$A25,'Leave log'!$C$5:$C$404,"&lt;="&amp;H$4,'Leave log'!$D$5:$D$404,"&gt;="&amp;H$4,'Leave log'!$B$5:$B$404,Setup!$A$12)&gt;0),Setup!$B$12&amp;IF(COUNTIFS('Leave log'!$A$5:$A$404,$A25,'Leave log'!$C$5:$C$404,H$4,'Leave log'!$D$5:$D$404,H$4,'Leave log'!$E$5:$E$404,"Half day")&gt;0,"½",""),IF(AND(Setup!$A$13&lt;&gt;"",COUNTIFS('Leave log'!$A$5:$A$404,$A25,'Leave log'!$C$5:$C$404,"&lt;="&amp;H$4,'Leave log'!$D$5:$D$404,"&gt;="&amp;H$4,'Leave log'!$B$5:$B$404,Setup!$A$13)&gt;0),Setup!$B$13&amp;IF(COUNTIFS('Leave log'!$A$5:$A$404,$A25,'Leave log'!$C$5:$C$404,H$4,'Leave log'!$D$5:$D$404,H$4,'Leave log'!$E$5:$E$404,"Half day")&gt;0,"½",""),IF(AND(Setup!$A$14&lt;&gt;"",COUNTIFS('Leave log'!$A$5:$A$404,$A25,'Leave log'!$C$5:$C$404,"&lt;="&amp;H$4,'Leave log'!$D$5:$D$404,"&gt;="&amp;H$4,'Leave log'!$B$5:$B$404,Setup!$A$14)&gt;0),Setup!$B$14&amp;IF(COUNTIFS('Leave log'!$A$5:$A$404,$A25,'Leave log'!$C$5:$C$404,H$4,'Leave log'!$D$5:$D$404,H$4,'Leave log'!$E$5:$E$404,"Half day")&gt;0,"½",""),IF(AND(Setup!$A$15&lt;&gt;"",COUNTIFS('Leave log'!$A$5:$A$404,$A25,'Leave log'!$C$5:$C$404,"&lt;="&amp;H$4,'Leave log'!$D$5:$D$404,"&gt;="&amp;H$4,'Leave log'!$B$5:$B$404,Setup!$A$15)&gt;0),Setup!$B$15&amp;IF(COUNTIFS('Leave log'!$A$5:$A$404,$A25,'Leave log'!$C$5:$C$404,H$4,'Leave log'!$D$5:$D$404,H$4,'Leave log'!$E$5:$E$404,"Half day")&gt;0,"½",""),IF(AND(Setup!$A$16&lt;&gt;"",COUNTIFS('Leave log'!$A$5:$A$404,$A25,'Leave log'!$C$5:$C$404,"&lt;="&amp;H$4,'Leave log'!$D$5:$D$404,"&gt;="&amp;H$4,'Leave log'!$B$5:$B$404,Setup!$A$16)&gt;0),Setup!$B$16&amp;IF(COUNTIFS('Leave log'!$A$5:$A$404,$A25,'Leave log'!$C$5:$C$404,H$4,'Leave log'!$D$5:$D$404,H$4,'Leave log'!$E$5:$E$404,"Half day")&gt;0,"½",""),IF(AND(Setup!$A$17&lt;&gt;"",COUNTIFS('Leave log'!$A$5:$A$404,$A25,'Leave log'!$C$5:$C$404,"&lt;="&amp;H$4,'Leave log'!$D$5:$D$404,"&gt;="&amp;H$4,'Leave log'!$B$5:$B$404,Setup!$A$17)&gt;0),Setup!$B$17&amp;IF(COUNTIFS('Leave log'!$A$5:$A$404,$A25,'Leave log'!$C$5:$C$404,H$4,'Leave log'!$D$5:$D$404,H$4,'Leave log'!$E$5:$E$404,"Half day")&gt;0,"½",""),""))))))))</f>
        <v/>
      </c>
      <c r="I25" s="75">
        <f>IF(OR(I$7=1,$A25=""),"",IF(COUNTIFS('Leave log'!$A$5:$A$404,$A25,'Leave log'!$C$5:$C$404,"&lt;="&amp;I$4,'Leave log'!$D$5:$D$404,"&gt;="&amp;I$4)=0,"",IF(AND(Setup!$A$12&lt;&gt;"",COUNTIFS('Leave log'!$A$5:$A$404,$A25,'Leave log'!$C$5:$C$404,"&lt;="&amp;I$4,'Leave log'!$D$5:$D$404,"&gt;="&amp;I$4,'Leave log'!$B$5:$B$404,Setup!$A$12)&gt;0),Setup!$B$12&amp;IF(COUNTIFS('Leave log'!$A$5:$A$404,$A25,'Leave log'!$C$5:$C$404,I$4,'Leave log'!$D$5:$D$404,I$4,'Leave log'!$E$5:$E$404,"Half day")&gt;0,"½",""),IF(AND(Setup!$A$13&lt;&gt;"",COUNTIFS('Leave log'!$A$5:$A$404,$A25,'Leave log'!$C$5:$C$404,"&lt;="&amp;I$4,'Leave log'!$D$5:$D$404,"&gt;="&amp;I$4,'Leave log'!$B$5:$B$404,Setup!$A$13)&gt;0),Setup!$B$13&amp;IF(COUNTIFS('Leave log'!$A$5:$A$404,$A25,'Leave log'!$C$5:$C$404,I$4,'Leave log'!$D$5:$D$404,I$4,'Leave log'!$E$5:$E$404,"Half day")&gt;0,"½",""),IF(AND(Setup!$A$14&lt;&gt;"",COUNTIFS('Leave log'!$A$5:$A$404,$A25,'Leave log'!$C$5:$C$404,"&lt;="&amp;I$4,'Leave log'!$D$5:$D$404,"&gt;="&amp;I$4,'Leave log'!$B$5:$B$404,Setup!$A$14)&gt;0),Setup!$B$14&amp;IF(COUNTIFS('Leave log'!$A$5:$A$404,$A25,'Leave log'!$C$5:$C$404,I$4,'Leave log'!$D$5:$D$404,I$4,'Leave log'!$E$5:$E$404,"Half day")&gt;0,"½",""),IF(AND(Setup!$A$15&lt;&gt;"",COUNTIFS('Leave log'!$A$5:$A$404,$A25,'Leave log'!$C$5:$C$404,"&lt;="&amp;I$4,'Leave log'!$D$5:$D$404,"&gt;="&amp;I$4,'Leave log'!$B$5:$B$404,Setup!$A$15)&gt;0),Setup!$B$15&amp;IF(COUNTIFS('Leave log'!$A$5:$A$404,$A25,'Leave log'!$C$5:$C$404,I$4,'Leave log'!$D$5:$D$404,I$4,'Leave log'!$E$5:$E$404,"Half day")&gt;0,"½",""),IF(AND(Setup!$A$16&lt;&gt;"",COUNTIFS('Leave log'!$A$5:$A$404,$A25,'Leave log'!$C$5:$C$404,"&lt;="&amp;I$4,'Leave log'!$D$5:$D$404,"&gt;="&amp;I$4,'Leave log'!$B$5:$B$404,Setup!$A$16)&gt;0),Setup!$B$16&amp;IF(COUNTIFS('Leave log'!$A$5:$A$404,$A25,'Leave log'!$C$5:$C$404,I$4,'Leave log'!$D$5:$D$404,I$4,'Leave log'!$E$5:$E$404,"Half day")&gt;0,"½",""),IF(AND(Setup!$A$17&lt;&gt;"",COUNTIFS('Leave log'!$A$5:$A$404,$A25,'Leave log'!$C$5:$C$404,"&lt;="&amp;I$4,'Leave log'!$D$5:$D$404,"&gt;="&amp;I$4,'Leave log'!$B$5:$B$404,Setup!$A$17)&gt;0),Setup!$B$17&amp;IF(COUNTIFS('Leave log'!$A$5:$A$404,$A25,'Leave log'!$C$5:$C$404,I$4,'Leave log'!$D$5:$D$404,I$4,'Leave log'!$E$5:$E$404,"Half day")&gt;0,"½",""),""))))))))</f>
        <v/>
      </c>
      <c r="J25" s="75">
        <f>IF(OR(J$7=1,$A25=""),"",IF(COUNTIFS('Leave log'!$A$5:$A$404,$A25,'Leave log'!$C$5:$C$404,"&lt;="&amp;J$4,'Leave log'!$D$5:$D$404,"&gt;="&amp;J$4)=0,"",IF(AND(Setup!$A$12&lt;&gt;"",COUNTIFS('Leave log'!$A$5:$A$404,$A25,'Leave log'!$C$5:$C$404,"&lt;="&amp;J$4,'Leave log'!$D$5:$D$404,"&gt;="&amp;J$4,'Leave log'!$B$5:$B$404,Setup!$A$12)&gt;0),Setup!$B$12&amp;IF(COUNTIFS('Leave log'!$A$5:$A$404,$A25,'Leave log'!$C$5:$C$404,J$4,'Leave log'!$D$5:$D$404,J$4,'Leave log'!$E$5:$E$404,"Half day")&gt;0,"½",""),IF(AND(Setup!$A$13&lt;&gt;"",COUNTIFS('Leave log'!$A$5:$A$404,$A25,'Leave log'!$C$5:$C$404,"&lt;="&amp;J$4,'Leave log'!$D$5:$D$404,"&gt;="&amp;J$4,'Leave log'!$B$5:$B$404,Setup!$A$13)&gt;0),Setup!$B$13&amp;IF(COUNTIFS('Leave log'!$A$5:$A$404,$A25,'Leave log'!$C$5:$C$404,J$4,'Leave log'!$D$5:$D$404,J$4,'Leave log'!$E$5:$E$404,"Half day")&gt;0,"½",""),IF(AND(Setup!$A$14&lt;&gt;"",COUNTIFS('Leave log'!$A$5:$A$404,$A25,'Leave log'!$C$5:$C$404,"&lt;="&amp;J$4,'Leave log'!$D$5:$D$404,"&gt;="&amp;J$4,'Leave log'!$B$5:$B$404,Setup!$A$14)&gt;0),Setup!$B$14&amp;IF(COUNTIFS('Leave log'!$A$5:$A$404,$A25,'Leave log'!$C$5:$C$404,J$4,'Leave log'!$D$5:$D$404,J$4,'Leave log'!$E$5:$E$404,"Half day")&gt;0,"½",""),IF(AND(Setup!$A$15&lt;&gt;"",COUNTIFS('Leave log'!$A$5:$A$404,$A25,'Leave log'!$C$5:$C$404,"&lt;="&amp;J$4,'Leave log'!$D$5:$D$404,"&gt;="&amp;J$4,'Leave log'!$B$5:$B$404,Setup!$A$15)&gt;0),Setup!$B$15&amp;IF(COUNTIFS('Leave log'!$A$5:$A$404,$A25,'Leave log'!$C$5:$C$404,J$4,'Leave log'!$D$5:$D$404,J$4,'Leave log'!$E$5:$E$404,"Half day")&gt;0,"½",""),IF(AND(Setup!$A$16&lt;&gt;"",COUNTIFS('Leave log'!$A$5:$A$404,$A25,'Leave log'!$C$5:$C$404,"&lt;="&amp;J$4,'Leave log'!$D$5:$D$404,"&gt;="&amp;J$4,'Leave log'!$B$5:$B$404,Setup!$A$16)&gt;0),Setup!$B$16&amp;IF(COUNTIFS('Leave log'!$A$5:$A$404,$A25,'Leave log'!$C$5:$C$404,J$4,'Leave log'!$D$5:$D$404,J$4,'Leave log'!$E$5:$E$404,"Half day")&gt;0,"½",""),IF(AND(Setup!$A$17&lt;&gt;"",COUNTIFS('Leave log'!$A$5:$A$404,$A25,'Leave log'!$C$5:$C$404,"&lt;="&amp;J$4,'Leave log'!$D$5:$D$404,"&gt;="&amp;J$4,'Leave log'!$B$5:$B$404,Setup!$A$17)&gt;0),Setup!$B$17&amp;IF(COUNTIFS('Leave log'!$A$5:$A$404,$A25,'Leave log'!$C$5:$C$404,J$4,'Leave log'!$D$5:$D$404,J$4,'Leave log'!$E$5:$E$404,"Half day")&gt;0,"½",""),""))))))))</f>
        <v/>
      </c>
      <c r="K25" s="75">
        <f>IF(OR(K$7=1,$A25=""),"",IF(COUNTIFS('Leave log'!$A$5:$A$404,$A25,'Leave log'!$C$5:$C$404,"&lt;="&amp;K$4,'Leave log'!$D$5:$D$404,"&gt;="&amp;K$4)=0,"",IF(AND(Setup!$A$12&lt;&gt;"",COUNTIFS('Leave log'!$A$5:$A$404,$A25,'Leave log'!$C$5:$C$404,"&lt;="&amp;K$4,'Leave log'!$D$5:$D$404,"&gt;="&amp;K$4,'Leave log'!$B$5:$B$404,Setup!$A$12)&gt;0),Setup!$B$12&amp;IF(COUNTIFS('Leave log'!$A$5:$A$404,$A25,'Leave log'!$C$5:$C$404,K$4,'Leave log'!$D$5:$D$404,K$4,'Leave log'!$E$5:$E$404,"Half day")&gt;0,"½",""),IF(AND(Setup!$A$13&lt;&gt;"",COUNTIFS('Leave log'!$A$5:$A$404,$A25,'Leave log'!$C$5:$C$404,"&lt;="&amp;K$4,'Leave log'!$D$5:$D$404,"&gt;="&amp;K$4,'Leave log'!$B$5:$B$404,Setup!$A$13)&gt;0),Setup!$B$13&amp;IF(COUNTIFS('Leave log'!$A$5:$A$404,$A25,'Leave log'!$C$5:$C$404,K$4,'Leave log'!$D$5:$D$404,K$4,'Leave log'!$E$5:$E$404,"Half day")&gt;0,"½",""),IF(AND(Setup!$A$14&lt;&gt;"",COUNTIFS('Leave log'!$A$5:$A$404,$A25,'Leave log'!$C$5:$C$404,"&lt;="&amp;K$4,'Leave log'!$D$5:$D$404,"&gt;="&amp;K$4,'Leave log'!$B$5:$B$404,Setup!$A$14)&gt;0),Setup!$B$14&amp;IF(COUNTIFS('Leave log'!$A$5:$A$404,$A25,'Leave log'!$C$5:$C$404,K$4,'Leave log'!$D$5:$D$404,K$4,'Leave log'!$E$5:$E$404,"Half day")&gt;0,"½",""),IF(AND(Setup!$A$15&lt;&gt;"",COUNTIFS('Leave log'!$A$5:$A$404,$A25,'Leave log'!$C$5:$C$404,"&lt;="&amp;K$4,'Leave log'!$D$5:$D$404,"&gt;="&amp;K$4,'Leave log'!$B$5:$B$404,Setup!$A$15)&gt;0),Setup!$B$15&amp;IF(COUNTIFS('Leave log'!$A$5:$A$404,$A25,'Leave log'!$C$5:$C$404,K$4,'Leave log'!$D$5:$D$404,K$4,'Leave log'!$E$5:$E$404,"Half day")&gt;0,"½",""),IF(AND(Setup!$A$16&lt;&gt;"",COUNTIFS('Leave log'!$A$5:$A$404,$A25,'Leave log'!$C$5:$C$404,"&lt;="&amp;K$4,'Leave log'!$D$5:$D$404,"&gt;="&amp;K$4,'Leave log'!$B$5:$B$404,Setup!$A$16)&gt;0),Setup!$B$16&amp;IF(COUNTIFS('Leave log'!$A$5:$A$404,$A25,'Leave log'!$C$5:$C$404,K$4,'Leave log'!$D$5:$D$404,K$4,'Leave log'!$E$5:$E$404,"Half day")&gt;0,"½",""),IF(AND(Setup!$A$17&lt;&gt;"",COUNTIFS('Leave log'!$A$5:$A$404,$A25,'Leave log'!$C$5:$C$404,"&lt;="&amp;K$4,'Leave log'!$D$5:$D$404,"&gt;="&amp;K$4,'Leave log'!$B$5:$B$404,Setup!$A$17)&gt;0),Setup!$B$17&amp;IF(COUNTIFS('Leave log'!$A$5:$A$404,$A25,'Leave log'!$C$5:$C$404,K$4,'Leave log'!$D$5:$D$404,K$4,'Leave log'!$E$5:$E$404,"Half day")&gt;0,"½",""),""))))))))</f>
        <v/>
      </c>
      <c r="L25" s="75">
        <f>IF(OR(L$7=1,$A25=""),"",IF(COUNTIFS('Leave log'!$A$5:$A$404,$A25,'Leave log'!$C$5:$C$404,"&lt;="&amp;L$4,'Leave log'!$D$5:$D$404,"&gt;="&amp;L$4)=0,"",IF(AND(Setup!$A$12&lt;&gt;"",COUNTIFS('Leave log'!$A$5:$A$404,$A25,'Leave log'!$C$5:$C$404,"&lt;="&amp;L$4,'Leave log'!$D$5:$D$404,"&gt;="&amp;L$4,'Leave log'!$B$5:$B$404,Setup!$A$12)&gt;0),Setup!$B$12&amp;IF(COUNTIFS('Leave log'!$A$5:$A$404,$A25,'Leave log'!$C$5:$C$404,L$4,'Leave log'!$D$5:$D$404,L$4,'Leave log'!$E$5:$E$404,"Half day")&gt;0,"½",""),IF(AND(Setup!$A$13&lt;&gt;"",COUNTIFS('Leave log'!$A$5:$A$404,$A25,'Leave log'!$C$5:$C$404,"&lt;="&amp;L$4,'Leave log'!$D$5:$D$404,"&gt;="&amp;L$4,'Leave log'!$B$5:$B$404,Setup!$A$13)&gt;0),Setup!$B$13&amp;IF(COUNTIFS('Leave log'!$A$5:$A$404,$A25,'Leave log'!$C$5:$C$404,L$4,'Leave log'!$D$5:$D$404,L$4,'Leave log'!$E$5:$E$404,"Half day")&gt;0,"½",""),IF(AND(Setup!$A$14&lt;&gt;"",COUNTIFS('Leave log'!$A$5:$A$404,$A25,'Leave log'!$C$5:$C$404,"&lt;="&amp;L$4,'Leave log'!$D$5:$D$404,"&gt;="&amp;L$4,'Leave log'!$B$5:$B$404,Setup!$A$14)&gt;0),Setup!$B$14&amp;IF(COUNTIFS('Leave log'!$A$5:$A$404,$A25,'Leave log'!$C$5:$C$404,L$4,'Leave log'!$D$5:$D$404,L$4,'Leave log'!$E$5:$E$404,"Half day")&gt;0,"½",""),IF(AND(Setup!$A$15&lt;&gt;"",COUNTIFS('Leave log'!$A$5:$A$404,$A25,'Leave log'!$C$5:$C$404,"&lt;="&amp;L$4,'Leave log'!$D$5:$D$404,"&gt;="&amp;L$4,'Leave log'!$B$5:$B$404,Setup!$A$15)&gt;0),Setup!$B$15&amp;IF(COUNTIFS('Leave log'!$A$5:$A$404,$A25,'Leave log'!$C$5:$C$404,L$4,'Leave log'!$D$5:$D$404,L$4,'Leave log'!$E$5:$E$404,"Half day")&gt;0,"½",""),IF(AND(Setup!$A$16&lt;&gt;"",COUNTIFS('Leave log'!$A$5:$A$404,$A25,'Leave log'!$C$5:$C$404,"&lt;="&amp;L$4,'Leave log'!$D$5:$D$404,"&gt;="&amp;L$4,'Leave log'!$B$5:$B$404,Setup!$A$16)&gt;0),Setup!$B$16&amp;IF(COUNTIFS('Leave log'!$A$5:$A$404,$A25,'Leave log'!$C$5:$C$404,L$4,'Leave log'!$D$5:$D$404,L$4,'Leave log'!$E$5:$E$404,"Half day")&gt;0,"½",""),IF(AND(Setup!$A$17&lt;&gt;"",COUNTIFS('Leave log'!$A$5:$A$404,$A25,'Leave log'!$C$5:$C$404,"&lt;="&amp;L$4,'Leave log'!$D$5:$D$404,"&gt;="&amp;L$4,'Leave log'!$B$5:$B$404,Setup!$A$17)&gt;0),Setup!$B$17&amp;IF(COUNTIFS('Leave log'!$A$5:$A$404,$A25,'Leave log'!$C$5:$C$404,L$4,'Leave log'!$D$5:$D$404,L$4,'Leave log'!$E$5:$E$404,"Half day")&gt;0,"½",""),""))))))))</f>
        <v/>
      </c>
      <c r="M25" s="75">
        <f>IF(OR(M$7=1,$A25=""),"",IF(COUNTIFS('Leave log'!$A$5:$A$404,$A25,'Leave log'!$C$5:$C$404,"&lt;="&amp;M$4,'Leave log'!$D$5:$D$404,"&gt;="&amp;M$4)=0,"",IF(AND(Setup!$A$12&lt;&gt;"",COUNTIFS('Leave log'!$A$5:$A$404,$A25,'Leave log'!$C$5:$C$404,"&lt;="&amp;M$4,'Leave log'!$D$5:$D$404,"&gt;="&amp;M$4,'Leave log'!$B$5:$B$404,Setup!$A$12)&gt;0),Setup!$B$12&amp;IF(COUNTIFS('Leave log'!$A$5:$A$404,$A25,'Leave log'!$C$5:$C$404,M$4,'Leave log'!$D$5:$D$404,M$4,'Leave log'!$E$5:$E$404,"Half day")&gt;0,"½",""),IF(AND(Setup!$A$13&lt;&gt;"",COUNTIFS('Leave log'!$A$5:$A$404,$A25,'Leave log'!$C$5:$C$404,"&lt;="&amp;M$4,'Leave log'!$D$5:$D$404,"&gt;="&amp;M$4,'Leave log'!$B$5:$B$404,Setup!$A$13)&gt;0),Setup!$B$13&amp;IF(COUNTIFS('Leave log'!$A$5:$A$404,$A25,'Leave log'!$C$5:$C$404,M$4,'Leave log'!$D$5:$D$404,M$4,'Leave log'!$E$5:$E$404,"Half day")&gt;0,"½",""),IF(AND(Setup!$A$14&lt;&gt;"",COUNTIFS('Leave log'!$A$5:$A$404,$A25,'Leave log'!$C$5:$C$404,"&lt;="&amp;M$4,'Leave log'!$D$5:$D$404,"&gt;="&amp;M$4,'Leave log'!$B$5:$B$404,Setup!$A$14)&gt;0),Setup!$B$14&amp;IF(COUNTIFS('Leave log'!$A$5:$A$404,$A25,'Leave log'!$C$5:$C$404,M$4,'Leave log'!$D$5:$D$404,M$4,'Leave log'!$E$5:$E$404,"Half day")&gt;0,"½",""),IF(AND(Setup!$A$15&lt;&gt;"",COUNTIFS('Leave log'!$A$5:$A$404,$A25,'Leave log'!$C$5:$C$404,"&lt;="&amp;M$4,'Leave log'!$D$5:$D$404,"&gt;="&amp;M$4,'Leave log'!$B$5:$B$404,Setup!$A$15)&gt;0),Setup!$B$15&amp;IF(COUNTIFS('Leave log'!$A$5:$A$404,$A25,'Leave log'!$C$5:$C$404,M$4,'Leave log'!$D$5:$D$404,M$4,'Leave log'!$E$5:$E$404,"Half day")&gt;0,"½",""),IF(AND(Setup!$A$16&lt;&gt;"",COUNTIFS('Leave log'!$A$5:$A$404,$A25,'Leave log'!$C$5:$C$404,"&lt;="&amp;M$4,'Leave log'!$D$5:$D$404,"&gt;="&amp;M$4,'Leave log'!$B$5:$B$404,Setup!$A$16)&gt;0),Setup!$B$16&amp;IF(COUNTIFS('Leave log'!$A$5:$A$404,$A25,'Leave log'!$C$5:$C$404,M$4,'Leave log'!$D$5:$D$404,M$4,'Leave log'!$E$5:$E$404,"Half day")&gt;0,"½",""),IF(AND(Setup!$A$17&lt;&gt;"",COUNTIFS('Leave log'!$A$5:$A$404,$A25,'Leave log'!$C$5:$C$404,"&lt;="&amp;M$4,'Leave log'!$D$5:$D$404,"&gt;="&amp;M$4,'Leave log'!$B$5:$B$404,Setup!$A$17)&gt;0),Setup!$B$17&amp;IF(COUNTIFS('Leave log'!$A$5:$A$404,$A25,'Leave log'!$C$5:$C$404,M$4,'Leave log'!$D$5:$D$404,M$4,'Leave log'!$E$5:$E$404,"Half day")&gt;0,"½",""),""))))))))</f>
        <v/>
      </c>
      <c r="N25" s="75">
        <f>IF(OR(N$7=1,$A25=""),"",IF(COUNTIFS('Leave log'!$A$5:$A$404,$A25,'Leave log'!$C$5:$C$404,"&lt;="&amp;N$4,'Leave log'!$D$5:$D$404,"&gt;="&amp;N$4)=0,"",IF(AND(Setup!$A$12&lt;&gt;"",COUNTIFS('Leave log'!$A$5:$A$404,$A25,'Leave log'!$C$5:$C$404,"&lt;="&amp;N$4,'Leave log'!$D$5:$D$404,"&gt;="&amp;N$4,'Leave log'!$B$5:$B$404,Setup!$A$12)&gt;0),Setup!$B$12&amp;IF(COUNTIFS('Leave log'!$A$5:$A$404,$A25,'Leave log'!$C$5:$C$404,N$4,'Leave log'!$D$5:$D$404,N$4,'Leave log'!$E$5:$E$404,"Half day")&gt;0,"½",""),IF(AND(Setup!$A$13&lt;&gt;"",COUNTIFS('Leave log'!$A$5:$A$404,$A25,'Leave log'!$C$5:$C$404,"&lt;="&amp;N$4,'Leave log'!$D$5:$D$404,"&gt;="&amp;N$4,'Leave log'!$B$5:$B$404,Setup!$A$13)&gt;0),Setup!$B$13&amp;IF(COUNTIFS('Leave log'!$A$5:$A$404,$A25,'Leave log'!$C$5:$C$404,N$4,'Leave log'!$D$5:$D$404,N$4,'Leave log'!$E$5:$E$404,"Half day")&gt;0,"½",""),IF(AND(Setup!$A$14&lt;&gt;"",COUNTIFS('Leave log'!$A$5:$A$404,$A25,'Leave log'!$C$5:$C$404,"&lt;="&amp;N$4,'Leave log'!$D$5:$D$404,"&gt;="&amp;N$4,'Leave log'!$B$5:$B$404,Setup!$A$14)&gt;0),Setup!$B$14&amp;IF(COUNTIFS('Leave log'!$A$5:$A$404,$A25,'Leave log'!$C$5:$C$404,N$4,'Leave log'!$D$5:$D$404,N$4,'Leave log'!$E$5:$E$404,"Half day")&gt;0,"½",""),IF(AND(Setup!$A$15&lt;&gt;"",COUNTIFS('Leave log'!$A$5:$A$404,$A25,'Leave log'!$C$5:$C$404,"&lt;="&amp;N$4,'Leave log'!$D$5:$D$404,"&gt;="&amp;N$4,'Leave log'!$B$5:$B$404,Setup!$A$15)&gt;0),Setup!$B$15&amp;IF(COUNTIFS('Leave log'!$A$5:$A$404,$A25,'Leave log'!$C$5:$C$404,N$4,'Leave log'!$D$5:$D$404,N$4,'Leave log'!$E$5:$E$404,"Half day")&gt;0,"½",""),IF(AND(Setup!$A$16&lt;&gt;"",COUNTIFS('Leave log'!$A$5:$A$404,$A25,'Leave log'!$C$5:$C$404,"&lt;="&amp;N$4,'Leave log'!$D$5:$D$404,"&gt;="&amp;N$4,'Leave log'!$B$5:$B$404,Setup!$A$16)&gt;0),Setup!$B$16&amp;IF(COUNTIFS('Leave log'!$A$5:$A$404,$A25,'Leave log'!$C$5:$C$404,N$4,'Leave log'!$D$5:$D$404,N$4,'Leave log'!$E$5:$E$404,"Half day")&gt;0,"½",""),IF(AND(Setup!$A$17&lt;&gt;"",COUNTIFS('Leave log'!$A$5:$A$404,$A25,'Leave log'!$C$5:$C$404,"&lt;="&amp;N$4,'Leave log'!$D$5:$D$404,"&gt;="&amp;N$4,'Leave log'!$B$5:$B$404,Setup!$A$17)&gt;0),Setup!$B$17&amp;IF(COUNTIFS('Leave log'!$A$5:$A$404,$A25,'Leave log'!$C$5:$C$404,N$4,'Leave log'!$D$5:$D$404,N$4,'Leave log'!$E$5:$E$404,"Half day")&gt;0,"½",""),""))))))))</f>
        <v/>
      </c>
      <c r="O25" s="75">
        <f>IF(OR(O$7=1,$A25=""),"",IF(COUNTIFS('Leave log'!$A$5:$A$404,$A25,'Leave log'!$C$5:$C$404,"&lt;="&amp;O$4,'Leave log'!$D$5:$D$404,"&gt;="&amp;O$4)=0,"",IF(AND(Setup!$A$12&lt;&gt;"",COUNTIFS('Leave log'!$A$5:$A$404,$A25,'Leave log'!$C$5:$C$404,"&lt;="&amp;O$4,'Leave log'!$D$5:$D$404,"&gt;="&amp;O$4,'Leave log'!$B$5:$B$404,Setup!$A$12)&gt;0),Setup!$B$12&amp;IF(COUNTIFS('Leave log'!$A$5:$A$404,$A25,'Leave log'!$C$5:$C$404,O$4,'Leave log'!$D$5:$D$404,O$4,'Leave log'!$E$5:$E$404,"Half day")&gt;0,"½",""),IF(AND(Setup!$A$13&lt;&gt;"",COUNTIFS('Leave log'!$A$5:$A$404,$A25,'Leave log'!$C$5:$C$404,"&lt;="&amp;O$4,'Leave log'!$D$5:$D$404,"&gt;="&amp;O$4,'Leave log'!$B$5:$B$404,Setup!$A$13)&gt;0),Setup!$B$13&amp;IF(COUNTIFS('Leave log'!$A$5:$A$404,$A25,'Leave log'!$C$5:$C$404,O$4,'Leave log'!$D$5:$D$404,O$4,'Leave log'!$E$5:$E$404,"Half day")&gt;0,"½",""),IF(AND(Setup!$A$14&lt;&gt;"",COUNTIFS('Leave log'!$A$5:$A$404,$A25,'Leave log'!$C$5:$C$404,"&lt;="&amp;O$4,'Leave log'!$D$5:$D$404,"&gt;="&amp;O$4,'Leave log'!$B$5:$B$404,Setup!$A$14)&gt;0),Setup!$B$14&amp;IF(COUNTIFS('Leave log'!$A$5:$A$404,$A25,'Leave log'!$C$5:$C$404,O$4,'Leave log'!$D$5:$D$404,O$4,'Leave log'!$E$5:$E$404,"Half day")&gt;0,"½",""),IF(AND(Setup!$A$15&lt;&gt;"",COUNTIFS('Leave log'!$A$5:$A$404,$A25,'Leave log'!$C$5:$C$404,"&lt;="&amp;O$4,'Leave log'!$D$5:$D$404,"&gt;="&amp;O$4,'Leave log'!$B$5:$B$404,Setup!$A$15)&gt;0),Setup!$B$15&amp;IF(COUNTIFS('Leave log'!$A$5:$A$404,$A25,'Leave log'!$C$5:$C$404,O$4,'Leave log'!$D$5:$D$404,O$4,'Leave log'!$E$5:$E$404,"Half day")&gt;0,"½",""),IF(AND(Setup!$A$16&lt;&gt;"",COUNTIFS('Leave log'!$A$5:$A$404,$A25,'Leave log'!$C$5:$C$404,"&lt;="&amp;O$4,'Leave log'!$D$5:$D$404,"&gt;="&amp;O$4,'Leave log'!$B$5:$B$404,Setup!$A$16)&gt;0),Setup!$B$16&amp;IF(COUNTIFS('Leave log'!$A$5:$A$404,$A25,'Leave log'!$C$5:$C$404,O$4,'Leave log'!$D$5:$D$404,O$4,'Leave log'!$E$5:$E$404,"Half day")&gt;0,"½",""),IF(AND(Setup!$A$17&lt;&gt;"",COUNTIFS('Leave log'!$A$5:$A$404,$A25,'Leave log'!$C$5:$C$404,"&lt;="&amp;O$4,'Leave log'!$D$5:$D$404,"&gt;="&amp;O$4,'Leave log'!$B$5:$B$404,Setup!$A$17)&gt;0),Setup!$B$17&amp;IF(COUNTIFS('Leave log'!$A$5:$A$404,$A25,'Leave log'!$C$5:$C$404,O$4,'Leave log'!$D$5:$D$404,O$4,'Leave log'!$E$5:$E$404,"Half day")&gt;0,"½",""),""))))))))</f>
        <v/>
      </c>
      <c r="P25" s="75">
        <f>IF(OR(P$7=1,$A25=""),"",IF(COUNTIFS('Leave log'!$A$5:$A$404,$A25,'Leave log'!$C$5:$C$404,"&lt;="&amp;P$4,'Leave log'!$D$5:$D$404,"&gt;="&amp;P$4)=0,"",IF(AND(Setup!$A$12&lt;&gt;"",COUNTIFS('Leave log'!$A$5:$A$404,$A25,'Leave log'!$C$5:$C$404,"&lt;="&amp;P$4,'Leave log'!$D$5:$D$404,"&gt;="&amp;P$4,'Leave log'!$B$5:$B$404,Setup!$A$12)&gt;0),Setup!$B$12&amp;IF(COUNTIFS('Leave log'!$A$5:$A$404,$A25,'Leave log'!$C$5:$C$404,P$4,'Leave log'!$D$5:$D$404,P$4,'Leave log'!$E$5:$E$404,"Half day")&gt;0,"½",""),IF(AND(Setup!$A$13&lt;&gt;"",COUNTIFS('Leave log'!$A$5:$A$404,$A25,'Leave log'!$C$5:$C$404,"&lt;="&amp;P$4,'Leave log'!$D$5:$D$404,"&gt;="&amp;P$4,'Leave log'!$B$5:$B$404,Setup!$A$13)&gt;0),Setup!$B$13&amp;IF(COUNTIFS('Leave log'!$A$5:$A$404,$A25,'Leave log'!$C$5:$C$404,P$4,'Leave log'!$D$5:$D$404,P$4,'Leave log'!$E$5:$E$404,"Half day")&gt;0,"½",""),IF(AND(Setup!$A$14&lt;&gt;"",COUNTIFS('Leave log'!$A$5:$A$404,$A25,'Leave log'!$C$5:$C$404,"&lt;="&amp;P$4,'Leave log'!$D$5:$D$404,"&gt;="&amp;P$4,'Leave log'!$B$5:$B$404,Setup!$A$14)&gt;0),Setup!$B$14&amp;IF(COUNTIFS('Leave log'!$A$5:$A$404,$A25,'Leave log'!$C$5:$C$404,P$4,'Leave log'!$D$5:$D$404,P$4,'Leave log'!$E$5:$E$404,"Half day")&gt;0,"½",""),IF(AND(Setup!$A$15&lt;&gt;"",COUNTIFS('Leave log'!$A$5:$A$404,$A25,'Leave log'!$C$5:$C$404,"&lt;="&amp;P$4,'Leave log'!$D$5:$D$404,"&gt;="&amp;P$4,'Leave log'!$B$5:$B$404,Setup!$A$15)&gt;0),Setup!$B$15&amp;IF(COUNTIFS('Leave log'!$A$5:$A$404,$A25,'Leave log'!$C$5:$C$404,P$4,'Leave log'!$D$5:$D$404,P$4,'Leave log'!$E$5:$E$404,"Half day")&gt;0,"½",""),IF(AND(Setup!$A$16&lt;&gt;"",COUNTIFS('Leave log'!$A$5:$A$404,$A25,'Leave log'!$C$5:$C$404,"&lt;="&amp;P$4,'Leave log'!$D$5:$D$404,"&gt;="&amp;P$4,'Leave log'!$B$5:$B$404,Setup!$A$16)&gt;0),Setup!$B$16&amp;IF(COUNTIFS('Leave log'!$A$5:$A$404,$A25,'Leave log'!$C$5:$C$404,P$4,'Leave log'!$D$5:$D$404,P$4,'Leave log'!$E$5:$E$404,"Half day")&gt;0,"½",""),IF(AND(Setup!$A$17&lt;&gt;"",COUNTIFS('Leave log'!$A$5:$A$404,$A25,'Leave log'!$C$5:$C$404,"&lt;="&amp;P$4,'Leave log'!$D$5:$D$404,"&gt;="&amp;P$4,'Leave log'!$B$5:$B$404,Setup!$A$17)&gt;0),Setup!$B$17&amp;IF(COUNTIFS('Leave log'!$A$5:$A$404,$A25,'Leave log'!$C$5:$C$404,P$4,'Leave log'!$D$5:$D$404,P$4,'Leave log'!$E$5:$E$404,"Half day")&gt;0,"½",""),""))))))))</f>
        <v/>
      </c>
      <c r="Q25" s="75">
        <f>IF(OR(Q$7=1,$A25=""),"",IF(COUNTIFS('Leave log'!$A$5:$A$404,$A25,'Leave log'!$C$5:$C$404,"&lt;="&amp;Q$4,'Leave log'!$D$5:$D$404,"&gt;="&amp;Q$4)=0,"",IF(AND(Setup!$A$12&lt;&gt;"",COUNTIFS('Leave log'!$A$5:$A$404,$A25,'Leave log'!$C$5:$C$404,"&lt;="&amp;Q$4,'Leave log'!$D$5:$D$404,"&gt;="&amp;Q$4,'Leave log'!$B$5:$B$404,Setup!$A$12)&gt;0),Setup!$B$12&amp;IF(COUNTIFS('Leave log'!$A$5:$A$404,$A25,'Leave log'!$C$5:$C$404,Q$4,'Leave log'!$D$5:$D$404,Q$4,'Leave log'!$E$5:$E$404,"Half day")&gt;0,"½",""),IF(AND(Setup!$A$13&lt;&gt;"",COUNTIFS('Leave log'!$A$5:$A$404,$A25,'Leave log'!$C$5:$C$404,"&lt;="&amp;Q$4,'Leave log'!$D$5:$D$404,"&gt;="&amp;Q$4,'Leave log'!$B$5:$B$404,Setup!$A$13)&gt;0),Setup!$B$13&amp;IF(COUNTIFS('Leave log'!$A$5:$A$404,$A25,'Leave log'!$C$5:$C$404,Q$4,'Leave log'!$D$5:$D$404,Q$4,'Leave log'!$E$5:$E$404,"Half day")&gt;0,"½",""),IF(AND(Setup!$A$14&lt;&gt;"",COUNTIFS('Leave log'!$A$5:$A$404,$A25,'Leave log'!$C$5:$C$404,"&lt;="&amp;Q$4,'Leave log'!$D$5:$D$404,"&gt;="&amp;Q$4,'Leave log'!$B$5:$B$404,Setup!$A$14)&gt;0),Setup!$B$14&amp;IF(COUNTIFS('Leave log'!$A$5:$A$404,$A25,'Leave log'!$C$5:$C$404,Q$4,'Leave log'!$D$5:$D$404,Q$4,'Leave log'!$E$5:$E$404,"Half day")&gt;0,"½",""),IF(AND(Setup!$A$15&lt;&gt;"",COUNTIFS('Leave log'!$A$5:$A$404,$A25,'Leave log'!$C$5:$C$404,"&lt;="&amp;Q$4,'Leave log'!$D$5:$D$404,"&gt;="&amp;Q$4,'Leave log'!$B$5:$B$404,Setup!$A$15)&gt;0),Setup!$B$15&amp;IF(COUNTIFS('Leave log'!$A$5:$A$404,$A25,'Leave log'!$C$5:$C$404,Q$4,'Leave log'!$D$5:$D$404,Q$4,'Leave log'!$E$5:$E$404,"Half day")&gt;0,"½",""),IF(AND(Setup!$A$16&lt;&gt;"",COUNTIFS('Leave log'!$A$5:$A$404,$A25,'Leave log'!$C$5:$C$404,"&lt;="&amp;Q$4,'Leave log'!$D$5:$D$404,"&gt;="&amp;Q$4,'Leave log'!$B$5:$B$404,Setup!$A$16)&gt;0),Setup!$B$16&amp;IF(COUNTIFS('Leave log'!$A$5:$A$404,$A25,'Leave log'!$C$5:$C$404,Q$4,'Leave log'!$D$5:$D$404,Q$4,'Leave log'!$E$5:$E$404,"Half day")&gt;0,"½",""),IF(AND(Setup!$A$17&lt;&gt;"",COUNTIFS('Leave log'!$A$5:$A$404,$A25,'Leave log'!$C$5:$C$404,"&lt;="&amp;Q$4,'Leave log'!$D$5:$D$404,"&gt;="&amp;Q$4,'Leave log'!$B$5:$B$404,Setup!$A$17)&gt;0),Setup!$B$17&amp;IF(COUNTIFS('Leave log'!$A$5:$A$404,$A25,'Leave log'!$C$5:$C$404,Q$4,'Leave log'!$D$5:$D$404,Q$4,'Leave log'!$E$5:$E$404,"Half day")&gt;0,"½",""),""))))))))</f>
        <v/>
      </c>
      <c r="R25" s="75">
        <f>IF(OR(R$7=1,$A25=""),"",IF(COUNTIFS('Leave log'!$A$5:$A$404,$A25,'Leave log'!$C$5:$C$404,"&lt;="&amp;R$4,'Leave log'!$D$5:$D$404,"&gt;="&amp;R$4)=0,"",IF(AND(Setup!$A$12&lt;&gt;"",COUNTIFS('Leave log'!$A$5:$A$404,$A25,'Leave log'!$C$5:$C$404,"&lt;="&amp;R$4,'Leave log'!$D$5:$D$404,"&gt;="&amp;R$4,'Leave log'!$B$5:$B$404,Setup!$A$12)&gt;0),Setup!$B$12&amp;IF(COUNTIFS('Leave log'!$A$5:$A$404,$A25,'Leave log'!$C$5:$C$404,R$4,'Leave log'!$D$5:$D$404,R$4,'Leave log'!$E$5:$E$404,"Half day")&gt;0,"½",""),IF(AND(Setup!$A$13&lt;&gt;"",COUNTIFS('Leave log'!$A$5:$A$404,$A25,'Leave log'!$C$5:$C$404,"&lt;="&amp;R$4,'Leave log'!$D$5:$D$404,"&gt;="&amp;R$4,'Leave log'!$B$5:$B$404,Setup!$A$13)&gt;0),Setup!$B$13&amp;IF(COUNTIFS('Leave log'!$A$5:$A$404,$A25,'Leave log'!$C$5:$C$404,R$4,'Leave log'!$D$5:$D$404,R$4,'Leave log'!$E$5:$E$404,"Half day")&gt;0,"½",""),IF(AND(Setup!$A$14&lt;&gt;"",COUNTIFS('Leave log'!$A$5:$A$404,$A25,'Leave log'!$C$5:$C$404,"&lt;="&amp;R$4,'Leave log'!$D$5:$D$404,"&gt;="&amp;R$4,'Leave log'!$B$5:$B$404,Setup!$A$14)&gt;0),Setup!$B$14&amp;IF(COUNTIFS('Leave log'!$A$5:$A$404,$A25,'Leave log'!$C$5:$C$404,R$4,'Leave log'!$D$5:$D$404,R$4,'Leave log'!$E$5:$E$404,"Half day")&gt;0,"½",""),IF(AND(Setup!$A$15&lt;&gt;"",COUNTIFS('Leave log'!$A$5:$A$404,$A25,'Leave log'!$C$5:$C$404,"&lt;="&amp;R$4,'Leave log'!$D$5:$D$404,"&gt;="&amp;R$4,'Leave log'!$B$5:$B$404,Setup!$A$15)&gt;0),Setup!$B$15&amp;IF(COUNTIFS('Leave log'!$A$5:$A$404,$A25,'Leave log'!$C$5:$C$404,R$4,'Leave log'!$D$5:$D$404,R$4,'Leave log'!$E$5:$E$404,"Half day")&gt;0,"½",""),IF(AND(Setup!$A$16&lt;&gt;"",COUNTIFS('Leave log'!$A$5:$A$404,$A25,'Leave log'!$C$5:$C$404,"&lt;="&amp;R$4,'Leave log'!$D$5:$D$404,"&gt;="&amp;R$4,'Leave log'!$B$5:$B$404,Setup!$A$16)&gt;0),Setup!$B$16&amp;IF(COUNTIFS('Leave log'!$A$5:$A$404,$A25,'Leave log'!$C$5:$C$404,R$4,'Leave log'!$D$5:$D$404,R$4,'Leave log'!$E$5:$E$404,"Half day")&gt;0,"½",""),IF(AND(Setup!$A$17&lt;&gt;"",COUNTIFS('Leave log'!$A$5:$A$404,$A25,'Leave log'!$C$5:$C$404,"&lt;="&amp;R$4,'Leave log'!$D$5:$D$404,"&gt;="&amp;R$4,'Leave log'!$B$5:$B$404,Setup!$A$17)&gt;0),Setup!$B$17&amp;IF(COUNTIFS('Leave log'!$A$5:$A$404,$A25,'Leave log'!$C$5:$C$404,R$4,'Leave log'!$D$5:$D$404,R$4,'Leave log'!$E$5:$E$404,"Half day")&gt;0,"½",""),""))))))))</f>
        <v/>
      </c>
      <c r="S25" s="75">
        <f>IF(OR(S$7=1,$A25=""),"",IF(COUNTIFS('Leave log'!$A$5:$A$404,$A25,'Leave log'!$C$5:$C$404,"&lt;="&amp;S$4,'Leave log'!$D$5:$D$404,"&gt;="&amp;S$4)=0,"",IF(AND(Setup!$A$12&lt;&gt;"",COUNTIFS('Leave log'!$A$5:$A$404,$A25,'Leave log'!$C$5:$C$404,"&lt;="&amp;S$4,'Leave log'!$D$5:$D$404,"&gt;="&amp;S$4,'Leave log'!$B$5:$B$404,Setup!$A$12)&gt;0),Setup!$B$12&amp;IF(COUNTIFS('Leave log'!$A$5:$A$404,$A25,'Leave log'!$C$5:$C$404,S$4,'Leave log'!$D$5:$D$404,S$4,'Leave log'!$E$5:$E$404,"Half day")&gt;0,"½",""),IF(AND(Setup!$A$13&lt;&gt;"",COUNTIFS('Leave log'!$A$5:$A$404,$A25,'Leave log'!$C$5:$C$404,"&lt;="&amp;S$4,'Leave log'!$D$5:$D$404,"&gt;="&amp;S$4,'Leave log'!$B$5:$B$404,Setup!$A$13)&gt;0),Setup!$B$13&amp;IF(COUNTIFS('Leave log'!$A$5:$A$404,$A25,'Leave log'!$C$5:$C$404,S$4,'Leave log'!$D$5:$D$404,S$4,'Leave log'!$E$5:$E$404,"Half day")&gt;0,"½",""),IF(AND(Setup!$A$14&lt;&gt;"",COUNTIFS('Leave log'!$A$5:$A$404,$A25,'Leave log'!$C$5:$C$404,"&lt;="&amp;S$4,'Leave log'!$D$5:$D$404,"&gt;="&amp;S$4,'Leave log'!$B$5:$B$404,Setup!$A$14)&gt;0),Setup!$B$14&amp;IF(COUNTIFS('Leave log'!$A$5:$A$404,$A25,'Leave log'!$C$5:$C$404,S$4,'Leave log'!$D$5:$D$404,S$4,'Leave log'!$E$5:$E$404,"Half day")&gt;0,"½",""),IF(AND(Setup!$A$15&lt;&gt;"",COUNTIFS('Leave log'!$A$5:$A$404,$A25,'Leave log'!$C$5:$C$404,"&lt;="&amp;S$4,'Leave log'!$D$5:$D$404,"&gt;="&amp;S$4,'Leave log'!$B$5:$B$404,Setup!$A$15)&gt;0),Setup!$B$15&amp;IF(COUNTIFS('Leave log'!$A$5:$A$404,$A25,'Leave log'!$C$5:$C$404,S$4,'Leave log'!$D$5:$D$404,S$4,'Leave log'!$E$5:$E$404,"Half day")&gt;0,"½",""),IF(AND(Setup!$A$16&lt;&gt;"",COUNTIFS('Leave log'!$A$5:$A$404,$A25,'Leave log'!$C$5:$C$404,"&lt;="&amp;S$4,'Leave log'!$D$5:$D$404,"&gt;="&amp;S$4,'Leave log'!$B$5:$B$404,Setup!$A$16)&gt;0),Setup!$B$16&amp;IF(COUNTIFS('Leave log'!$A$5:$A$404,$A25,'Leave log'!$C$5:$C$404,S$4,'Leave log'!$D$5:$D$404,S$4,'Leave log'!$E$5:$E$404,"Half day")&gt;0,"½",""),IF(AND(Setup!$A$17&lt;&gt;"",COUNTIFS('Leave log'!$A$5:$A$404,$A25,'Leave log'!$C$5:$C$404,"&lt;="&amp;S$4,'Leave log'!$D$5:$D$404,"&gt;="&amp;S$4,'Leave log'!$B$5:$B$404,Setup!$A$17)&gt;0),Setup!$B$17&amp;IF(COUNTIFS('Leave log'!$A$5:$A$404,$A25,'Leave log'!$C$5:$C$404,S$4,'Leave log'!$D$5:$D$404,S$4,'Leave log'!$E$5:$E$404,"Half day")&gt;0,"½",""),""))))))))</f>
        <v/>
      </c>
      <c r="T25" s="75">
        <f>IF(OR(T$7=1,$A25=""),"",IF(COUNTIFS('Leave log'!$A$5:$A$404,$A25,'Leave log'!$C$5:$C$404,"&lt;="&amp;T$4,'Leave log'!$D$5:$D$404,"&gt;="&amp;T$4)=0,"",IF(AND(Setup!$A$12&lt;&gt;"",COUNTIFS('Leave log'!$A$5:$A$404,$A25,'Leave log'!$C$5:$C$404,"&lt;="&amp;T$4,'Leave log'!$D$5:$D$404,"&gt;="&amp;T$4,'Leave log'!$B$5:$B$404,Setup!$A$12)&gt;0),Setup!$B$12&amp;IF(COUNTIFS('Leave log'!$A$5:$A$404,$A25,'Leave log'!$C$5:$C$404,T$4,'Leave log'!$D$5:$D$404,T$4,'Leave log'!$E$5:$E$404,"Half day")&gt;0,"½",""),IF(AND(Setup!$A$13&lt;&gt;"",COUNTIFS('Leave log'!$A$5:$A$404,$A25,'Leave log'!$C$5:$C$404,"&lt;="&amp;T$4,'Leave log'!$D$5:$D$404,"&gt;="&amp;T$4,'Leave log'!$B$5:$B$404,Setup!$A$13)&gt;0),Setup!$B$13&amp;IF(COUNTIFS('Leave log'!$A$5:$A$404,$A25,'Leave log'!$C$5:$C$404,T$4,'Leave log'!$D$5:$D$404,T$4,'Leave log'!$E$5:$E$404,"Half day")&gt;0,"½",""),IF(AND(Setup!$A$14&lt;&gt;"",COUNTIFS('Leave log'!$A$5:$A$404,$A25,'Leave log'!$C$5:$C$404,"&lt;="&amp;T$4,'Leave log'!$D$5:$D$404,"&gt;="&amp;T$4,'Leave log'!$B$5:$B$404,Setup!$A$14)&gt;0),Setup!$B$14&amp;IF(COUNTIFS('Leave log'!$A$5:$A$404,$A25,'Leave log'!$C$5:$C$404,T$4,'Leave log'!$D$5:$D$404,T$4,'Leave log'!$E$5:$E$404,"Half day")&gt;0,"½",""),IF(AND(Setup!$A$15&lt;&gt;"",COUNTIFS('Leave log'!$A$5:$A$404,$A25,'Leave log'!$C$5:$C$404,"&lt;="&amp;T$4,'Leave log'!$D$5:$D$404,"&gt;="&amp;T$4,'Leave log'!$B$5:$B$404,Setup!$A$15)&gt;0),Setup!$B$15&amp;IF(COUNTIFS('Leave log'!$A$5:$A$404,$A25,'Leave log'!$C$5:$C$404,T$4,'Leave log'!$D$5:$D$404,T$4,'Leave log'!$E$5:$E$404,"Half day")&gt;0,"½",""),IF(AND(Setup!$A$16&lt;&gt;"",COUNTIFS('Leave log'!$A$5:$A$404,$A25,'Leave log'!$C$5:$C$404,"&lt;="&amp;T$4,'Leave log'!$D$5:$D$404,"&gt;="&amp;T$4,'Leave log'!$B$5:$B$404,Setup!$A$16)&gt;0),Setup!$B$16&amp;IF(COUNTIFS('Leave log'!$A$5:$A$404,$A25,'Leave log'!$C$5:$C$404,T$4,'Leave log'!$D$5:$D$404,T$4,'Leave log'!$E$5:$E$404,"Half day")&gt;0,"½",""),IF(AND(Setup!$A$17&lt;&gt;"",COUNTIFS('Leave log'!$A$5:$A$404,$A25,'Leave log'!$C$5:$C$404,"&lt;="&amp;T$4,'Leave log'!$D$5:$D$404,"&gt;="&amp;T$4,'Leave log'!$B$5:$B$404,Setup!$A$17)&gt;0),Setup!$B$17&amp;IF(COUNTIFS('Leave log'!$A$5:$A$404,$A25,'Leave log'!$C$5:$C$404,T$4,'Leave log'!$D$5:$D$404,T$4,'Leave log'!$E$5:$E$404,"Half day")&gt;0,"½",""),""))))))))</f>
        <v/>
      </c>
      <c r="U25" s="75">
        <f>IF(OR(U$7=1,$A25=""),"",IF(COUNTIFS('Leave log'!$A$5:$A$404,$A25,'Leave log'!$C$5:$C$404,"&lt;="&amp;U$4,'Leave log'!$D$5:$D$404,"&gt;="&amp;U$4)=0,"",IF(AND(Setup!$A$12&lt;&gt;"",COUNTIFS('Leave log'!$A$5:$A$404,$A25,'Leave log'!$C$5:$C$404,"&lt;="&amp;U$4,'Leave log'!$D$5:$D$404,"&gt;="&amp;U$4,'Leave log'!$B$5:$B$404,Setup!$A$12)&gt;0),Setup!$B$12&amp;IF(COUNTIFS('Leave log'!$A$5:$A$404,$A25,'Leave log'!$C$5:$C$404,U$4,'Leave log'!$D$5:$D$404,U$4,'Leave log'!$E$5:$E$404,"Half day")&gt;0,"½",""),IF(AND(Setup!$A$13&lt;&gt;"",COUNTIFS('Leave log'!$A$5:$A$404,$A25,'Leave log'!$C$5:$C$404,"&lt;="&amp;U$4,'Leave log'!$D$5:$D$404,"&gt;="&amp;U$4,'Leave log'!$B$5:$B$404,Setup!$A$13)&gt;0),Setup!$B$13&amp;IF(COUNTIFS('Leave log'!$A$5:$A$404,$A25,'Leave log'!$C$5:$C$404,U$4,'Leave log'!$D$5:$D$404,U$4,'Leave log'!$E$5:$E$404,"Half day")&gt;0,"½",""),IF(AND(Setup!$A$14&lt;&gt;"",COUNTIFS('Leave log'!$A$5:$A$404,$A25,'Leave log'!$C$5:$C$404,"&lt;="&amp;U$4,'Leave log'!$D$5:$D$404,"&gt;="&amp;U$4,'Leave log'!$B$5:$B$404,Setup!$A$14)&gt;0),Setup!$B$14&amp;IF(COUNTIFS('Leave log'!$A$5:$A$404,$A25,'Leave log'!$C$5:$C$404,U$4,'Leave log'!$D$5:$D$404,U$4,'Leave log'!$E$5:$E$404,"Half day")&gt;0,"½",""),IF(AND(Setup!$A$15&lt;&gt;"",COUNTIFS('Leave log'!$A$5:$A$404,$A25,'Leave log'!$C$5:$C$404,"&lt;="&amp;U$4,'Leave log'!$D$5:$D$404,"&gt;="&amp;U$4,'Leave log'!$B$5:$B$404,Setup!$A$15)&gt;0),Setup!$B$15&amp;IF(COUNTIFS('Leave log'!$A$5:$A$404,$A25,'Leave log'!$C$5:$C$404,U$4,'Leave log'!$D$5:$D$404,U$4,'Leave log'!$E$5:$E$404,"Half day")&gt;0,"½",""),IF(AND(Setup!$A$16&lt;&gt;"",COUNTIFS('Leave log'!$A$5:$A$404,$A25,'Leave log'!$C$5:$C$404,"&lt;="&amp;U$4,'Leave log'!$D$5:$D$404,"&gt;="&amp;U$4,'Leave log'!$B$5:$B$404,Setup!$A$16)&gt;0),Setup!$B$16&amp;IF(COUNTIFS('Leave log'!$A$5:$A$404,$A25,'Leave log'!$C$5:$C$404,U$4,'Leave log'!$D$5:$D$404,U$4,'Leave log'!$E$5:$E$404,"Half day")&gt;0,"½",""),IF(AND(Setup!$A$17&lt;&gt;"",COUNTIFS('Leave log'!$A$5:$A$404,$A25,'Leave log'!$C$5:$C$404,"&lt;="&amp;U$4,'Leave log'!$D$5:$D$404,"&gt;="&amp;U$4,'Leave log'!$B$5:$B$404,Setup!$A$17)&gt;0),Setup!$B$17&amp;IF(COUNTIFS('Leave log'!$A$5:$A$404,$A25,'Leave log'!$C$5:$C$404,U$4,'Leave log'!$D$5:$D$404,U$4,'Leave log'!$E$5:$E$404,"Half day")&gt;0,"½",""),""))))))))</f>
        <v/>
      </c>
      <c r="V25" s="75">
        <f>IF(OR(V$7=1,$A25=""),"",IF(COUNTIFS('Leave log'!$A$5:$A$404,$A25,'Leave log'!$C$5:$C$404,"&lt;="&amp;V$4,'Leave log'!$D$5:$D$404,"&gt;="&amp;V$4)=0,"",IF(AND(Setup!$A$12&lt;&gt;"",COUNTIFS('Leave log'!$A$5:$A$404,$A25,'Leave log'!$C$5:$C$404,"&lt;="&amp;V$4,'Leave log'!$D$5:$D$404,"&gt;="&amp;V$4,'Leave log'!$B$5:$B$404,Setup!$A$12)&gt;0),Setup!$B$12&amp;IF(COUNTIFS('Leave log'!$A$5:$A$404,$A25,'Leave log'!$C$5:$C$404,V$4,'Leave log'!$D$5:$D$404,V$4,'Leave log'!$E$5:$E$404,"Half day")&gt;0,"½",""),IF(AND(Setup!$A$13&lt;&gt;"",COUNTIFS('Leave log'!$A$5:$A$404,$A25,'Leave log'!$C$5:$C$404,"&lt;="&amp;V$4,'Leave log'!$D$5:$D$404,"&gt;="&amp;V$4,'Leave log'!$B$5:$B$404,Setup!$A$13)&gt;0),Setup!$B$13&amp;IF(COUNTIFS('Leave log'!$A$5:$A$404,$A25,'Leave log'!$C$5:$C$404,V$4,'Leave log'!$D$5:$D$404,V$4,'Leave log'!$E$5:$E$404,"Half day")&gt;0,"½",""),IF(AND(Setup!$A$14&lt;&gt;"",COUNTIFS('Leave log'!$A$5:$A$404,$A25,'Leave log'!$C$5:$C$404,"&lt;="&amp;V$4,'Leave log'!$D$5:$D$404,"&gt;="&amp;V$4,'Leave log'!$B$5:$B$404,Setup!$A$14)&gt;0),Setup!$B$14&amp;IF(COUNTIFS('Leave log'!$A$5:$A$404,$A25,'Leave log'!$C$5:$C$404,V$4,'Leave log'!$D$5:$D$404,V$4,'Leave log'!$E$5:$E$404,"Half day")&gt;0,"½",""),IF(AND(Setup!$A$15&lt;&gt;"",COUNTIFS('Leave log'!$A$5:$A$404,$A25,'Leave log'!$C$5:$C$404,"&lt;="&amp;V$4,'Leave log'!$D$5:$D$404,"&gt;="&amp;V$4,'Leave log'!$B$5:$B$404,Setup!$A$15)&gt;0),Setup!$B$15&amp;IF(COUNTIFS('Leave log'!$A$5:$A$404,$A25,'Leave log'!$C$5:$C$404,V$4,'Leave log'!$D$5:$D$404,V$4,'Leave log'!$E$5:$E$404,"Half day")&gt;0,"½",""),IF(AND(Setup!$A$16&lt;&gt;"",COUNTIFS('Leave log'!$A$5:$A$404,$A25,'Leave log'!$C$5:$C$404,"&lt;="&amp;V$4,'Leave log'!$D$5:$D$404,"&gt;="&amp;V$4,'Leave log'!$B$5:$B$404,Setup!$A$16)&gt;0),Setup!$B$16&amp;IF(COUNTIFS('Leave log'!$A$5:$A$404,$A25,'Leave log'!$C$5:$C$404,V$4,'Leave log'!$D$5:$D$404,V$4,'Leave log'!$E$5:$E$404,"Half day")&gt;0,"½",""),IF(AND(Setup!$A$17&lt;&gt;"",COUNTIFS('Leave log'!$A$5:$A$404,$A25,'Leave log'!$C$5:$C$404,"&lt;="&amp;V$4,'Leave log'!$D$5:$D$404,"&gt;="&amp;V$4,'Leave log'!$B$5:$B$404,Setup!$A$17)&gt;0),Setup!$B$17&amp;IF(COUNTIFS('Leave log'!$A$5:$A$404,$A25,'Leave log'!$C$5:$C$404,V$4,'Leave log'!$D$5:$D$404,V$4,'Leave log'!$E$5:$E$404,"Half day")&gt;0,"½",""),""))))))))</f>
        <v/>
      </c>
      <c r="W25" s="75">
        <f>IF(OR(W$7=1,$A25=""),"",IF(COUNTIFS('Leave log'!$A$5:$A$404,$A25,'Leave log'!$C$5:$C$404,"&lt;="&amp;W$4,'Leave log'!$D$5:$D$404,"&gt;="&amp;W$4)=0,"",IF(AND(Setup!$A$12&lt;&gt;"",COUNTIFS('Leave log'!$A$5:$A$404,$A25,'Leave log'!$C$5:$C$404,"&lt;="&amp;W$4,'Leave log'!$D$5:$D$404,"&gt;="&amp;W$4,'Leave log'!$B$5:$B$404,Setup!$A$12)&gt;0),Setup!$B$12&amp;IF(COUNTIFS('Leave log'!$A$5:$A$404,$A25,'Leave log'!$C$5:$C$404,W$4,'Leave log'!$D$5:$D$404,W$4,'Leave log'!$E$5:$E$404,"Half day")&gt;0,"½",""),IF(AND(Setup!$A$13&lt;&gt;"",COUNTIFS('Leave log'!$A$5:$A$404,$A25,'Leave log'!$C$5:$C$404,"&lt;="&amp;W$4,'Leave log'!$D$5:$D$404,"&gt;="&amp;W$4,'Leave log'!$B$5:$B$404,Setup!$A$13)&gt;0),Setup!$B$13&amp;IF(COUNTIFS('Leave log'!$A$5:$A$404,$A25,'Leave log'!$C$5:$C$404,W$4,'Leave log'!$D$5:$D$404,W$4,'Leave log'!$E$5:$E$404,"Half day")&gt;0,"½",""),IF(AND(Setup!$A$14&lt;&gt;"",COUNTIFS('Leave log'!$A$5:$A$404,$A25,'Leave log'!$C$5:$C$404,"&lt;="&amp;W$4,'Leave log'!$D$5:$D$404,"&gt;="&amp;W$4,'Leave log'!$B$5:$B$404,Setup!$A$14)&gt;0),Setup!$B$14&amp;IF(COUNTIFS('Leave log'!$A$5:$A$404,$A25,'Leave log'!$C$5:$C$404,W$4,'Leave log'!$D$5:$D$404,W$4,'Leave log'!$E$5:$E$404,"Half day")&gt;0,"½",""),IF(AND(Setup!$A$15&lt;&gt;"",COUNTIFS('Leave log'!$A$5:$A$404,$A25,'Leave log'!$C$5:$C$404,"&lt;="&amp;W$4,'Leave log'!$D$5:$D$404,"&gt;="&amp;W$4,'Leave log'!$B$5:$B$404,Setup!$A$15)&gt;0),Setup!$B$15&amp;IF(COUNTIFS('Leave log'!$A$5:$A$404,$A25,'Leave log'!$C$5:$C$404,W$4,'Leave log'!$D$5:$D$404,W$4,'Leave log'!$E$5:$E$404,"Half day")&gt;0,"½",""),IF(AND(Setup!$A$16&lt;&gt;"",COUNTIFS('Leave log'!$A$5:$A$404,$A25,'Leave log'!$C$5:$C$404,"&lt;="&amp;W$4,'Leave log'!$D$5:$D$404,"&gt;="&amp;W$4,'Leave log'!$B$5:$B$404,Setup!$A$16)&gt;0),Setup!$B$16&amp;IF(COUNTIFS('Leave log'!$A$5:$A$404,$A25,'Leave log'!$C$5:$C$404,W$4,'Leave log'!$D$5:$D$404,W$4,'Leave log'!$E$5:$E$404,"Half day")&gt;0,"½",""),IF(AND(Setup!$A$17&lt;&gt;"",COUNTIFS('Leave log'!$A$5:$A$404,$A25,'Leave log'!$C$5:$C$404,"&lt;="&amp;W$4,'Leave log'!$D$5:$D$404,"&gt;="&amp;W$4,'Leave log'!$B$5:$B$404,Setup!$A$17)&gt;0),Setup!$B$17&amp;IF(COUNTIFS('Leave log'!$A$5:$A$404,$A25,'Leave log'!$C$5:$C$404,W$4,'Leave log'!$D$5:$D$404,W$4,'Leave log'!$E$5:$E$404,"Half day")&gt;0,"½",""),""))))))))</f>
        <v/>
      </c>
      <c r="X25" s="75">
        <f>IF(OR(X$7=1,$A25=""),"",IF(COUNTIFS('Leave log'!$A$5:$A$404,$A25,'Leave log'!$C$5:$C$404,"&lt;="&amp;X$4,'Leave log'!$D$5:$D$404,"&gt;="&amp;X$4)=0,"",IF(AND(Setup!$A$12&lt;&gt;"",COUNTIFS('Leave log'!$A$5:$A$404,$A25,'Leave log'!$C$5:$C$404,"&lt;="&amp;X$4,'Leave log'!$D$5:$D$404,"&gt;="&amp;X$4,'Leave log'!$B$5:$B$404,Setup!$A$12)&gt;0),Setup!$B$12&amp;IF(COUNTIFS('Leave log'!$A$5:$A$404,$A25,'Leave log'!$C$5:$C$404,X$4,'Leave log'!$D$5:$D$404,X$4,'Leave log'!$E$5:$E$404,"Half day")&gt;0,"½",""),IF(AND(Setup!$A$13&lt;&gt;"",COUNTIFS('Leave log'!$A$5:$A$404,$A25,'Leave log'!$C$5:$C$404,"&lt;="&amp;X$4,'Leave log'!$D$5:$D$404,"&gt;="&amp;X$4,'Leave log'!$B$5:$B$404,Setup!$A$13)&gt;0),Setup!$B$13&amp;IF(COUNTIFS('Leave log'!$A$5:$A$404,$A25,'Leave log'!$C$5:$C$404,X$4,'Leave log'!$D$5:$D$404,X$4,'Leave log'!$E$5:$E$404,"Half day")&gt;0,"½",""),IF(AND(Setup!$A$14&lt;&gt;"",COUNTIFS('Leave log'!$A$5:$A$404,$A25,'Leave log'!$C$5:$C$404,"&lt;="&amp;X$4,'Leave log'!$D$5:$D$404,"&gt;="&amp;X$4,'Leave log'!$B$5:$B$404,Setup!$A$14)&gt;0),Setup!$B$14&amp;IF(COUNTIFS('Leave log'!$A$5:$A$404,$A25,'Leave log'!$C$5:$C$404,X$4,'Leave log'!$D$5:$D$404,X$4,'Leave log'!$E$5:$E$404,"Half day")&gt;0,"½",""),IF(AND(Setup!$A$15&lt;&gt;"",COUNTIFS('Leave log'!$A$5:$A$404,$A25,'Leave log'!$C$5:$C$404,"&lt;="&amp;X$4,'Leave log'!$D$5:$D$404,"&gt;="&amp;X$4,'Leave log'!$B$5:$B$404,Setup!$A$15)&gt;0),Setup!$B$15&amp;IF(COUNTIFS('Leave log'!$A$5:$A$404,$A25,'Leave log'!$C$5:$C$404,X$4,'Leave log'!$D$5:$D$404,X$4,'Leave log'!$E$5:$E$404,"Half day")&gt;0,"½",""),IF(AND(Setup!$A$16&lt;&gt;"",COUNTIFS('Leave log'!$A$5:$A$404,$A25,'Leave log'!$C$5:$C$404,"&lt;="&amp;X$4,'Leave log'!$D$5:$D$404,"&gt;="&amp;X$4,'Leave log'!$B$5:$B$404,Setup!$A$16)&gt;0),Setup!$B$16&amp;IF(COUNTIFS('Leave log'!$A$5:$A$404,$A25,'Leave log'!$C$5:$C$404,X$4,'Leave log'!$D$5:$D$404,X$4,'Leave log'!$E$5:$E$404,"Half day")&gt;0,"½",""),IF(AND(Setup!$A$17&lt;&gt;"",COUNTIFS('Leave log'!$A$5:$A$404,$A25,'Leave log'!$C$5:$C$404,"&lt;="&amp;X$4,'Leave log'!$D$5:$D$404,"&gt;="&amp;X$4,'Leave log'!$B$5:$B$404,Setup!$A$17)&gt;0),Setup!$B$17&amp;IF(COUNTIFS('Leave log'!$A$5:$A$404,$A25,'Leave log'!$C$5:$C$404,X$4,'Leave log'!$D$5:$D$404,X$4,'Leave log'!$E$5:$E$404,"Half day")&gt;0,"½",""),""))))))))</f>
        <v/>
      </c>
      <c r="Y25" s="75">
        <f>IF(OR(Y$7=1,$A25=""),"",IF(COUNTIFS('Leave log'!$A$5:$A$404,$A25,'Leave log'!$C$5:$C$404,"&lt;="&amp;Y$4,'Leave log'!$D$5:$D$404,"&gt;="&amp;Y$4)=0,"",IF(AND(Setup!$A$12&lt;&gt;"",COUNTIFS('Leave log'!$A$5:$A$404,$A25,'Leave log'!$C$5:$C$404,"&lt;="&amp;Y$4,'Leave log'!$D$5:$D$404,"&gt;="&amp;Y$4,'Leave log'!$B$5:$B$404,Setup!$A$12)&gt;0),Setup!$B$12&amp;IF(COUNTIFS('Leave log'!$A$5:$A$404,$A25,'Leave log'!$C$5:$C$404,Y$4,'Leave log'!$D$5:$D$404,Y$4,'Leave log'!$E$5:$E$404,"Half day")&gt;0,"½",""),IF(AND(Setup!$A$13&lt;&gt;"",COUNTIFS('Leave log'!$A$5:$A$404,$A25,'Leave log'!$C$5:$C$404,"&lt;="&amp;Y$4,'Leave log'!$D$5:$D$404,"&gt;="&amp;Y$4,'Leave log'!$B$5:$B$404,Setup!$A$13)&gt;0),Setup!$B$13&amp;IF(COUNTIFS('Leave log'!$A$5:$A$404,$A25,'Leave log'!$C$5:$C$404,Y$4,'Leave log'!$D$5:$D$404,Y$4,'Leave log'!$E$5:$E$404,"Half day")&gt;0,"½",""),IF(AND(Setup!$A$14&lt;&gt;"",COUNTIFS('Leave log'!$A$5:$A$404,$A25,'Leave log'!$C$5:$C$404,"&lt;="&amp;Y$4,'Leave log'!$D$5:$D$404,"&gt;="&amp;Y$4,'Leave log'!$B$5:$B$404,Setup!$A$14)&gt;0),Setup!$B$14&amp;IF(COUNTIFS('Leave log'!$A$5:$A$404,$A25,'Leave log'!$C$5:$C$404,Y$4,'Leave log'!$D$5:$D$404,Y$4,'Leave log'!$E$5:$E$404,"Half day")&gt;0,"½",""),IF(AND(Setup!$A$15&lt;&gt;"",COUNTIFS('Leave log'!$A$5:$A$404,$A25,'Leave log'!$C$5:$C$404,"&lt;="&amp;Y$4,'Leave log'!$D$5:$D$404,"&gt;="&amp;Y$4,'Leave log'!$B$5:$B$404,Setup!$A$15)&gt;0),Setup!$B$15&amp;IF(COUNTIFS('Leave log'!$A$5:$A$404,$A25,'Leave log'!$C$5:$C$404,Y$4,'Leave log'!$D$5:$D$404,Y$4,'Leave log'!$E$5:$E$404,"Half day")&gt;0,"½",""),IF(AND(Setup!$A$16&lt;&gt;"",COUNTIFS('Leave log'!$A$5:$A$404,$A25,'Leave log'!$C$5:$C$404,"&lt;="&amp;Y$4,'Leave log'!$D$5:$D$404,"&gt;="&amp;Y$4,'Leave log'!$B$5:$B$404,Setup!$A$16)&gt;0),Setup!$B$16&amp;IF(COUNTIFS('Leave log'!$A$5:$A$404,$A25,'Leave log'!$C$5:$C$404,Y$4,'Leave log'!$D$5:$D$404,Y$4,'Leave log'!$E$5:$E$404,"Half day")&gt;0,"½",""),IF(AND(Setup!$A$17&lt;&gt;"",COUNTIFS('Leave log'!$A$5:$A$404,$A25,'Leave log'!$C$5:$C$404,"&lt;="&amp;Y$4,'Leave log'!$D$5:$D$404,"&gt;="&amp;Y$4,'Leave log'!$B$5:$B$404,Setup!$A$17)&gt;0),Setup!$B$17&amp;IF(COUNTIFS('Leave log'!$A$5:$A$404,$A25,'Leave log'!$C$5:$C$404,Y$4,'Leave log'!$D$5:$D$404,Y$4,'Leave log'!$E$5:$E$404,"Half day")&gt;0,"½",""),""))))))))</f>
        <v/>
      </c>
      <c r="Z25" s="75">
        <f>IF(OR(Z$7=1,$A25=""),"",IF(COUNTIFS('Leave log'!$A$5:$A$404,$A25,'Leave log'!$C$5:$C$404,"&lt;="&amp;Z$4,'Leave log'!$D$5:$D$404,"&gt;="&amp;Z$4)=0,"",IF(AND(Setup!$A$12&lt;&gt;"",COUNTIFS('Leave log'!$A$5:$A$404,$A25,'Leave log'!$C$5:$C$404,"&lt;="&amp;Z$4,'Leave log'!$D$5:$D$404,"&gt;="&amp;Z$4,'Leave log'!$B$5:$B$404,Setup!$A$12)&gt;0),Setup!$B$12&amp;IF(COUNTIFS('Leave log'!$A$5:$A$404,$A25,'Leave log'!$C$5:$C$404,Z$4,'Leave log'!$D$5:$D$404,Z$4,'Leave log'!$E$5:$E$404,"Half day")&gt;0,"½",""),IF(AND(Setup!$A$13&lt;&gt;"",COUNTIFS('Leave log'!$A$5:$A$404,$A25,'Leave log'!$C$5:$C$404,"&lt;="&amp;Z$4,'Leave log'!$D$5:$D$404,"&gt;="&amp;Z$4,'Leave log'!$B$5:$B$404,Setup!$A$13)&gt;0),Setup!$B$13&amp;IF(COUNTIFS('Leave log'!$A$5:$A$404,$A25,'Leave log'!$C$5:$C$404,Z$4,'Leave log'!$D$5:$D$404,Z$4,'Leave log'!$E$5:$E$404,"Half day")&gt;0,"½",""),IF(AND(Setup!$A$14&lt;&gt;"",COUNTIFS('Leave log'!$A$5:$A$404,$A25,'Leave log'!$C$5:$C$404,"&lt;="&amp;Z$4,'Leave log'!$D$5:$D$404,"&gt;="&amp;Z$4,'Leave log'!$B$5:$B$404,Setup!$A$14)&gt;0),Setup!$B$14&amp;IF(COUNTIFS('Leave log'!$A$5:$A$404,$A25,'Leave log'!$C$5:$C$404,Z$4,'Leave log'!$D$5:$D$404,Z$4,'Leave log'!$E$5:$E$404,"Half day")&gt;0,"½",""),IF(AND(Setup!$A$15&lt;&gt;"",COUNTIFS('Leave log'!$A$5:$A$404,$A25,'Leave log'!$C$5:$C$404,"&lt;="&amp;Z$4,'Leave log'!$D$5:$D$404,"&gt;="&amp;Z$4,'Leave log'!$B$5:$B$404,Setup!$A$15)&gt;0),Setup!$B$15&amp;IF(COUNTIFS('Leave log'!$A$5:$A$404,$A25,'Leave log'!$C$5:$C$404,Z$4,'Leave log'!$D$5:$D$404,Z$4,'Leave log'!$E$5:$E$404,"Half day")&gt;0,"½",""),IF(AND(Setup!$A$16&lt;&gt;"",COUNTIFS('Leave log'!$A$5:$A$404,$A25,'Leave log'!$C$5:$C$404,"&lt;="&amp;Z$4,'Leave log'!$D$5:$D$404,"&gt;="&amp;Z$4,'Leave log'!$B$5:$B$404,Setup!$A$16)&gt;0),Setup!$B$16&amp;IF(COUNTIFS('Leave log'!$A$5:$A$404,$A25,'Leave log'!$C$5:$C$404,Z$4,'Leave log'!$D$5:$D$404,Z$4,'Leave log'!$E$5:$E$404,"Half day")&gt;0,"½",""),IF(AND(Setup!$A$17&lt;&gt;"",COUNTIFS('Leave log'!$A$5:$A$404,$A25,'Leave log'!$C$5:$C$404,"&lt;="&amp;Z$4,'Leave log'!$D$5:$D$404,"&gt;="&amp;Z$4,'Leave log'!$B$5:$B$404,Setup!$A$17)&gt;0),Setup!$B$17&amp;IF(COUNTIFS('Leave log'!$A$5:$A$404,$A25,'Leave log'!$C$5:$C$404,Z$4,'Leave log'!$D$5:$D$404,Z$4,'Leave log'!$E$5:$E$404,"Half day")&gt;0,"½",""),""))))))))</f>
        <v/>
      </c>
      <c r="AA25" s="75">
        <f>IF(OR(AA$7=1,$A25=""),"",IF(COUNTIFS('Leave log'!$A$5:$A$404,$A25,'Leave log'!$C$5:$C$404,"&lt;="&amp;AA$4,'Leave log'!$D$5:$D$404,"&gt;="&amp;AA$4)=0,"",IF(AND(Setup!$A$12&lt;&gt;"",COUNTIFS('Leave log'!$A$5:$A$404,$A25,'Leave log'!$C$5:$C$404,"&lt;="&amp;AA$4,'Leave log'!$D$5:$D$404,"&gt;="&amp;AA$4,'Leave log'!$B$5:$B$404,Setup!$A$12)&gt;0),Setup!$B$12&amp;IF(COUNTIFS('Leave log'!$A$5:$A$404,$A25,'Leave log'!$C$5:$C$404,AA$4,'Leave log'!$D$5:$D$404,AA$4,'Leave log'!$E$5:$E$404,"Half day")&gt;0,"½",""),IF(AND(Setup!$A$13&lt;&gt;"",COUNTIFS('Leave log'!$A$5:$A$404,$A25,'Leave log'!$C$5:$C$404,"&lt;="&amp;AA$4,'Leave log'!$D$5:$D$404,"&gt;="&amp;AA$4,'Leave log'!$B$5:$B$404,Setup!$A$13)&gt;0),Setup!$B$13&amp;IF(COUNTIFS('Leave log'!$A$5:$A$404,$A25,'Leave log'!$C$5:$C$404,AA$4,'Leave log'!$D$5:$D$404,AA$4,'Leave log'!$E$5:$E$404,"Half day")&gt;0,"½",""),IF(AND(Setup!$A$14&lt;&gt;"",COUNTIFS('Leave log'!$A$5:$A$404,$A25,'Leave log'!$C$5:$C$404,"&lt;="&amp;AA$4,'Leave log'!$D$5:$D$404,"&gt;="&amp;AA$4,'Leave log'!$B$5:$B$404,Setup!$A$14)&gt;0),Setup!$B$14&amp;IF(COUNTIFS('Leave log'!$A$5:$A$404,$A25,'Leave log'!$C$5:$C$404,AA$4,'Leave log'!$D$5:$D$404,AA$4,'Leave log'!$E$5:$E$404,"Half day")&gt;0,"½",""),IF(AND(Setup!$A$15&lt;&gt;"",COUNTIFS('Leave log'!$A$5:$A$404,$A25,'Leave log'!$C$5:$C$404,"&lt;="&amp;AA$4,'Leave log'!$D$5:$D$404,"&gt;="&amp;AA$4,'Leave log'!$B$5:$B$404,Setup!$A$15)&gt;0),Setup!$B$15&amp;IF(COUNTIFS('Leave log'!$A$5:$A$404,$A25,'Leave log'!$C$5:$C$404,AA$4,'Leave log'!$D$5:$D$404,AA$4,'Leave log'!$E$5:$E$404,"Half day")&gt;0,"½",""),IF(AND(Setup!$A$16&lt;&gt;"",COUNTIFS('Leave log'!$A$5:$A$404,$A25,'Leave log'!$C$5:$C$404,"&lt;="&amp;AA$4,'Leave log'!$D$5:$D$404,"&gt;="&amp;AA$4,'Leave log'!$B$5:$B$404,Setup!$A$16)&gt;0),Setup!$B$16&amp;IF(COUNTIFS('Leave log'!$A$5:$A$404,$A25,'Leave log'!$C$5:$C$404,AA$4,'Leave log'!$D$5:$D$404,AA$4,'Leave log'!$E$5:$E$404,"Half day")&gt;0,"½",""),IF(AND(Setup!$A$17&lt;&gt;"",COUNTIFS('Leave log'!$A$5:$A$404,$A25,'Leave log'!$C$5:$C$404,"&lt;="&amp;AA$4,'Leave log'!$D$5:$D$404,"&gt;="&amp;AA$4,'Leave log'!$B$5:$B$404,Setup!$A$17)&gt;0),Setup!$B$17&amp;IF(COUNTIFS('Leave log'!$A$5:$A$404,$A25,'Leave log'!$C$5:$C$404,AA$4,'Leave log'!$D$5:$D$404,AA$4,'Leave log'!$E$5:$E$404,"Half day")&gt;0,"½",""),""))))))))</f>
        <v/>
      </c>
      <c r="AB25" s="75">
        <f>IF(OR(AB$7=1,$A25=""),"",IF(COUNTIFS('Leave log'!$A$5:$A$404,$A25,'Leave log'!$C$5:$C$404,"&lt;="&amp;AB$4,'Leave log'!$D$5:$D$404,"&gt;="&amp;AB$4)=0,"",IF(AND(Setup!$A$12&lt;&gt;"",COUNTIFS('Leave log'!$A$5:$A$404,$A25,'Leave log'!$C$5:$C$404,"&lt;="&amp;AB$4,'Leave log'!$D$5:$D$404,"&gt;="&amp;AB$4,'Leave log'!$B$5:$B$404,Setup!$A$12)&gt;0),Setup!$B$12&amp;IF(COUNTIFS('Leave log'!$A$5:$A$404,$A25,'Leave log'!$C$5:$C$404,AB$4,'Leave log'!$D$5:$D$404,AB$4,'Leave log'!$E$5:$E$404,"Half day")&gt;0,"½",""),IF(AND(Setup!$A$13&lt;&gt;"",COUNTIFS('Leave log'!$A$5:$A$404,$A25,'Leave log'!$C$5:$C$404,"&lt;="&amp;AB$4,'Leave log'!$D$5:$D$404,"&gt;="&amp;AB$4,'Leave log'!$B$5:$B$404,Setup!$A$13)&gt;0),Setup!$B$13&amp;IF(COUNTIFS('Leave log'!$A$5:$A$404,$A25,'Leave log'!$C$5:$C$404,AB$4,'Leave log'!$D$5:$D$404,AB$4,'Leave log'!$E$5:$E$404,"Half day")&gt;0,"½",""),IF(AND(Setup!$A$14&lt;&gt;"",COUNTIFS('Leave log'!$A$5:$A$404,$A25,'Leave log'!$C$5:$C$404,"&lt;="&amp;AB$4,'Leave log'!$D$5:$D$404,"&gt;="&amp;AB$4,'Leave log'!$B$5:$B$404,Setup!$A$14)&gt;0),Setup!$B$14&amp;IF(COUNTIFS('Leave log'!$A$5:$A$404,$A25,'Leave log'!$C$5:$C$404,AB$4,'Leave log'!$D$5:$D$404,AB$4,'Leave log'!$E$5:$E$404,"Half day")&gt;0,"½",""),IF(AND(Setup!$A$15&lt;&gt;"",COUNTIFS('Leave log'!$A$5:$A$404,$A25,'Leave log'!$C$5:$C$404,"&lt;="&amp;AB$4,'Leave log'!$D$5:$D$404,"&gt;="&amp;AB$4,'Leave log'!$B$5:$B$404,Setup!$A$15)&gt;0),Setup!$B$15&amp;IF(COUNTIFS('Leave log'!$A$5:$A$404,$A25,'Leave log'!$C$5:$C$404,AB$4,'Leave log'!$D$5:$D$404,AB$4,'Leave log'!$E$5:$E$404,"Half day")&gt;0,"½",""),IF(AND(Setup!$A$16&lt;&gt;"",COUNTIFS('Leave log'!$A$5:$A$404,$A25,'Leave log'!$C$5:$C$404,"&lt;="&amp;AB$4,'Leave log'!$D$5:$D$404,"&gt;="&amp;AB$4,'Leave log'!$B$5:$B$404,Setup!$A$16)&gt;0),Setup!$B$16&amp;IF(COUNTIFS('Leave log'!$A$5:$A$404,$A25,'Leave log'!$C$5:$C$404,AB$4,'Leave log'!$D$5:$D$404,AB$4,'Leave log'!$E$5:$E$404,"Half day")&gt;0,"½",""),IF(AND(Setup!$A$17&lt;&gt;"",COUNTIFS('Leave log'!$A$5:$A$404,$A25,'Leave log'!$C$5:$C$404,"&lt;="&amp;AB$4,'Leave log'!$D$5:$D$404,"&gt;="&amp;AB$4,'Leave log'!$B$5:$B$404,Setup!$A$17)&gt;0),Setup!$B$17&amp;IF(COUNTIFS('Leave log'!$A$5:$A$404,$A25,'Leave log'!$C$5:$C$404,AB$4,'Leave log'!$D$5:$D$404,AB$4,'Leave log'!$E$5:$E$404,"Half day")&gt;0,"½",""),""))))))))</f>
        <v/>
      </c>
      <c r="AC25" s="75">
        <f>IF(OR(AC$7=1,$A25=""),"",IF(COUNTIFS('Leave log'!$A$5:$A$404,$A25,'Leave log'!$C$5:$C$404,"&lt;="&amp;AC$4,'Leave log'!$D$5:$D$404,"&gt;="&amp;AC$4)=0,"",IF(AND(Setup!$A$12&lt;&gt;"",COUNTIFS('Leave log'!$A$5:$A$404,$A25,'Leave log'!$C$5:$C$404,"&lt;="&amp;AC$4,'Leave log'!$D$5:$D$404,"&gt;="&amp;AC$4,'Leave log'!$B$5:$B$404,Setup!$A$12)&gt;0),Setup!$B$12&amp;IF(COUNTIFS('Leave log'!$A$5:$A$404,$A25,'Leave log'!$C$5:$C$404,AC$4,'Leave log'!$D$5:$D$404,AC$4,'Leave log'!$E$5:$E$404,"Half day")&gt;0,"½",""),IF(AND(Setup!$A$13&lt;&gt;"",COUNTIFS('Leave log'!$A$5:$A$404,$A25,'Leave log'!$C$5:$C$404,"&lt;="&amp;AC$4,'Leave log'!$D$5:$D$404,"&gt;="&amp;AC$4,'Leave log'!$B$5:$B$404,Setup!$A$13)&gt;0),Setup!$B$13&amp;IF(COUNTIFS('Leave log'!$A$5:$A$404,$A25,'Leave log'!$C$5:$C$404,AC$4,'Leave log'!$D$5:$D$404,AC$4,'Leave log'!$E$5:$E$404,"Half day")&gt;0,"½",""),IF(AND(Setup!$A$14&lt;&gt;"",COUNTIFS('Leave log'!$A$5:$A$404,$A25,'Leave log'!$C$5:$C$404,"&lt;="&amp;AC$4,'Leave log'!$D$5:$D$404,"&gt;="&amp;AC$4,'Leave log'!$B$5:$B$404,Setup!$A$14)&gt;0),Setup!$B$14&amp;IF(COUNTIFS('Leave log'!$A$5:$A$404,$A25,'Leave log'!$C$5:$C$404,AC$4,'Leave log'!$D$5:$D$404,AC$4,'Leave log'!$E$5:$E$404,"Half day")&gt;0,"½",""),IF(AND(Setup!$A$15&lt;&gt;"",COUNTIFS('Leave log'!$A$5:$A$404,$A25,'Leave log'!$C$5:$C$404,"&lt;="&amp;AC$4,'Leave log'!$D$5:$D$404,"&gt;="&amp;AC$4,'Leave log'!$B$5:$B$404,Setup!$A$15)&gt;0),Setup!$B$15&amp;IF(COUNTIFS('Leave log'!$A$5:$A$404,$A25,'Leave log'!$C$5:$C$404,AC$4,'Leave log'!$D$5:$D$404,AC$4,'Leave log'!$E$5:$E$404,"Half day")&gt;0,"½",""),IF(AND(Setup!$A$16&lt;&gt;"",COUNTIFS('Leave log'!$A$5:$A$404,$A25,'Leave log'!$C$5:$C$404,"&lt;="&amp;AC$4,'Leave log'!$D$5:$D$404,"&gt;="&amp;AC$4,'Leave log'!$B$5:$B$404,Setup!$A$16)&gt;0),Setup!$B$16&amp;IF(COUNTIFS('Leave log'!$A$5:$A$404,$A25,'Leave log'!$C$5:$C$404,AC$4,'Leave log'!$D$5:$D$404,AC$4,'Leave log'!$E$5:$E$404,"Half day")&gt;0,"½",""),IF(AND(Setup!$A$17&lt;&gt;"",COUNTIFS('Leave log'!$A$5:$A$404,$A25,'Leave log'!$C$5:$C$404,"&lt;="&amp;AC$4,'Leave log'!$D$5:$D$404,"&gt;="&amp;AC$4,'Leave log'!$B$5:$B$404,Setup!$A$17)&gt;0),Setup!$B$17&amp;IF(COUNTIFS('Leave log'!$A$5:$A$404,$A25,'Leave log'!$C$5:$C$404,AC$4,'Leave log'!$D$5:$D$404,AC$4,'Leave log'!$E$5:$E$404,"Half day")&gt;0,"½",""),""))))))))</f>
        <v/>
      </c>
      <c r="AD25" s="75">
        <f>IF(OR(AD$7=1,$A25=""),"",IF(COUNTIFS('Leave log'!$A$5:$A$404,$A25,'Leave log'!$C$5:$C$404,"&lt;="&amp;AD$4,'Leave log'!$D$5:$D$404,"&gt;="&amp;AD$4)=0,"",IF(AND(Setup!$A$12&lt;&gt;"",COUNTIFS('Leave log'!$A$5:$A$404,$A25,'Leave log'!$C$5:$C$404,"&lt;="&amp;AD$4,'Leave log'!$D$5:$D$404,"&gt;="&amp;AD$4,'Leave log'!$B$5:$B$404,Setup!$A$12)&gt;0),Setup!$B$12&amp;IF(COUNTIFS('Leave log'!$A$5:$A$404,$A25,'Leave log'!$C$5:$C$404,AD$4,'Leave log'!$D$5:$D$404,AD$4,'Leave log'!$E$5:$E$404,"Half day")&gt;0,"½",""),IF(AND(Setup!$A$13&lt;&gt;"",COUNTIFS('Leave log'!$A$5:$A$404,$A25,'Leave log'!$C$5:$C$404,"&lt;="&amp;AD$4,'Leave log'!$D$5:$D$404,"&gt;="&amp;AD$4,'Leave log'!$B$5:$B$404,Setup!$A$13)&gt;0),Setup!$B$13&amp;IF(COUNTIFS('Leave log'!$A$5:$A$404,$A25,'Leave log'!$C$5:$C$404,AD$4,'Leave log'!$D$5:$D$404,AD$4,'Leave log'!$E$5:$E$404,"Half day")&gt;0,"½",""),IF(AND(Setup!$A$14&lt;&gt;"",COUNTIFS('Leave log'!$A$5:$A$404,$A25,'Leave log'!$C$5:$C$404,"&lt;="&amp;AD$4,'Leave log'!$D$5:$D$404,"&gt;="&amp;AD$4,'Leave log'!$B$5:$B$404,Setup!$A$14)&gt;0),Setup!$B$14&amp;IF(COUNTIFS('Leave log'!$A$5:$A$404,$A25,'Leave log'!$C$5:$C$404,AD$4,'Leave log'!$D$5:$D$404,AD$4,'Leave log'!$E$5:$E$404,"Half day")&gt;0,"½",""),IF(AND(Setup!$A$15&lt;&gt;"",COUNTIFS('Leave log'!$A$5:$A$404,$A25,'Leave log'!$C$5:$C$404,"&lt;="&amp;AD$4,'Leave log'!$D$5:$D$404,"&gt;="&amp;AD$4,'Leave log'!$B$5:$B$404,Setup!$A$15)&gt;0),Setup!$B$15&amp;IF(COUNTIFS('Leave log'!$A$5:$A$404,$A25,'Leave log'!$C$5:$C$404,AD$4,'Leave log'!$D$5:$D$404,AD$4,'Leave log'!$E$5:$E$404,"Half day")&gt;0,"½",""),IF(AND(Setup!$A$16&lt;&gt;"",COUNTIFS('Leave log'!$A$5:$A$404,$A25,'Leave log'!$C$5:$C$404,"&lt;="&amp;AD$4,'Leave log'!$D$5:$D$404,"&gt;="&amp;AD$4,'Leave log'!$B$5:$B$404,Setup!$A$16)&gt;0),Setup!$B$16&amp;IF(COUNTIFS('Leave log'!$A$5:$A$404,$A25,'Leave log'!$C$5:$C$404,AD$4,'Leave log'!$D$5:$D$404,AD$4,'Leave log'!$E$5:$E$404,"Half day")&gt;0,"½",""),IF(AND(Setup!$A$17&lt;&gt;"",COUNTIFS('Leave log'!$A$5:$A$404,$A25,'Leave log'!$C$5:$C$404,"&lt;="&amp;AD$4,'Leave log'!$D$5:$D$404,"&gt;="&amp;AD$4,'Leave log'!$B$5:$B$404,Setup!$A$17)&gt;0),Setup!$B$17&amp;IF(COUNTIFS('Leave log'!$A$5:$A$404,$A25,'Leave log'!$C$5:$C$404,AD$4,'Leave log'!$D$5:$D$404,AD$4,'Leave log'!$E$5:$E$404,"Half day")&gt;0,"½",""),""))))))))</f>
        <v/>
      </c>
      <c r="AE25" s="75">
        <f>IF(OR(AE$7=1,$A25=""),"",IF(COUNTIFS('Leave log'!$A$5:$A$404,$A25,'Leave log'!$C$5:$C$404,"&lt;="&amp;AE$4,'Leave log'!$D$5:$D$404,"&gt;="&amp;AE$4)=0,"",IF(AND(Setup!$A$12&lt;&gt;"",COUNTIFS('Leave log'!$A$5:$A$404,$A25,'Leave log'!$C$5:$C$404,"&lt;="&amp;AE$4,'Leave log'!$D$5:$D$404,"&gt;="&amp;AE$4,'Leave log'!$B$5:$B$404,Setup!$A$12)&gt;0),Setup!$B$12&amp;IF(COUNTIFS('Leave log'!$A$5:$A$404,$A25,'Leave log'!$C$5:$C$404,AE$4,'Leave log'!$D$5:$D$404,AE$4,'Leave log'!$E$5:$E$404,"Half day")&gt;0,"½",""),IF(AND(Setup!$A$13&lt;&gt;"",COUNTIFS('Leave log'!$A$5:$A$404,$A25,'Leave log'!$C$5:$C$404,"&lt;="&amp;AE$4,'Leave log'!$D$5:$D$404,"&gt;="&amp;AE$4,'Leave log'!$B$5:$B$404,Setup!$A$13)&gt;0),Setup!$B$13&amp;IF(COUNTIFS('Leave log'!$A$5:$A$404,$A25,'Leave log'!$C$5:$C$404,AE$4,'Leave log'!$D$5:$D$404,AE$4,'Leave log'!$E$5:$E$404,"Half day")&gt;0,"½",""),IF(AND(Setup!$A$14&lt;&gt;"",COUNTIFS('Leave log'!$A$5:$A$404,$A25,'Leave log'!$C$5:$C$404,"&lt;="&amp;AE$4,'Leave log'!$D$5:$D$404,"&gt;="&amp;AE$4,'Leave log'!$B$5:$B$404,Setup!$A$14)&gt;0),Setup!$B$14&amp;IF(COUNTIFS('Leave log'!$A$5:$A$404,$A25,'Leave log'!$C$5:$C$404,AE$4,'Leave log'!$D$5:$D$404,AE$4,'Leave log'!$E$5:$E$404,"Half day")&gt;0,"½",""),IF(AND(Setup!$A$15&lt;&gt;"",COUNTIFS('Leave log'!$A$5:$A$404,$A25,'Leave log'!$C$5:$C$404,"&lt;="&amp;AE$4,'Leave log'!$D$5:$D$404,"&gt;="&amp;AE$4,'Leave log'!$B$5:$B$404,Setup!$A$15)&gt;0),Setup!$B$15&amp;IF(COUNTIFS('Leave log'!$A$5:$A$404,$A25,'Leave log'!$C$5:$C$404,AE$4,'Leave log'!$D$5:$D$404,AE$4,'Leave log'!$E$5:$E$404,"Half day")&gt;0,"½",""),IF(AND(Setup!$A$16&lt;&gt;"",COUNTIFS('Leave log'!$A$5:$A$404,$A25,'Leave log'!$C$5:$C$404,"&lt;="&amp;AE$4,'Leave log'!$D$5:$D$404,"&gt;="&amp;AE$4,'Leave log'!$B$5:$B$404,Setup!$A$16)&gt;0),Setup!$B$16&amp;IF(COUNTIFS('Leave log'!$A$5:$A$404,$A25,'Leave log'!$C$5:$C$404,AE$4,'Leave log'!$D$5:$D$404,AE$4,'Leave log'!$E$5:$E$404,"Half day")&gt;0,"½",""),IF(AND(Setup!$A$17&lt;&gt;"",COUNTIFS('Leave log'!$A$5:$A$404,$A25,'Leave log'!$C$5:$C$404,"&lt;="&amp;AE$4,'Leave log'!$D$5:$D$404,"&gt;="&amp;AE$4,'Leave log'!$B$5:$B$404,Setup!$A$17)&gt;0),Setup!$B$17&amp;IF(COUNTIFS('Leave log'!$A$5:$A$404,$A25,'Leave log'!$C$5:$C$404,AE$4,'Leave log'!$D$5:$D$404,AE$4,'Leave log'!$E$5:$E$404,"Half day")&gt;0,"½",""),""))))))))</f>
        <v/>
      </c>
      <c r="AF25" s="75">
        <f>IF(OR(AF$7=1,$A25=""),"",IF(COUNTIFS('Leave log'!$A$5:$A$404,$A25,'Leave log'!$C$5:$C$404,"&lt;="&amp;AF$4,'Leave log'!$D$5:$D$404,"&gt;="&amp;AF$4)=0,"",IF(AND(Setup!$A$12&lt;&gt;"",COUNTIFS('Leave log'!$A$5:$A$404,$A25,'Leave log'!$C$5:$C$404,"&lt;="&amp;AF$4,'Leave log'!$D$5:$D$404,"&gt;="&amp;AF$4,'Leave log'!$B$5:$B$404,Setup!$A$12)&gt;0),Setup!$B$12&amp;IF(COUNTIFS('Leave log'!$A$5:$A$404,$A25,'Leave log'!$C$5:$C$404,AF$4,'Leave log'!$D$5:$D$404,AF$4,'Leave log'!$E$5:$E$404,"Half day")&gt;0,"½",""),IF(AND(Setup!$A$13&lt;&gt;"",COUNTIFS('Leave log'!$A$5:$A$404,$A25,'Leave log'!$C$5:$C$404,"&lt;="&amp;AF$4,'Leave log'!$D$5:$D$404,"&gt;="&amp;AF$4,'Leave log'!$B$5:$B$404,Setup!$A$13)&gt;0),Setup!$B$13&amp;IF(COUNTIFS('Leave log'!$A$5:$A$404,$A25,'Leave log'!$C$5:$C$404,AF$4,'Leave log'!$D$5:$D$404,AF$4,'Leave log'!$E$5:$E$404,"Half day")&gt;0,"½",""),IF(AND(Setup!$A$14&lt;&gt;"",COUNTIFS('Leave log'!$A$5:$A$404,$A25,'Leave log'!$C$5:$C$404,"&lt;="&amp;AF$4,'Leave log'!$D$5:$D$404,"&gt;="&amp;AF$4,'Leave log'!$B$5:$B$404,Setup!$A$14)&gt;0),Setup!$B$14&amp;IF(COUNTIFS('Leave log'!$A$5:$A$404,$A25,'Leave log'!$C$5:$C$404,AF$4,'Leave log'!$D$5:$D$404,AF$4,'Leave log'!$E$5:$E$404,"Half day")&gt;0,"½",""),IF(AND(Setup!$A$15&lt;&gt;"",COUNTIFS('Leave log'!$A$5:$A$404,$A25,'Leave log'!$C$5:$C$404,"&lt;="&amp;AF$4,'Leave log'!$D$5:$D$404,"&gt;="&amp;AF$4,'Leave log'!$B$5:$B$404,Setup!$A$15)&gt;0),Setup!$B$15&amp;IF(COUNTIFS('Leave log'!$A$5:$A$404,$A25,'Leave log'!$C$5:$C$404,AF$4,'Leave log'!$D$5:$D$404,AF$4,'Leave log'!$E$5:$E$404,"Half day")&gt;0,"½",""),IF(AND(Setup!$A$16&lt;&gt;"",COUNTIFS('Leave log'!$A$5:$A$404,$A25,'Leave log'!$C$5:$C$404,"&lt;="&amp;AF$4,'Leave log'!$D$5:$D$404,"&gt;="&amp;AF$4,'Leave log'!$B$5:$B$404,Setup!$A$16)&gt;0),Setup!$B$16&amp;IF(COUNTIFS('Leave log'!$A$5:$A$404,$A25,'Leave log'!$C$5:$C$404,AF$4,'Leave log'!$D$5:$D$404,AF$4,'Leave log'!$E$5:$E$404,"Half day")&gt;0,"½",""),IF(AND(Setup!$A$17&lt;&gt;"",COUNTIFS('Leave log'!$A$5:$A$404,$A25,'Leave log'!$C$5:$C$404,"&lt;="&amp;AF$4,'Leave log'!$D$5:$D$404,"&gt;="&amp;AF$4,'Leave log'!$B$5:$B$404,Setup!$A$17)&gt;0),Setup!$B$17&amp;IF(COUNTIFS('Leave log'!$A$5:$A$404,$A25,'Leave log'!$C$5:$C$404,AF$4,'Leave log'!$D$5:$D$404,AF$4,'Leave log'!$E$5:$E$404,"Half day")&gt;0,"½",""),""))))))))</f>
        <v/>
      </c>
    </row>
    <row r="26">
      <c r="A26" s="74">
        <f>IFERROR(IF(INDEX(Employees!$A$5:$A$34,19)="","",INDEX(Employees!$A$5:$A$34,19)),"")</f>
        <v/>
      </c>
      <c r="B26" s="75">
        <f>IF(OR(B$7=1,$A26=""),"",IF(COUNTIFS('Leave log'!$A$5:$A$404,$A26,'Leave log'!$C$5:$C$404,"&lt;="&amp;B$4,'Leave log'!$D$5:$D$404,"&gt;="&amp;B$4)=0,"",IF(AND(Setup!$A$12&lt;&gt;"",COUNTIFS('Leave log'!$A$5:$A$404,$A26,'Leave log'!$C$5:$C$404,"&lt;="&amp;B$4,'Leave log'!$D$5:$D$404,"&gt;="&amp;B$4,'Leave log'!$B$5:$B$404,Setup!$A$12)&gt;0),Setup!$B$12&amp;IF(COUNTIFS('Leave log'!$A$5:$A$404,$A26,'Leave log'!$C$5:$C$404,B$4,'Leave log'!$D$5:$D$404,B$4,'Leave log'!$E$5:$E$404,"Half day")&gt;0,"½",""),IF(AND(Setup!$A$13&lt;&gt;"",COUNTIFS('Leave log'!$A$5:$A$404,$A26,'Leave log'!$C$5:$C$404,"&lt;="&amp;B$4,'Leave log'!$D$5:$D$404,"&gt;="&amp;B$4,'Leave log'!$B$5:$B$404,Setup!$A$13)&gt;0),Setup!$B$13&amp;IF(COUNTIFS('Leave log'!$A$5:$A$404,$A26,'Leave log'!$C$5:$C$404,B$4,'Leave log'!$D$5:$D$404,B$4,'Leave log'!$E$5:$E$404,"Half day")&gt;0,"½",""),IF(AND(Setup!$A$14&lt;&gt;"",COUNTIFS('Leave log'!$A$5:$A$404,$A26,'Leave log'!$C$5:$C$404,"&lt;="&amp;B$4,'Leave log'!$D$5:$D$404,"&gt;="&amp;B$4,'Leave log'!$B$5:$B$404,Setup!$A$14)&gt;0),Setup!$B$14&amp;IF(COUNTIFS('Leave log'!$A$5:$A$404,$A26,'Leave log'!$C$5:$C$404,B$4,'Leave log'!$D$5:$D$404,B$4,'Leave log'!$E$5:$E$404,"Half day")&gt;0,"½",""),IF(AND(Setup!$A$15&lt;&gt;"",COUNTIFS('Leave log'!$A$5:$A$404,$A26,'Leave log'!$C$5:$C$404,"&lt;="&amp;B$4,'Leave log'!$D$5:$D$404,"&gt;="&amp;B$4,'Leave log'!$B$5:$B$404,Setup!$A$15)&gt;0),Setup!$B$15&amp;IF(COUNTIFS('Leave log'!$A$5:$A$404,$A26,'Leave log'!$C$5:$C$404,B$4,'Leave log'!$D$5:$D$404,B$4,'Leave log'!$E$5:$E$404,"Half day")&gt;0,"½",""),IF(AND(Setup!$A$16&lt;&gt;"",COUNTIFS('Leave log'!$A$5:$A$404,$A26,'Leave log'!$C$5:$C$404,"&lt;="&amp;B$4,'Leave log'!$D$5:$D$404,"&gt;="&amp;B$4,'Leave log'!$B$5:$B$404,Setup!$A$16)&gt;0),Setup!$B$16&amp;IF(COUNTIFS('Leave log'!$A$5:$A$404,$A26,'Leave log'!$C$5:$C$404,B$4,'Leave log'!$D$5:$D$404,B$4,'Leave log'!$E$5:$E$404,"Half day")&gt;0,"½",""),IF(AND(Setup!$A$17&lt;&gt;"",COUNTIFS('Leave log'!$A$5:$A$404,$A26,'Leave log'!$C$5:$C$404,"&lt;="&amp;B$4,'Leave log'!$D$5:$D$404,"&gt;="&amp;B$4,'Leave log'!$B$5:$B$404,Setup!$A$17)&gt;0),Setup!$B$17&amp;IF(COUNTIFS('Leave log'!$A$5:$A$404,$A26,'Leave log'!$C$5:$C$404,B$4,'Leave log'!$D$5:$D$404,B$4,'Leave log'!$E$5:$E$404,"Half day")&gt;0,"½",""),""))))))))</f>
        <v/>
      </c>
      <c r="C26" s="75">
        <f>IF(OR(C$7=1,$A26=""),"",IF(COUNTIFS('Leave log'!$A$5:$A$404,$A26,'Leave log'!$C$5:$C$404,"&lt;="&amp;C$4,'Leave log'!$D$5:$D$404,"&gt;="&amp;C$4)=0,"",IF(AND(Setup!$A$12&lt;&gt;"",COUNTIFS('Leave log'!$A$5:$A$404,$A26,'Leave log'!$C$5:$C$404,"&lt;="&amp;C$4,'Leave log'!$D$5:$D$404,"&gt;="&amp;C$4,'Leave log'!$B$5:$B$404,Setup!$A$12)&gt;0),Setup!$B$12&amp;IF(COUNTIFS('Leave log'!$A$5:$A$404,$A26,'Leave log'!$C$5:$C$404,C$4,'Leave log'!$D$5:$D$404,C$4,'Leave log'!$E$5:$E$404,"Half day")&gt;0,"½",""),IF(AND(Setup!$A$13&lt;&gt;"",COUNTIFS('Leave log'!$A$5:$A$404,$A26,'Leave log'!$C$5:$C$404,"&lt;="&amp;C$4,'Leave log'!$D$5:$D$404,"&gt;="&amp;C$4,'Leave log'!$B$5:$B$404,Setup!$A$13)&gt;0),Setup!$B$13&amp;IF(COUNTIFS('Leave log'!$A$5:$A$404,$A26,'Leave log'!$C$5:$C$404,C$4,'Leave log'!$D$5:$D$404,C$4,'Leave log'!$E$5:$E$404,"Half day")&gt;0,"½",""),IF(AND(Setup!$A$14&lt;&gt;"",COUNTIFS('Leave log'!$A$5:$A$404,$A26,'Leave log'!$C$5:$C$404,"&lt;="&amp;C$4,'Leave log'!$D$5:$D$404,"&gt;="&amp;C$4,'Leave log'!$B$5:$B$404,Setup!$A$14)&gt;0),Setup!$B$14&amp;IF(COUNTIFS('Leave log'!$A$5:$A$404,$A26,'Leave log'!$C$5:$C$404,C$4,'Leave log'!$D$5:$D$404,C$4,'Leave log'!$E$5:$E$404,"Half day")&gt;0,"½",""),IF(AND(Setup!$A$15&lt;&gt;"",COUNTIFS('Leave log'!$A$5:$A$404,$A26,'Leave log'!$C$5:$C$404,"&lt;="&amp;C$4,'Leave log'!$D$5:$D$404,"&gt;="&amp;C$4,'Leave log'!$B$5:$B$404,Setup!$A$15)&gt;0),Setup!$B$15&amp;IF(COUNTIFS('Leave log'!$A$5:$A$404,$A26,'Leave log'!$C$5:$C$404,C$4,'Leave log'!$D$5:$D$404,C$4,'Leave log'!$E$5:$E$404,"Half day")&gt;0,"½",""),IF(AND(Setup!$A$16&lt;&gt;"",COUNTIFS('Leave log'!$A$5:$A$404,$A26,'Leave log'!$C$5:$C$404,"&lt;="&amp;C$4,'Leave log'!$D$5:$D$404,"&gt;="&amp;C$4,'Leave log'!$B$5:$B$404,Setup!$A$16)&gt;0),Setup!$B$16&amp;IF(COUNTIFS('Leave log'!$A$5:$A$404,$A26,'Leave log'!$C$5:$C$404,C$4,'Leave log'!$D$5:$D$404,C$4,'Leave log'!$E$5:$E$404,"Half day")&gt;0,"½",""),IF(AND(Setup!$A$17&lt;&gt;"",COUNTIFS('Leave log'!$A$5:$A$404,$A26,'Leave log'!$C$5:$C$404,"&lt;="&amp;C$4,'Leave log'!$D$5:$D$404,"&gt;="&amp;C$4,'Leave log'!$B$5:$B$404,Setup!$A$17)&gt;0),Setup!$B$17&amp;IF(COUNTIFS('Leave log'!$A$5:$A$404,$A26,'Leave log'!$C$5:$C$404,C$4,'Leave log'!$D$5:$D$404,C$4,'Leave log'!$E$5:$E$404,"Half day")&gt;0,"½",""),""))))))))</f>
        <v/>
      </c>
      <c r="D26" s="75">
        <f>IF(OR(D$7=1,$A26=""),"",IF(COUNTIFS('Leave log'!$A$5:$A$404,$A26,'Leave log'!$C$5:$C$404,"&lt;="&amp;D$4,'Leave log'!$D$5:$D$404,"&gt;="&amp;D$4)=0,"",IF(AND(Setup!$A$12&lt;&gt;"",COUNTIFS('Leave log'!$A$5:$A$404,$A26,'Leave log'!$C$5:$C$404,"&lt;="&amp;D$4,'Leave log'!$D$5:$D$404,"&gt;="&amp;D$4,'Leave log'!$B$5:$B$404,Setup!$A$12)&gt;0),Setup!$B$12&amp;IF(COUNTIFS('Leave log'!$A$5:$A$404,$A26,'Leave log'!$C$5:$C$404,D$4,'Leave log'!$D$5:$D$404,D$4,'Leave log'!$E$5:$E$404,"Half day")&gt;0,"½",""),IF(AND(Setup!$A$13&lt;&gt;"",COUNTIFS('Leave log'!$A$5:$A$404,$A26,'Leave log'!$C$5:$C$404,"&lt;="&amp;D$4,'Leave log'!$D$5:$D$404,"&gt;="&amp;D$4,'Leave log'!$B$5:$B$404,Setup!$A$13)&gt;0),Setup!$B$13&amp;IF(COUNTIFS('Leave log'!$A$5:$A$404,$A26,'Leave log'!$C$5:$C$404,D$4,'Leave log'!$D$5:$D$404,D$4,'Leave log'!$E$5:$E$404,"Half day")&gt;0,"½",""),IF(AND(Setup!$A$14&lt;&gt;"",COUNTIFS('Leave log'!$A$5:$A$404,$A26,'Leave log'!$C$5:$C$404,"&lt;="&amp;D$4,'Leave log'!$D$5:$D$404,"&gt;="&amp;D$4,'Leave log'!$B$5:$B$404,Setup!$A$14)&gt;0),Setup!$B$14&amp;IF(COUNTIFS('Leave log'!$A$5:$A$404,$A26,'Leave log'!$C$5:$C$404,D$4,'Leave log'!$D$5:$D$404,D$4,'Leave log'!$E$5:$E$404,"Half day")&gt;0,"½",""),IF(AND(Setup!$A$15&lt;&gt;"",COUNTIFS('Leave log'!$A$5:$A$404,$A26,'Leave log'!$C$5:$C$404,"&lt;="&amp;D$4,'Leave log'!$D$5:$D$404,"&gt;="&amp;D$4,'Leave log'!$B$5:$B$404,Setup!$A$15)&gt;0),Setup!$B$15&amp;IF(COUNTIFS('Leave log'!$A$5:$A$404,$A26,'Leave log'!$C$5:$C$404,D$4,'Leave log'!$D$5:$D$404,D$4,'Leave log'!$E$5:$E$404,"Half day")&gt;0,"½",""),IF(AND(Setup!$A$16&lt;&gt;"",COUNTIFS('Leave log'!$A$5:$A$404,$A26,'Leave log'!$C$5:$C$404,"&lt;="&amp;D$4,'Leave log'!$D$5:$D$404,"&gt;="&amp;D$4,'Leave log'!$B$5:$B$404,Setup!$A$16)&gt;0),Setup!$B$16&amp;IF(COUNTIFS('Leave log'!$A$5:$A$404,$A26,'Leave log'!$C$5:$C$404,D$4,'Leave log'!$D$5:$D$404,D$4,'Leave log'!$E$5:$E$404,"Half day")&gt;0,"½",""),IF(AND(Setup!$A$17&lt;&gt;"",COUNTIFS('Leave log'!$A$5:$A$404,$A26,'Leave log'!$C$5:$C$404,"&lt;="&amp;D$4,'Leave log'!$D$5:$D$404,"&gt;="&amp;D$4,'Leave log'!$B$5:$B$404,Setup!$A$17)&gt;0),Setup!$B$17&amp;IF(COUNTIFS('Leave log'!$A$5:$A$404,$A26,'Leave log'!$C$5:$C$404,D$4,'Leave log'!$D$5:$D$404,D$4,'Leave log'!$E$5:$E$404,"Half day")&gt;0,"½",""),""))))))))</f>
        <v/>
      </c>
      <c r="E26" s="75">
        <f>IF(OR(E$7=1,$A26=""),"",IF(COUNTIFS('Leave log'!$A$5:$A$404,$A26,'Leave log'!$C$5:$C$404,"&lt;="&amp;E$4,'Leave log'!$D$5:$D$404,"&gt;="&amp;E$4)=0,"",IF(AND(Setup!$A$12&lt;&gt;"",COUNTIFS('Leave log'!$A$5:$A$404,$A26,'Leave log'!$C$5:$C$404,"&lt;="&amp;E$4,'Leave log'!$D$5:$D$404,"&gt;="&amp;E$4,'Leave log'!$B$5:$B$404,Setup!$A$12)&gt;0),Setup!$B$12&amp;IF(COUNTIFS('Leave log'!$A$5:$A$404,$A26,'Leave log'!$C$5:$C$404,E$4,'Leave log'!$D$5:$D$404,E$4,'Leave log'!$E$5:$E$404,"Half day")&gt;0,"½",""),IF(AND(Setup!$A$13&lt;&gt;"",COUNTIFS('Leave log'!$A$5:$A$404,$A26,'Leave log'!$C$5:$C$404,"&lt;="&amp;E$4,'Leave log'!$D$5:$D$404,"&gt;="&amp;E$4,'Leave log'!$B$5:$B$404,Setup!$A$13)&gt;0),Setup!$B$13&amp;IF(COUNTIFS('Leave log'!$A$5:$A$404,$A26,'Leave log'!$C$5:$C$404,E$4,'Leave log'!$D$5:$D$404,E$4,'Leave log'!$E$5:$E$404,"Half day")&gt;0,"½",""),IF(AND(Setup!$A$14&lt;&gt;"",COUNTIFS('Leave log'!$A$5:$A$404,$A26,'Leave log'!$C$5:$C$404,"&lt;="&amp;E$4,'Leave log'!$D$5:$D$404,"&gt;="&amp;E$4,'Leave log'!$B$5:$B$404,Setup!$A$14)&gt;0),Setup!$B$14&amp;IF(COUNTIFS('Leave log'!$A$5:$A$404,$A26,'Leave log'!$C$5:$C$404,E$4,'Leave log'!$D$5:$D$404,E$4,'Leave log'!$E$5:$E$404,"Half day")&gt;0,"½",""),IF(AND(Setup!$A$15&lt;&gt;"",COUNTIFS('Leave log'!$A$5:$A$404,$A26,'Leave log'!$C$5:$C$404,"&lt;="&amp;E$4,'Leave log'!$D$5:$D$404,"&gt;="&amp;E$4,'Leave log'!$B$5:$B$404,Setup!$A$15)&gt;0),Setup!$B$15&amp;IF(COUNTIFS('Leave log'!$A$5:$A$404,$A26,'Leave log'!$C$5:$C$404,E$4,'Leave log'!$D$5:$D$404,E$4,'Leave log'!$E$5:$E$404,"Half day")&gt;0,"½",""),IF(AND(Setup!$A$16&lt;&gt;"",COUNTIFS('Leave log'!$A$5:$A$404,$A26,'Leave log'!$C$5:$C$404,"&lt;="&amp;E$4,'Leave log'!$D$5:$D$404,"&gt;="&amp;E$4,'Leave log'!$B$5:$B$404,Setup!$A$16)&gt;0),Setup!$B$16&amp;IF(COUNTIFS('Leave log'!$A$5:$A$404,$A26,'Leave log'!$C$5:$C$404,E$4,'Leave log'!$D$5:$D$404,E$4,'Leave log'!$E$5:$E$404,"Half day")&gt;0,"½",""),IF(AND(Setup!$A$17&lt;&gt;"",COUNTIFS('Leave log'!$A$5:$A$404,$A26,'Leave log'!$C$5:$C$404,"&lt;="&amp;E$4,'Leave log'!$D$5:$D$404,"&gt;="&amp;E$4,'Leave log'!$B$5:$B$404,Setup!$A$17)&gt;0),Setup!$B$17&amp;IF(COUNTIFS('Leave log'!$A$5:$A$404,$A26,'Leave log'!$C$5:$C$404,E$4,'Leave log'!$D$5:$D$404,E$4,'Leave log'!$E$5:$E$404,"Half day")&gt;0,"½",""),""))))))))</f>
        <v/>
      </c>
      <c r="F26" s="75">
        <f>IF(OR(F$7=1,$A26=""),"",IF(COUNTIFS('Leave log'!$A$5:$A$404,$A26,'Leave log'!$C$5:$C$404,"&lt;="&amp;F$4,'Leave log'!$D$5:$D$404,"&gt;="&amp;F$4)=0,"",IF(AND(Setup!$A$12&lt;&gt;"",COUNTIFS('Leave log'!$A$5:$A$404,$A26,'Leave log'!$C$5:$C$404,"&lt;="&amp;F$4,'Leave log'!$D$5:$D$404,"&gt;="&amp;F$4,'Leave log'!$B$5:$B$404,Setup!$A$12)&gt;0),Setup!$B$12&amp;IF(COUNTIFS('Leave log'!$A$5:$A$404,$A26,'Leave log'!$C$5:$C$404,F$4,'Leave log'!$D$5:$D$404,F$4,'Leave log'!$E$5:$E$404,"Half day")&gt;0,"½",""),IF(AND(Setup!$A$13&lt;&gt;"",COUNTIFS('Leave log'!$A$5:$A$404,$A26,'Leave log'!$C$5:$C$404,"&lt;="&amp;F$4,'Leave log'!$D$5:$D$404,"&gt;="&amp;F$4,'Leave log'!$B$5:$B$404,Setup!$A$13)&gt;0),Setup!$B$13&amp;IF(COUNTIFS('Leave log'!$A$5:$A$404,$A26,'Leave log'!$C$5:$C$404,F$4,'Leave log'!$D$5:$D$404,F$4,'Leave log'!$E$5:$E$404,"Half day")&gt;0,"½",""),IF(AND(Setup!$A$14&lt;&gt;"",COUNTIFS('Leave log'!$A$5:$A$404,$A26,'Leave log'!$C$5:$C$404,"&lt;="&amp;F$4,'Leave log'!$D$5:$D$404,"&gt;="&amp;F$4,'Leave log'!$B$5:$B$404,Setup!$A$14)&gt;0),Setup!$B$14&amp;IF(COUNTIFS('Leave log'!$A$5:$A$404,$A26,'Leave log'!$C$5:$C$404,F$4,'Leave log'!$D$5:$D$404,F$4,'Leave log'!$E$5:$E$404,"Half day")&gt;0,"½",""),IF(AND(Setup!$A$15&lt;&gt;"",COUNTIFS('Leave log'!$A$5:$A$404,$A26,'Leave log'!$C$5:$C$404,"&lt;="&amp;F$4,'Leave log'!$D$5:$D$404,"&gt;="&amp;F$4,'Leave log'!$B$5:$B$404,Setup!$A$15)&gt;0),Setup!$B$15&amp;IF(COUNTIFS('Leave log'!$A$5:$A$404,$A26,'Leave log'!$C$5:$C$404,F$4,'Leave log'!$D$5:$D$404,F$4,'Leave log'!$E$5:$E$404,"Half day")&gt;0,"½",""),IF(AND(Setup!$A$16&lt;&gt;"",COUNTIFS('Leave log'!$A$5:$A$404,$A26,'Leave log'!$C$5:$C$404,"&lt;="&amp;F$4,'Leave log'!$D$5:$D$404,"&gt;="&amp;F$4,'Leave log'!$B$5:$B$404,Setup!$A$16)&gt;0),Setup!$B$16&amp;IF(COUNTIFS('Leave log'!$A$5:$A$404,$A26,'Leave log'!$C$5:$C$404,F$4,'Leave log'!$D$5:$D$404,F$4,'Leave log'!$E$5:$E$404,"Half day")&gt;0,"½",""),IF(AND(Setup!$A$17&lt;&gt;"",COUNTIFS('Leave log'!$A$5:$A$404,$A26,'Leave log'!$C$5:$C$404,"&lt;="&amp;F$4,'Leave log'!$D$5:$D$404,"&gt;="&amp;F$4,'Leave log'!$B$5:$B$404,Setup!$A$17)&gt;0),Setup!$B$17&amp;IF(COUNTIFS('Leave log'!$A$5:$A$404,$A26,'Leave log'!$C$5:$C$404,F$4,'Leave log'!$D$5:$D$404,F$4,'Leave log'!$E$5:$E$404,"Half day")&gt;0,"½",""),""))))))))</f>
        <v/>
      </c>
      <c r="G26" s="75">
        <f>IF(OR(G$7=1,$A26=""),"",IF(COUNTIFS('Leave log'!$A$5:$A$404,$A26,'Leave log'!$C$5:$C$404,"&lt;="&amp;G$4,'Leave log'!$D$5:$D$404,"&gt;="&amp;G$4)=0,"",IF(AND(Setup!$A$12&lt;&gt;"",COUNTIFS('Leave log'!$A$5:$A$404,$A26,'Leave log'!$C$5:$C$404,"&lt;="&amp;G$4,'Leave log'!$D$5:$D$404,"&gt;="&amp;G$4,'Leave log'!$B$5:$B$404,Setup!$A$12)&gt;0),Setup!$B$12&amp;IF(COUNTIFS('Leave log'!$A$5:$A$404,$A26,'Leave log'!$C$5:$C$404,G$4,'Leave log'!$D$5:$D$404,G$4,'Leave log'!$E$5:$E$404,"Half day")&gt;0,"½",""),IF(AND(Setup!$A$13&lt;&gt;"",COUNTIFS('Leave log'!$A$5:$A$404,$A26,'Leave log'!$C$5:$C$404,"&lt;="&amp;G$4,'Leave log'!$D$5:$D$404,"&gt;="&amp;G$4,'Leave log'!$B$5:$B$404,Setup!$A$13)&gt;0),Setup!$B$13&amp;IF(COUNTIFS('Leave log'!$A$5:$A$404,$A26,'Leave log'!$C$5:$C$404,G$4,'Leave log'!$D$5:$D$404,G$4,'Leave log'!$E$5:$E$404,"Half day")&gt;0,"½",""),IF(AND(Setup!$A$14&lt;&gt;"",COUNTIFS('Leave log'!$A$5:$A$404,$A26,'Leave log'!$C$5:$C$404,"&lt;="&amp;G$4,'Leave log'!$D$5:$D$404,"&gt;="&amp;G$4,'Leave log'!$B$5:$B$404,Setup!$A$14)&gt;0),Setup!$B$14&amp;IF(COUNTIFS('Leave log'!$A$5:$A$404,$A26,'Leave log'!$C$5:$C$404,G$4,'Leave log'!$D$5:$D$404,G$4,'Leave log'!$E$5:$E$404,"Half day")&gt;0,"½",""),IF(AND(Setup!$A$15&lt;&gt;"",COUNTIFS('Leave log'!$A$5:$A$404,$A26,'Leave log'!$C$5:$C$404,"&lt;="&amp;G$4,'Leave log'!$D$5:$D$404,"&gt;="&amp;G$4,'Leave log'!$B$5:$B$404,Setup!$A$15)&gt;0),Setup!$B$15&amp;IF(COUNTIFS('Leave log'!$A$5:$A$404,$A26,'Leave log'!$C$5:$C$404,G$4,'Leave log'!$D$5:$D$404,G$4,'Leave log'!$E$5:$E$404,"Half day")&gt;0,"½",""),IF(AND(Setup!$A$16&lt;&gt;"",COUNTIFS('Leave log'!$A$5:$A$404,$A26,'Leave log'!$C$5:$C$404,"&lt;="&amp;G$4,'Leave log'!$D$5:$D$404,"&gt;="&amp;G$4,'Leave log'!$B$5:$B$404,Setup!$A$16)&gt;0),Setup!$B$16&amp;IF(COUNTIFS('Leave log'!$A$5:$A$404,$A26,'Leave log'!$C$5:$C$404,G$4,'Leave log'!$D$5:$D$404,G$4,'Leave log'!$E$5:$E$404,"Half day")&gt;0,"½",""),IF(AND(Setup!$A$17&lt;&gt;"",COUNTIFS('Leave log'!$A$5:$A$404,$A26,'Leave log'!$C$5:$C$404,"&lt;="&amp;G$4,'Leave log'!$D$5:$D$404,"&gt;="&amp;G$4,'Leave log'!$B$5:$B$404,Setup!$A$17)&gt;0),Setup!$B$17&amp;IF(COUNTIFS('Leave log'!$A$5:$A$404,$A26,'Leave log'!$C$5:$C$404,G$4,'Leave log'!$D$5:$D$404,G$4,'Leave log'!$E$5:$E$404,"Half day")&gt;0,"½",""),""))))))))</f>
        <v/>
      </c>
      <c r="H26" s="75">
        <f>IF(OR(H$7=1,$A26=""),"",IF(COUNTIFS('Leave log'!$A$5:$A$404,$A26,'Leave log'!$C$5:$C$404,"&lt;="&amp;H$4,'Leave log'!$D$5:$D$404,"&gt;="&amp;H$4)=0,"",IF(AND(Setup!$A$12&lt;&gt;"",COUNTIFS('Leave log'!$A$5:$A$404,$A26,'Leave log'!$C$5:$C$404,"&lt;="&amp;H$4,'Leave log'!$D$5:$D$404,"&gt;="&amp;H$4,'Leave log'!$B$5:$B$404,Setup!$A$12)&gt;0),Setup!$B$12&amp;IF(COUNTIFS('Leave log'!$A$5:$A$404,$A26,'Leave log'!$C$5:$C$404,H$4,'Leave log'!$D$5:$D$404,H$4,'Leave log'!$E$5:$E$404,"Half day")&gt;0,"½",""),IF(AND(Setup!$A$13&lt;&gt;"",COUNTIFS('Leave log'!$A$5:$A$404,$A26,'Leave log'!$C$5:$C$404,"&lt;="&amp;H$4,'Leave log'!$D$5:$D$404,"&gt;="&amp;H$4,'Leave log'!$B$5:$B$404,Setup!$A$13)&gt;0),Setup!$B$13&amp;IF(COUNTIFS('Leave log'!$A$5:$A$404,$A26,'Leave log'!$C$5:$C$404,H$4,'Leave log'!$D$5:$D$404,H$4,'Leave log'!$E$5:$E$404,"Half day")&gt;0,"½",""),IF(AND(Setup!$A$14&lt;&gt;"",COUNTIFS('Leave log'!$A$5:$A$404,$A26,'Leave log'!$C$5:$C$404,"&lt;="&amp;H$4,'Leave log'!$D$5:$D$404,"&gt;="&amp;H$4,'Leave log'!$B$5:$B$404,Setup!$A$14)&gt;0),Setup!$B$14&amp;IF(COUNTIFS('Leave log'!$A$5:$A$404,$A26,'Leave log'!$C$5:$C$404,H$4,'Leave log'!$D$5:$D$404,H$4,'Leave log'!$E$5:$E$404,"Half day")&gt;0,"½",""),IF(AND(Setup!$A$15&lt;&gt;"",COUNTIFS('Leave log'!$A$5:$A$404,$A26,'Leave log'!$C$5:$C$404,"&lt;="&amp;H$4,'Leave log'!$D$5:$D$404,"&gt;="&amp;H$4,'Leave log'!$B$5:$B$404,Setup!$A$15)&gt;0),Setup!$B$15&amp;IF(COUNTIFS('Leave log'!$A$5:$A$404,$A26,'Leave log'!$C$5:$C$404,H$4,'Leave log'!$D$5:$D$404,H$4,'Leave log'!$E$5:$E$404,"Half day")&gt;0,"½",""),IF(AND(Setup!$A$16&lt;&gt;"",COUNTIFS('Leave log'!$A$5:$A$404,$A26,'Leave log'!$C$5:$C$404,"&lt;="&amp;H$4,'Leave log'!$D$5:$D$404,"&gt;="&amp;H$4,'Leave log'!$B$5:$B$404,Setup!$A$16)&gt;0),Setup!$B$16&amp;IF(COUNTIFS('Leave log'!$A$5:$A$404,$A26,'Leave log'!$C$5:$C$404,H$4,'Leave log'!$D$5:$D$404,H$4,'Leave log'!$E$5:$E$404,"Half day")&gt;0,"½",""),IF(AND(Setup!$A$17&lt;&gt;"",COUNTIFS('Leave log'!$A$5:$A$404,$A26,'Leave log'!$C$5:$C$404,"&lt;="&amp;H$4,'Leave log'!$D$5:$D$404,"&gt;="&amp;H$4,'Leave log'!$B$5:$B$404,Setup!$A$17)&gt;0),Setup!$B$17&amp;IF(COUNTIFS('Leave log'!$A$5:$A$404,$A26,'Leave log'!$C$5:$C$404,H$4,'Leave log'!$D$5:$D$404,H$4,'Leave log'!$E$5:$E$404,"Half day")&gt;0,"½",""),""))))))))</f>
        <v/>
      </c>
      <c r="I26" s="75">
        <f>IF(OR(I$7=1,$A26=""),"",IF(COUNTIFS('Leave log'!$A$5:$A$404,$A26,'Leave log'!$C$5:$C$404,"&lt;="&amp;I$4,'Leave log'!$D$5:$D$404,"&gt;="&amp;I$4)=0,"",IF(AND(Setup!$A$12&lt;&gt;"",COUNTIFS('Leave log'!$A$5:$A$404,$A26,'Leave log'!$C$5:$C$404,"&lt;="&amp;I$4,'Leave log'!$D$5:$D$404,"&gt;="&amp;I$4,'Leave log'!$B$5:$B$404,Setup!$A$12)&gt;0),Setup!$B$12&amp;IF(COUNTIFS('Leave log'!$A$5:$A$404,$A26,'Leave log'!$C$5:$C$404,I$4,'Leave log'!$D$5:$D$404,I$4,'Leave log'!$E$5:$E$404,"Half day")&gt;0,"½",""),IF(AND(Setup!$A$13&lt;&gt;"",COUNTIFS('Leave log'!$A$5:$A$404,$A26,'Leave log'!$C$5:$C$404,"&lt;="&amp;I$4,'Leave log'!$D$5:$D$404,"&gt;="&amp;I$4,'Leave log'!$B$5:$B$404,Setup!$A$13)&gt;0),Setup!$B$13&amp;IF(COUNTIFS('Leave log'!$A$5:$A$404,$A26,'Leave log'!$C$5:$C$404,I$4,'Leave log'!$D$5:$D$404,I$4,'Leave log'!$E$5:$E$404,"Half day")&gt;0,"½",""),IF(AND(Setup!$A$14&lt;&gt;"",COUNTIFS('Leave log'!$A$5:$A$404,$A26,'Leave log'!$C$5:$C$404,"&lt;="&amp;I$4,'Leave log'!$D$5:$D$404,"&gt;="&amp;I$4,'Leave log'!$B$5:$B$404,Setup!$A$14)&gt;0),Setup!$B$14&amp;IF(COUNTIFS('Leave log'!$A$5:$A$404,$A26,'Leave log'!$C$5:$C$404,I$4,'Leave log'!$D$5:$D$404,I$4,'Leave log'!$E$5:$E$404,"Half day")&gt;0,"½",""),IF(AND(Setup!$A$15&lt;&gt;"",COUNTIFS('Leave log'!$A$5:$A$404,$A26,'Leave log'!$C$5:$C$404,"&lt;="&amp;I$4,'Leave log'!$D$5:$D$404,"&gt;="&amp;I$4,'Leave log'!$B$5:$B$404,Setup!$A$15)&gt;0),Setup!$B$15&amp;IF(COUNTIFS('Leave log'!$A$5:$A$404,$A26,'Leave log'!$C$5:$C$404,I$4,'Leave log'!$D$5:$D$404,I$4,'Leave log'!$E$5:$E$404,"Half day")&gt;0,"½",""),IF(AND(Setup!$A$16&lt;&gt;"",COUNTIFS('Leave log'!$A$5:$A$404,$A26,'Leave log'!$C$5:$C$404,"&lt;="&amp;I$4,'Leave log'!$D$5:$D$404,"&gt;="&amp;I$4,'Leave log'!$B$5:$B$404,Setup!$A$16)&gt;0),Setup!$B$16&amp;IF(COUNTIFS('Leave log'!$A$5:$A$404,$A26,'Leave log'!$C$5:$C$404,I$4,'Leave log'!$D$5:$D$404,I$4,'Leave log'!$E$5:$E$404,"Half day")&gt;0,"½",""),IF(AND(Setup!$A$17&lt;&gt;"",COUNTIFS('Leave log'!$A$5:$A$404,$A26,'Leave log'!$C$5:$C$404,"&lt;="&amp;I$4,'Leave log'!$D$5:$D$404,"&gt;="&amp;I$4,'Leave log'!$B$5:$B$404,Setup!$A$17)&gt;0),Setup!$B$17&amp;IF(COUNTIFS('Leave log'!$A$5:$A$404,$A26,'Leave log'!$C$5:$C$404,I$4,'Leave log'!$D$5:$D$404,I$4,'Leave log'!$E$5:$E$404,"Half day")&gt;0,"½",""),""))))))))</f>
        <v/>
      </c>
      <c r="J26" s="75">
        <f>IF(OR(J$7=1,$A26=""),"",IF(COUNTIFS('Leave log'!$A$5:$A$404,$A26,'Leave log'!$C$5:$C$404,"&lt;="&amp;J$4,'Leave log'!$D$5:$D$404,"&gt;="&amp;J$4)=0,"",IF(AND(Setup!$A$12&lt;&gt;"",COUNTIFS('Leave log'!$A$5:$A$404,$A26,'Leave log'!$C$5:$C$404,"&lt;="&amp;J$4,'Leave log'!$D$5:$D$404,"&gt;="&amp;J$4,'Leave log'!$B$5:$B$404,Setup!$A$12)&gt;0),Setup!$B$12&amp;IF(COUNTIFS('Leave log'!$A$5:$A$404,$A26,'Leave log'!$C$5:$C$404,J$4,'Leave log'!$D$5:$D$404,J$4,'Leave log'!$E$5:$E$404,"Half day")&gt;0,"½",""),IF(AND(Setup!$A$13&lt;&gt;"",COUNTIFS('Leave log'!$A$5:$A$404,$A26,'Leave log'!$C$5:$C$404,"&lt;="&amp;J$4,'Leave log'!$D$5:$D$404,"&gt;="&amp;J$4,'Leave log'!$B$5:$B$404,Setup!$A$13)&gt;0),Setup!$B$13&amp;IF(COUNTIFS('Leave log'!$A$5:$A$404,$A26,'Leave log'!$C$5:$C$404,J$4,'Leave log'!$D$5:$D$404,J$4,'Leave log'!$E$5:$E$404,"Half day")&gt;0,"½",""),IF(AND(Setup!$A$14&lt;&gt;"",COUNTIFS('Leave log'!$A$5:$A$404,$A26,'Leave log'!$C$5:$C$404,"&lt;="&amp;J$4,'Leave log'!$D$5:$D$404,"&gt;="&amp;J$4,'Leave log'!$B$5:$B$404,Setup!$A$14)&gt;0),Setup!$B$14&amp;IF(COUNTIFS('Leave log'!$A$5:$A$404,$A26,'Leave log'!$C$5:$C$404,J$4,'Leave log'!$D$5:$D$404,J$4,'Leave log'!$E$5:$E$404,"Half day")&gt;0,"½",""),IF(AND(Setup!$A$15&lt;&gt;"",COUNTIFS('Leave log'!$A$5:$A$404,$A26,'Leave log'!$C$5:$C$404,"&lt;="&amp;J$4,'Leave log'!$D$5:$D$404,"&gt;="&amp;J$4,'Leave log'!$B$5:$B$404,Setup!$A$15)&gt;0),Setup!$B$15&amp;IF(COUNTIFS('Leave log'!$A$5:$A$404,$A26,'Leave log'!$C$5:$C$404,J$4,'Leave log'!$D$5:$D$404,J$4,'Leave log'!$E$5:$E$404,"Half day")&gt;0,"½",""),IF(AND(Setup!$A$16&lt;&gt;"",COUNTIFS('Leave log'!$A$5:$A$404,$A26,'Leave log'!$C$5:$C$404,"&lt;="&amp;J$4,'Leave log'!$D$5:$D$404,"&gt;="&amp;J$4,'Leave log'!$B$5:$B$404,Setup!$A$16)&gt;0),Setup!$B$16&amp;IF(COUNTIFS('Leave log'!$A$5:$A$404,$A26,'Leave log'!$C$5:$C$404,J$4,'Leave log'!$D$5:$D$404,J$4,'Leave log'!$E$5:$E$404,"Half day")&gt;0,"½",""),IF(AND(Setup!$A$17&lt;&gt;"",COUNTIFS('Leave log'!$A$5:$A$404,$A26,'Leave log'!$C$5:$C$404,"&lt;="&amp;J$4,'Leave log'!$D$5:$D$404,"&gt;="&amp;J$4,'Leave log'!$B$5:$B$404,Setup!$A$17)&gt;0),Setup!$B$17&amp;IF(COUNTIFS('Leave log'!$A$5:$A$404,$A26,'Leave log'!$C$5:$C$404,J$4,'Leave log'!$D$5:$D$404,J$4,'Leave log'!$E$5:$E$404,"Half day")&gt;0,"½",""),""))))))))</f>
        <v/>
      </c>
      <c r="K26" s="75">
        <f>IF(OR(K$7=1,$A26=""),"",IF(COUNTIFS('Leave log'!$A$5:$A$404,$A26,'Leave log'!$C$5:$C$404,"&lt;="&amp;K$4,'Leave log'!$D$5:$D$404,"&gt;="&amp;K$4)=0,"",IF(AND(Setup!$A$12&lt;&gt;"",COUNTIFS('Leave log'!$A$5:$A$404,$A26,'Leave log'!$C$5:$C$404,"&lt;="&amp;K$4,'Leave log'!$D$5:$D$404,"&gt;="&amp;K$4,'Leave log'!$B$5:$B$404,Setup!$A$12)&gt;0),Setup!$B$12&amp;IF(COUNTIFS('Leave log'!$A$5:$A$404,$A26,'Leave log'!$C$5:$C$404,K$4,'Leave log'!$D$5:$D$404,K$4,'Leave log'!$E$5:$E$404,"Half day")&gt;0,"½",""),IF(AND(Setup!$A$13&lt;&gt;"",COUNTIFS('Leave log'!$A$5:$A$404,$A26,'Leave log'!$C$5:$C$404,"&lt;="&amp;K$4,'Leave log'!$D$5:$D$404,"&gt;="&amp;K$4,'Leave log'!$B$5:$B$404,Setup!$A$13)&gt;0),Setup!$B$13&amp;IF(COUNTIFS('Leave log'!$A$5:$A$404,$A26,'Leave log'!$C$5:$C$404,K$4,'Leave log'!$D$5:$D$404,K$4,'Leave log'!$E$5:$E$404,"Half day")&gt;0,"½",""),IF(AND(Setup!$A$14&lt;&gt;"",COUNTIFS('Leave log'!$A$5:$A$404,$A26,'Leave log'!$C$5:$C$404,"&lt;="&amp;K$4,'Leave log'!$D$5:$D$404,"&gt;="&amp;K$4,'Leave log'!$B$5:$B$404,Setup!$A$14)&gt;0),Setup!$B$14&amp;IF(COUNTIFS('Leave log'!$A$5:$A$404,$A26,'Leave log'!$C$5:$C$404,K$4,'Leave log'!$D$5:$D$404,K$4,'Leave log'!$E$5:$E$404,"Half day")&gt;0,"½",""),IF(AND(Setup!$A$15&lt;&gt;"",COUNTIFS('Leave log'!$A$5:$A$404,$A26,'Leave log'!$C$5:$C$404,"&lt;="&amp;K$4,'Leave log'!$D$5:$D$404,"&gt;="&amp;K$4,'Leave log'!$B$5:$B$404,Setup!$A$15)&gt;0),Setup!$B$15&amp;IF(COUNTIFS('Leave log'!$A$5:$A$404,$A26,'Leave log'!$C$5:$C$404,K$4,'Leave log'!$D$5:$D$404,K$4,'Leave log'!$E$5:$E$404,"Half day")&gt;0,"½",""),IF(AND(Setup!$A$16&lt;&gt;"",COUNTIFS('Leave log'!$A$5:$A$404,$A26,'Leave log'!$C$5:$C$404,"&lt;="&amp;K$4,'Leave log'!$D$5:$D$404,"&gt;="&amp;K$4,'Leave log'!$B$5:$B$404,Setup!$A$16)&gt;0),Setup!$B$16&amp;IF(COUNTIFS('Leave log'!$A$5:$A$404,$A26,'Leave log'!$C$5:$C$404,K$4,'Leave log'!$D$5:$D$404,K$4,'Leave log'!$E$5:$E$404,"Half day")&gt;0,"½",""),IF(AND(Setup!$A$17&lt;&gt;"",COUNTIFS('Leave log'!$A$5:$A$404,$A26,'Leave log'!$C$5:$C$404,"&lt;="&amp;K$4,'Leave log'!$D$5:$D$404,"&gt;="&amp;K$4,'Leave log'!$B$5:$B$404,Setup!$A$17)&gt;0),Setup!$B$17&amp;IF(COUNTIFS('Leave log'!$A$5:$A$404,$A26,'Leave log'!$C$5:$C$404,K$4,'Leave log'!$D$5:$D$404,K$4,'Leave log'!$E$5:$E$404,"Half day")&gt;0,"½",""),""))))))))</f>
        <v/>
      </c>
      <c r="L26" s="75">
        <f>IF(OR(L$7=1,$A26=""),"",IF(COUNTIFS('Leave log'!$A$5:$A$404,$A26,'Leave log'!$C$5:$C$404,"&lt;="&amp;L$4,'Leave log'!$D$5:$D$404,"&gt;="&amp;L$4)=0,"",IF(AND(Setup!$A$12&lt;&gt;"",COUNTIFS('Leave log'!$A$5:$A$404,$A26,'Leave log'!$C$5:$C$404,"&lt;="&amp;L$4,'Leave log'!$D$5:$D$404,"&gt;="&amp;L$4,'Leave log'!$B$5:$B$404,Setup!$A$12)&gt;0),Setup!$B$12&amp;IF(COUNTIFS('Leave log'!$A$5:$A$404,$A26,'Leave log'!$C$5:$C$404,L$4,'Leave log'!$D$5:$D$404,L$4,'Leave log'!$E$5:$E$404,"Half day")&gt;0,"½",""),IF(AND(Setup!$A$13&lt;&gt;"",COUNTIFS('Leave log'!$A$5:$A$404,$A26,'Leave log'!$C$5:$C$404,"&lt;="&amp;L$4,'Leave log'!$D$5:$D$404,"&gt;="&amp;L$4,'Leave log'!$B$5:$B$404,Setup!$A$13)&gt;0),Setup!$B$13&amp;IF(COUNTIFS('Leave log'!$A$5:$A$404,$A26,'Leave log'!$C$5:$C$404,L$4,'Leave log'!$D$5:$D$404,L$4,'Leave log'!$E$5:$E$404,"Half day")&gt;0,"½",""),IF(AND(Setup!$A$14&lt;&gt;"",COUNTIFS('Leave log'!$A$5:$A$404,$A26,'Leave log'!$C$5:$C$404,"&lt;="&amp;L$4,'Leave log'!$D$5:$D$404,"&gt;="&amp;L$4,'Leave log'!$B$5:$B$404,Setup!$A$14)&gt;0),Setup!$B$14&amp;IF(COUNTIFS('Leave log'!$A$5:$A$404,$A26,'Leave log'!$C$5:$C$404,L$4,'Leave log'!$D$5:$D$404,L$4,'Leave log'!$E$5:$E$404,"Half day")&gt;0,"½",""),IF(AND(Setup!$A$15&lt;&gt;"",COUNTIFS('Leave log'!$A$5:$A$404,$A26,'Leave log'!$C$5:$C$404,"&lt;="&amp;L$4,'Leave log'!$D$5:$D$404,"&gt;="&amp;L$4,'Leave log'!$B$5:$B$404,Setup!$A$15)&gt;0),Setup!$B$15&amp;IF(COUNTIFS('Leave log'!$A$5:$A$404,$A26,'Leave log'!$C$5:$C$404,L$4,'Leave log'!$D$5:$D$404,L$4,'Leave log'!$E$5:$E$404,"Half day")&gt;0,"½",""),IF(AND(Setup!$A$16&lt;&gt;"",COUNTIFS('Leave log'!$A$5:$A$404,$A26,'Leave log'!$C$5:$C$404,"&lt;="&amp;L$4,'Leave log'!$D$5:$D$404,"&gt;="&amp;L$4,'Leave log'!$B$5:$B$404,Setup!$A$16)&gt;0),Setup!$B$16&amp;IF(COUNTIFS('Leave log'!$A$5:$A$404,$A26,'Leave log'!$C$5:$C$404,L$4,'Leave log'!$D$5:$D$404,L$4,'Leave log'!$E$5:$E$404,"Half day")&gt;0,"½",""),IF(AND(Setup!$A$17&lt;&gt;"",COUNTIFS('Leave log'!$A$5:$A$404,$A26,'Leave log'!$C$5:$C$404,"&lt;="&amp;L$4,'Leave log'!$D$5:$D$404,"&gt;="&amp;L$4,'Leave log'!$B$5:$B$404,Setup!$A$17)&gt;0),Setup!$B$17&amp;IF(COUNTIFS('Leave log'!$A$5:$A$404,$A26,'Leave log'!$C$5:$C$404,L$4,'Leave log'!$D$5:$D$404,L$4,'Leave log'!$E$5:$E$404,"Half day")&gt;0,"½",""),""))))))))</f>
        <v/>
      </c>
      <c r="M26" s="75">
        <f>IF(OR(M$7=1,$A26=""),"",IF(COUNTIFS('Leave log'!$A$5:$A$404,$A26,'Leave log'!$C$5:$C$404,"&lt;="&amp;M$4,'Leave log'!$D$5:$D$404,"&gt;="&amp;M$4)=0,"",IF(AND(Setup!$A$12&lt;&gt;"",COUNTIFS('Leave log'!$A$5:$A$404,$A26,'Leave log'!$C$5:$C$404,"&lt;="&amp;M$4,'Leave log'!$D$5:$D$404,"&gt;="&amp;M$4,'Leave log'!$B$5:$B$404,Setup!$A$12)&gt;0),Setup!$B$12&amp;IF(COUNTIFS('Leave log'!$A$5:$A$404,$A26,'Leave log'!$C$5:$C$404,M$4,'Leave log'!$D$5:$D$404,M$4,'Leave log'!$E$5:$E$404,"Half day")&gt;0,"½",""),IF(AND(Setup!$A$13&lt;&gt;"",COUNTIFS('Leave log'!$A$5:$A$404,$A26,'Leave log'!$C$5:$C$404,"&lt;="&amp;M$4,'Leave log'!$D$5:$D$404,"&gt;="&amp;M$4,'Leave log'!$B$5:$B$404,Setup!$A$13)&gt;0),Setup!$B$13&amp;IF(COUNTIFS('Leave log'!$A$5:$A$404,$A26,'Leave log'!$C$5:$C$404,M$4,'Leave log'!$D$5:$D$404,M$4,'Leave log'!$E$5:$E$404,"Half day")&gt;0,"½",""),IF(AND(Setup!$A$14&lt;&gt;"",COUNTIFS('Leave log'!$A$5:$A$404,$A26,'Leave log'!$C$5:$C$404,"&lt;="&amp;M$4,'Leave log'!$D$5:$D$404,"&gt;="&amp;M$4,'Leave log'!$B$5:$B$404,Setup!$A$14)&gt;0),Setup!$B$14&amp;IF(COUNTIFS('Leave log'!$A$5:$A$404,$A26,'Leave log'!$C$5:$C$404,M$4,'Leave log'!$D$5:$D$404,M$4,'Leave log'!$E$5:$E$404,"Half day")&gt;0,"½",""),IF(AND(Setup!$A$15&lt;&gt;"",COUNTIFS('Leave log'!$A$5:$A$404,$A26,'Leave log'!$C$5:$C$404,"&lt;="&amp;M$4,'Leave log'!$D$5:$D$404,"&gt;="&amp;M$4,'Leave log'!$B$5:$B$404,Setup!$A$15)&gt;0),Setup!$B$15&amp;IF(COUNTIFS('Leave log'!$A$5:$A$404,$A26,'Leave log'!$C$5:$C$404,M$4,'Leave log'!$D$5:$D$404,M$4,'Leave log'!$E$5:$E$404,"Half day")&gt;0,"½",""),IF(AND(Setup!$A$16&lt;&gt;"",COUNTIFS('Leave log'!$A$5:$A$404,$A26,'Leave log'!$C$5:$C$404,"&lt;="&amp;M$4,'Leave log'!$D$5:$D$404,"&gt;="&amp;M$4,'Leave log'!$B$5:$B$404,Setup!$A$16)&gt;0),Setup!$B$16&amp;IF(COUNTIFS('Leave log'!$A$5:$A$404,$A26,'Leave log'!$C$5:$C$404,M$4,'Leave log'!$D$5:$D$404,M$4,'Leave log'!$E$5:$E$404,"Half day")&gt;0,"½",""),IF(AND(Setup!$A$17&lt;&gt;"",COUNTIFS('Leave log'!$A$5:$A$404,$A26,'Leave log'!$C$5:$C$404,"&lt;="&amp;M$4,'Leave log'!$D$5:$D$404,"&gt;="&amp;M$4,'Leave log'!$B$5:$B$404,Setup!$A$17)&gt;0),Setup!$B$17&amp;IF(COUNTIFS('Leave log'!$A$5:$A$404,$A26,'Leave log'!$C$5:$C$404,M$4,'Leave log'!$D$5:$D$404,M$4,'Leave log'!$E$5:$E$404,"Half day")&gt;0,"½",""),""))))))))</f>
        <v/>
      </c>
      <c r="N26" s="75">
        <f>IF(OR(N$7=1,$A26=""),"",IF(COUNTIFS('Leave log'!$A$5:$A$404,$A26,'Leave log'!$C$5:$C$404,"&lt;="&amp;N$4,'Leave log'!$D$5:$D$404,"&gt;="&amp;N$4)=0,"",IF(AND(Setup!$A$12&lt;&gt;"",COUNTIFS('Leave log'!$A$5:$A$404,$A26,'Leave log'!$C$5:$C$404,"&lt;="&amp;N$4,'Leave log'!$D$5:$D$404,"&gt;="&amp;N$4,'Leave log'!$B$5:$B$404,Setup!$A$12)&gt;0),Setup!$B$12&amp;IF(COUNTIFS('Leave log'!$A$5:$A$404,$A26,'Leave log'!$C$5:$C$404,N$4,'Leave log'!$D$5:$D$404,N$4,'Leave log'!$E$5:$E$404,"Half day")&gt;0,"½",""),IF(AND(Setup!$A$13&lt;&gt;"",COUNTIFS('Leave log'!$A$5:$A$404,$A26,'Leave log'!$C$5:$C$404,"&lt;="&amp;N$4,'Leave log'!$D$5:$D$404,"&gt;="&amp;N$4,'Leave log'!$B$5:$B$404,Setup!$A$13)&gt;0),Setup!$B$13&amp;IF(COUNTIFS('Leave log'!$A$5:$A$404,$A26,'Leave log'!$C$5:$C$404,N$4,'Leave log'!$D$5:$D$404,N$4,'Leave log'!$E$5:$E$404,"Half day")&gt;0,"½",""),IF(AND(Setup!$A$14&lt;&gt;"",COUNTIFS('Leave log'!$A$5:$A$404,$A26,'Leave log'!$C$5:$C$404,"&lt;="&amp;N$4,'Leave log'!$D$5:$D$404,"&gt;="&amp;N$4,'Leave log'!$B$5:$B$404,Setup!$A$14)&gt;0),Setup!$B$14&amp;IF(COUNTIFS('Leave log'!$A$5:$A$404,$A26,'Leave log'!$C$5:$C$404,N$4,'Leave log'!$D$5:$D$404,N$4,'Leave log'!$E$5:$E$404,"Half day")&gt;0,"½",""),IF(AND(Setup!$A$15&lt;&gt;"",COUNTIFS('Leave log'!$A$5:$A$404,$A26,'Leave log'!$C$5:$C$404,"&lt;="&amp;N$4,'Leave log'!$D$5:$D$404,"&gt;="&amp;N$4,'Leave log'!$B$5:$B$404,Setup!$A$15)&gt;0),Setup!$B$15&amp;IF(COUNTIFS('Leave log'!$A$5:$A$404,$A26,'Leave log'!$C$5:$C$404,N$4,'Leave log'!$D$5:$D$404,N$4,'Leave log'!$E$5:$E$404,"Half day")&gt;0,"½",""),IF(AND(Setup!$A$16&lt;&gt;"",COUNTIFS('Leave log'!$A$5:$A$404,$A26,'Leave log'!$C$5:$C$404,"&lt;="&amp;N$4,'Leave log'!$D$5:$D$404,"&gt;="&amp;N$4,'Leave log'!$B$5:$B$404,Setup!$A$16)&gt;0),Setup!$B$16&amp;IF(COUNTIFS('Leave log'!$A$5:$A$404,$A26,'Leave log'!$C$5:$C$404,N$4,'Leave log'!$D$5:$D$404,N$4,'Leave log'!$E$5:$E$404,"Half day")&gt;0,"½",""),IF(AND(Setup!$A$17&lt;&gt;"",COUNTIFS('Leave log'!$A$5:$A$404,$A26,'Leave log'!$C$5:$C$404,"&lt;="&amp;N$4,'Leave log'!$D$5:$D$404,"&gt;="&amp;N$4,'Leave log'!$B$5:$B$404,Setup!$A$17)&gt;0),Setup!$B$17&amp;IF(COUNTIFS('Leave log'!$A$5:$A$404,$A26,'Leave log'!$C$5:$C$404,N$4,'Leave log'!$D$5:$D$404,N$4,'Leave log'!$E$5:$E$404,"Half day")&gt;0,"½",""),""))))))))</f>
        <v/>
      </c>
      <c r="O26" s="75">
        <f>IF(OR(O$7=1,$A26=""),"",IF(COUNTIFS('Leave log'!$A$5:$A$404,$A26,'Leave log'!$C$5:$C$404,"&lt;="&amp;O$4,'Leave log'!$D$5:$D$404,"&gt;="&amp;O$4)=0,"",IF(AND(Setup!$A$12&lt;&gt;"",COUNTIFS('Leave log'!$A$5:$A$404,$A26,'Leave log'!$C$5:$C$404,"&lt;="&amp;O$4,'Leave log'!$D$5:$D$404,"&gt;="&amp;O$4,'Leave log'!$B$5:$B$404,Setup!$A$12)&gt;0),Setup!$B$12&amp;IF(COUNTIFS('Leave log'!$A$5:$A$404,$A26,'Leave log'!$C$5:$C$404,O$4,'Leave log'!$D$5:$D$404,O$4,'Leave log'!$E$5:$E$404,"Half day")&gt;0,"½",""),IF(AND(Setup!$A$13&lt;&gt;"",COUNTIFS('Leave log'!$A$5:$A$404,$A26,'Leave log'!$C$5:$C$404,"&lt;="&amp;O$4,'Leave log'!$D$5:$D$404,"&gt;="&amp;O$4,'Leave log'!$B$5:$B$404,Setup!$A$13)&gt;0),Setup!$B$13&amp;IF(COUNTIFS('Leave log'!$A$5:$A$404,$A26,'Leave log'!$C$5:$C$404,O$4,'Leave log'!$D$5:$D$404,O$4,'Leave log'!$E$5:$E$404,"Half day")&gt;0,"½",""),IF(AND(Setup!$A$14&lt;&gt;"",COUNTIFS('Leave log'!$A$5:$A$404,$A26,'Leave log'!$C$5:$C$404,"&lt;="&amp;O$4,'Leave log'!$D$5:$D$404,"&gt;="&amp;O$4,'Leave log'!$B$5:$B$404,Setup!$A$14)&gt;0),Setup!$B$14&amp;IF(COUNTIFS('Leave log'!$A$5:$A$404,$A26,'Leave log'!$C$5:$C$404,O$4,'Leave log'!$D$5:$D$404,O$4,'Leave log'!$E$5:$E$404,"Half day")&gt;0,"½",""),IF(AND(Setup!$A$15&lt;&gt;"",COUNTIFS('Leave log'!$A$5:$A$404,$A26,'Leave log'!$C$5:$C$404,"&lt;="&amp;O$4,'Leave log'!$D$5:$D$404,"&gt;="&amp;O$4,'Leave log'!$B$5:$B$404,Setup!$A$15)&gt;0),Setup!$B$15&amp;IF(COUNTIFS('Leave log'!$A$5:$A$404,$A26,'Leave log'!$C$5:$C$404,O$4,'Leave log'!$D$5:$D$404,O$4,'Leave log'!$E$5:$E$404,"Half day")&gt;0,"½",""),IF(AND(Setup!$A$16&lt;&gt;"",COUNTIFS('Leave log'!$A$5:$A$404,$A26,'Leave log'!$C$5:$C$404,"&lt;="&amp;O$4,'Leave log'!$D$5:$D$404,"&gt;="&amp;O$4,'Leave log'!$B$5:$B$404,Setup!$A$16)&gt;0),Setup!$B$16&amp;IF(COUNTIFS('Leave log'!$A$5:$A$404,$A26,'Leave log'!$C$5:$C$404,O$4,'Leave log'!$D$5:$D$404,O$4,'Leave log'!$E$5:$E$404,"Half day")&gt;0,"½",""),IF(AND(Setup!$A$17&lt;&gt;"",COUNTIFS('Leave log'!$A$5:$A$404,$A26,'Leave log'!$C$5:$C$404,"&lt;="&amp;O$4,'Leave log'!$D$5:$D$404,"&gt;="&amp;O$4,'Leave log'!$B$5:$B$404,Setup!$A$17)&gt;0),Setup!$B$17&amp;IF(COUNTIFS('Leave log'!$A$5:$A$404,$A26,'Leave log'!$C$5:$C$404,O$4,'Leave log'!$D$5:$D$404,O$4,'Leave log'!$E$5:$E$404,"Half day")&gt;0,"½",""),""))))))))</f>
        <v/>
      </c>
      <c r="P26" s="75">
        <f>IF(OR(P$7=1,$A26=""),"",IF(COUNTIFS('Leave log'!$A$5:$A$404,$A26,'Leave log'!$C$5:$C$404,"&lt;="&amp;P$4,'Leave log'!$D$5:$D$404,"&gt;="&amp;P$4)=0,"",IF(AND(Setup!$A$12&lt;&gt;"",COUNTIFS('Leave log'!$A$5:$A$404,$A26,'Leave log'!$C$5:$C$404,"&lt;="&amp;P$4,'Leave log'!$D$5:$D$404,"&gt;="&amp;P$4,'Leave log'!$B$5:$B$404,Setup!$A$12)&gt;0),Setup!$B$12&amp;IF(COUNTIFS('Leave log'!$A$5:$A$404,$A26,'Leave log'!$C$5:$C$404,P$4,'Leave log'!$D$5:$D$404,P$4,'Leave log'!$E$5:$E$404,"Half day")&gt;0,"½",""),IF(AND(Setup!$A$13&lt;&gt;"",COUNTIFS('Leave log'!$A$5:$A$404,$A26,'Leave log'!$C$5:$C$404,"&lt;="&amp;P$4,'Leave log'!$D$5:$D$404,"&gt;="&amp;P$4,'Leave log'!$B$5:$B$404,Setup!$A$13)&gt;0),Setup!$B$13&amp;IF(COUNTIFS('Leave log'!$A$5:$A$404,$A26,'Leave log'!$C$5:$C$404,P$4,'Leave log'!$D$5:$D$404,P$4,'Leave log'!$E$5:$E$404,"Half day")&gt;0,"½",""),IF(AND(Setup!$A$14&lt;&gt;"",COUNTIFS('Leave log'!$A$5:$A$404,$A26,'Leave log'!$C$5:$C$404,"&lt;="&amp;P$4,'Leave log'!$D$5:$D$404,"&gt;="&amp;P$4,'Leave log'!$B$5:$B$404,Setup!$A$14)&gt;0),Setup!$B$14&amp;IF(COUNTIFS('Leave log'!$A$5:$A$404,$A26,'Leave log'!$C$5:$C$404,P$4,'Leave log'!$D$5:$D$404,P$4,'Leave log'!$E$5:$E$404,"Half day")&gt;0,"½",""),IF(AND(Setup!$A$15&lt;&gt;"",COUNTIFS('Leave log'!$A$5:$A$404,$A26,'Leave log'!$C$5:$C$404,"&lt;="&amp;P$4,'Leave log'!$D$5:$D$404,"&gt;="&amp;P$4,'Leave log'!$B$5:$B$404,Setup!$A$15)&gt;0),Setup!$B$15&amp;IF(COUNTIFS('Leave log'!$A$5:$A$404,$A26,'Leave log'!$C$5:$C$404,P$4,'Leave log'!$D$5:$D$404,P$4,'Leave log'!$E$5:$E$404,"Half day")&gt;0,"½",""),IF(AND(Setup!$A$16&lt;&gt;"",COUNTIFS('Leave log'!$A$5:$A$404,$A26,'Leave log'!$C$5:$C$404,"&lt;="&amp;P$4,'Leave log'!$D$5:$D$404,"&gt;="&amp;P$4,'Leave log'!$B$5:$B$404,Setup!$A$16)&gt;0),Setup!$B$16&amp;IF(COUNTIFS('Leave log'!$A$5:$A$404,$A26,'Leave log'!$C$5:$C$404,P$4,'Leave log'!$D$5:$D$404,P$4,'Leave log'!$E$5:$E$404,"Half day")&gt;0,"½",""),IF(AND(Setup!$A$17&lt;&gt;"",COUNTIFS('Leave log'!$A$5:$A$404,$A26,'Leave log'!$C$5:$C$404,"&lt;="&amp;P$4,'Leave log'!$D$5:$D$404,"&gt;="&amp;P$4,'Leave log'!$B$5:$B$404,Setup!$A$17)&gt;0),Setup!$B$17&amp;IF(COUNTIFS('Leave log'!$A$5:$A$404,$A26,'Leave log'!$C$5:$C$404,P$4,'Leave log'!$D$5:$D$404,P$4,'Leave log'!$E$5:$E$404,"Half day")&gt;0,"½",""),""))))))))</f>
        <v/>
      </c>
      <c r="Q26" s="75">
        <f>IF(OR(Q$7=1,$A26=""),"",IF(COUNTIFS('Leave log'!$A$5:$A$404,$A26,'Leave log'!$C$5:$C$404,"&lt;="&amp;Q$4,'Leave log'!$D$5:$D$404,"&gt;="&amp;Q$4)=0,"",IF(AND(Setup!$A$12&lt;&gt;"",COUNTIFS('Leave log'!$A$5:$A$404,$A26,'Leave log'!$C$5:$C$404,"&lt;="&amp;Q$4,'Leave log'!$D$5:$D$404,"&gt;="&amp;Q$4,'Leave log'!$B$5:$B$404,Setup!$A$12)&gt;0),Setup!$B$12&amp;IF(COUNTIFS('Leave log'!$A$5:$A$404,$A26,'Leave log'!$C$5:$C$404,Q$4,'Leave log'!$D$5:$D$404,Q$4,'Leave log'!$E$5:$E$404,"Half day")&gt;0,"½",""),IF(AND(Setup!$A$13&lt;&gt;"",COUNTIFS('Leave log'!$A$5:$A$404,$A26,'Leave log'!$C$5:$C$404,"&lt;="&amp;Q$4,'Leave log'!$D$5:$D$404,"&gt;="&amp;Q$4,'Leave log'!$B$5:$B$404,Setup!$A$13)&gt;0),Setup!$B$13&amp;IF(COUNTIFS('Leave log'!$A$5:$A$404,$A26,'Leave log'!$C$5:$C$404,Q$4,'Leave log'!$D$5:$D$404,Q$4,'Leave log'!$E$5:$E$404,"Half day")&gt;0,"½",""),IF(AND(Setup!$A$14&lt;&gt;"",COUNTIFS('Leave log'!$A$5:$A$404,$A26,'Leave log'!$C$5:$C$404,"&lt;="&amp;Q$4,'Leave log'!$D$5:$D$404,"&gt;="&amp;Q$4,'Leave log'!$B$5:$B$404,Setup!$A$14)&gt;0),Setup!$B$14&amp;IF(COUNTIFS('Leave log'!$A$5:$A$404,$A26,'Leave log'!$C$5:$C$404,Q$4,'Leave log'!$D$5:$D$404,Q$4,'Leave log'!$E$5:$E$404,"Half day")&gt;0,"½",""),IF(AND(Setup!$A$15&lt;&gt;"",COUNTIFS('Leave log'!$A$5:$A$404,$A26,'Leave log'!$C$5:$C$404,"&lt;="&amp;Q$4,'Leave log'!$D$5:$D$404,"&gt;="&amp;Q$4,'Leave log'!$B$5:$B$404,Setup!$A$15)&gt;0),Setup!$B$15&amp;IF(COUNTIFS('Leave log'!$A$5:$A$404,$A26,'Leave log'!$C$5:$C$404,Q$4,'Leave log'!$D$5:$D$404,Q$4,'Leave log'!$E$5:$E$404,"Half day")&gt;0,"½",""),IF(AND(Setup!$A$16&lt;&gt;"",COUNTIFS('Leave log'!$A$5:$A$404,$A26,'Leave log'!$C$5:$C$404,"&lt;="&amp;Q$4,'Leave log'!$D$5:$D$404,"&gt;="&amp;Q$4,'Leave log'!$B$5:$B$404,Setup!$A$16)&gt;0),Setup!$B$16&amp;IF(COUNTIFS('Leave log'!$A$5:$A$404,$A26,'Leave log'!$C$5:$C$404,Q$4,'Leave log'!$D$5:$D$404,Q$4,'Leave log'!$E$5:$E$404,"Half day")&gt;0,"½",""),IF(AND(Setup!$A$17&lt;&gt;"",COUNTIFS('Leave log'!$A$5:$A$404,$A26,'Leave log'!$C$5:$C$404,"&lt;="&amp;Q$4,'Leave log'!$D$5:$D$404,"&gt;="&amp;Q$4,'Leave log'!$B$5:$B$404,Setup!$A$17)&gt;0),Setup!$B$17&amp;IF(COUNTIFS('Leave log'!$A$5:$A$404,$A26,'Leave log'!$C$5:$C$404,Q$4,'Leave log'!$D$5:$D$404,Q$4,'Leave log'!$E$5:$E$404,"Half day")&gt;0,"½",""),""))))))))</f>
        <v/>
      </c>
      <c r="R26" s="75">
        <f>IF(OR(R$7=1,$A26=""),"",IF(COUNTIFS('Leave log'!$A$5:$A$404,$A26,'Leave log'!$C$5:$C$404,"&lt;="&amp;R$4,'Leave log'!$D$5:$D$404,"&gt;="&amp;R$4)=0,"",IF(AND(Setup!$A$12&lt;&gt;"",COUNTIFS('Leave log'!$A$5:$A$404,$A26,'Leave log'!$C$5:$C$404,"&lt;="&amp;R$4,'Leave log'!$D$5:$D$404,"&gt;="&amp;R$4,'Leave log'!$B$5:$B$404,Setup!$A$12)&gt;0),Setup!$B$12&amp;IF(COUNTIFS('Leave log'!$A$5:$A$404,$A26,'Leave log'!$C$5:$C$404,R$4,'Leave log'!$D$5:$D$404,R$4,'Leave log'!$E$5:$E$404,"Half day")&gt;0,"½",""),IF(AND(Setup!$A$13&lt;&gt;"",COUNTIFS('Leave log'!$A$5:$A$404,$A26,'Leave log'!$C$5:$C$404,"&lt;="&amp;R$4,'Leave log'!$D$5:$D$404,"&gt;="&amp;R$4,'Leave log'!$B$5:$B$404,Setup!$A$13)&gt;0),Setup!$B$13&amp;IF(COUNTIFS('Leave log'!$A$5:$A$404,$A26,'Leave log'!$C$5:$C$404,R$4,'Leave log'!$D$5:$D$404,R$4,'Leave log'!$E$5:$E$404,"Half day")&gt;0,"½",""),IF(AND(Setup!$A$14&lt;&gt;"",COUNTIFS('Leave log'!$A$5:$A$404,$A26,'Leave log'!$C$5:$C$404,"&lt;="&amp;R$4,'Leave log'!$D$5:$D$404,"&gt;="&amp;R$4,'Leave log'!$B$5:$B$404,Setup!$A$14)&gt;0),Setup!$B$14&amp;IF(COUNTIFS('Leave log'!$A$5:$A$404,$A26,'Leave log'!$C$5:$C$404,R$4,'Leave log'!$D$5:$D$404,R$4,'Leave log'!$E$5:$E$404,"Half day")&gt;0,"½",""),IF(AND(Setup!$A$15&lt;&gt;"",COUNTIFS('Leave log'!$A$5:$A$404,$A26,'Leave log'!$C$5:$C$404,"&lt;="&amp;R$4,'Leave log'!$D$5:$D$404,"&gt;="&amp;R$4,'Leave log'!$B$5:$B$404,Setup!$A$15)&gt;0),Setup!$B$15&amp;IF(COUNTIFS('Leave log'!$A$5:$A$404,$A26,'Leave log'!$C$5:$C$404,R$4,'Leave log'!$D$5:$D$404,R$4,'Leave log'!$E$5:$E$404,"Half day")&gt;0,"½",""),IF(AND(Setup!$A$16&lt;&gt;"",COUNTIFS('Leave log'!$A$5:$A$404,$A26,'Leave log'!$C$5:$C$404,"&lt;="&amp;R$4,'Leave log'!$D$5:$D$404,"&gt;="&amp;R$4,'Leave log'!$B$5:$B$404,Setup!$A$16)&gt;0),Setup!$B$16&amp;IF(COUNTIFS('Leave log'!$A$5:$A$404,$A26,'Leave log'!$C$5:$C$404,R$4,'Leave log'!$D$5:$D$404,R$4,'Leave log'!$E$5:$E$404,"Half day")&gt;0,"½",""),IF(AND(Setup!$A$17&lt;&gt;"",COUNTIFS('Leave log'!$A$5:$A$404,$A26,'Leave log'!$C$5:$C$404,"&lt;="&amp;R$4,'Leave log'!$D$5:$D$404,"&gt;="&amp;R$4,'Leave log'!$B$5:$B$404,Setup!$A$17)&gt;0),Setup!$B$17&amp;IF(COUNTIFS('Leave log'!$A$5:$A$404,$A26,'Leave log'!$C$5:$C$404,R$4,'Leave log'!$D$5:$D$404,R$4,'Leave log'!$E$5:$E$404,"Half day")&gt;0,"½",""),""))))))))</f>
        <v/>
      </c>
      <c r="S26" s="75">
        <f>IF(OR(S$7=1,$A26=""),"",IF(COUNTIFS('Leave log'!$A$5:$A$404,$A26,'Leave log'!$C$5:$C$404,"&lt;="&amp;S$4,'Leave log'!$D$5:$D$404,"&gt;="&amp;S$4)=0,"",IF(AND(Setup!$A$12&lt;&gt;"",COUNTIFS('Leave log'!$A$5:$A$404,$A26,'Leave log'!$C$5:$C$404,"&lt;="&amp;S$4,'Leave log'!$D$5:$D$404,"&gt;="&amp;S$4,'Leave log'!$B$5:$B$404,Setup!$A$12)&gt;0),Setup!$B$12&amp;IF(COUNTIFS('Leave log'!$A$5:$A$404,$A26,'Leave log'!$C$5:$C$404,S$4,'Leave log'!$D$5:$D$404,S$4,'Leave log'!$E$5:$E$404,"Half day")&gt;0,"½",""),IF(AND(Setup!$A$13&lt;&gt;"",COUNTIFS('Leave log'!$A$5:$A$404,$A26,'Leave log'!$C$5:$C$404,"&lt;="&amp;S$4,'Leave log'!$D$5:$D$404,"&gt;="&amp;S$4,'Leave log'!$B$5:$B$404,Setup!$A$13)&gt;0),Setup!$B$13&amp;IF(COUNTIFS('Leave log'!$A$5:$A$404,$A26,'Leave log'!$C$5:$C$404,S$4,'Leave log'!$D$5:$D$404,S$4,'Leave log'!$E$5:$E$404,"Half day")&gt;0,"½",""),IF(AND(Setup!$A$14&lt;&gt;"",COUNTIFS('Leave log'!$A$5:$A$404,$A26,'Leave log'!$C$5:$C$404,"&lt;="&amp;S$4,'Leave log'!$D$5:$D$404,"&gt;="&amp;S$4,'Leave log'!$B$5:$B$404,Setup!$A$14)&gt;0),Setup!$B$14&amp;IF(COUNTIFS('Leave log'!$A$5:$A$404,$A26,'Leave log'!$C$5:$C$404,S$4,'Leave log'!$D$5:$D$404,S$4,'Leave log'!$E$5:$E$404,"Half day")&gt;0,"½",""),IF(AND(Setup!$A$15&lt;&gt;"",COUNTIFS('Leave log'!$A$5:$A$404,$A26,'Leave log'!$C$5:$C$404,"&lt;="&amp;S$4,'Leave log'!$D$5:$D$404,"&gt;="&amp;S$4,'Leave log'!$B$5:$B$404,Setup!$A$15)&gt;0),Setup!$B$15&amp;IF(COUNTIFS('Leave log'!$A$5:$A$404,$A26,'Leave log'!$C$5:$C$404,S$4,'Leave log'!$D$5:$D$404,S$4,'Leave log'!$E$5:$E$404,"Half day")&gt;0,"½",""),IF(AND(Setup!$A$16&lt;&gt;"",COUNTIFS('Leave log'!$A$5:$A$404,$A26,'Leave log'!$C$5:$C$404,"&lt;="&amp;S$4,'Leave log'!$D$5:$D$404,"&gt;="&amp;S$4,'Leave log'!$B$5:$B$404,Setup!$A$16)&gt;0),Setup!$B$16&amp;IF(COUNTIFS('Leave log'!$A$5:$A$404,$A26,'Leave log'!$C$5:$C$404,S$4,'Leave log'!$D$5:$D$404,S$4,'Leave log'!$E$5:$E$404,"Half day")&gt;0,"½",""),IF(AND(Setup!$A$17&lt;&gt;"",COUNTIFS('Leave log'!$A$5:$A$404,$A26,'Leave log'!$C$5:$C$404,"&lt;="&amp;S$4,'Leave log'!$D$5:$D$404,"&gt;="&amp;S$4,'Leave log'!$B$5:$B$404,Setup!$A$17)&gt;0),Setup!$B$17&amp;IF(COUNTIFS('Leave log'!$A$5:$A$404,$A26,'Leave log'!$C$5:$C$404,S$4,'Leave log'!$D$5:$D$404,S$4,'Leave log'!$E$5:$E$404,"Half day")&gt;0,"½",""),""))))))))</f>
        <v/>
      </c>
      <c r="T26" s="75">
        <f>IF(OR(T$7=1,$A26=""),"",IF(COUNTIFS('Leave log'!$A$5:$A$404,$A26,'Leave log'!$C$5:$C$404,"&lt;="&amp;T$4,'Leave log'!$D$5:$D$404,"&gt;="&amp;T$4)=0,"",IF(AND(Setup!$A$12&lt;&gt;"",COUNTIFS('Leave log'!$A$5:$A$404,$A26,'Leave log'!$C$5:$C$404,"&lt;="&amp;T$4,'Leave log'!$D$5:$D$404,"&gt;="&amp;T$4,'Leave log'!$B$5:$B$404,Setup!$A$12)&gt;0),Setup!$B$12&amp;IF(COUNTIFS('Leave log'!$A$5:$A$404,$A26,'Leave log'!$C$5:$C$404,T$4,'Leave log'!$D$5:$D$404,T$4,'Leave log'!$E$5:$E$404,"Half day")&gt;0,"½",""),IF(AND(Setup!$A$13&lt;&gt;"",COUNTIFS('Leave log'!$A$5:$A$404,$A26,'Leave log'!$C$5:$C$404,"&lt;="&amp;T$4,'Leave log'!$D$5:$D$404,"&gt;="&amp;T$4,'Leave log'!$B$5:$B$404,Setup!$A$13)&gt;0),Setup!$B$13&amp;IF(COUNTIFS('Leave log'!$A$5:$A$404,$A26,'Leave log'!$C$5:$C$404,T$4,'Leave log'!$D$5:$D$404,T$4,'Leave log'!$E$5:$E$404,"Half day")&gt;0,"½",""),IF(AND(Setup!$A$14&lt;&gt;"",COUNTIFS('Leave log'!$A$5:$A$404,$A26,'Leave log'!$C$5:$C$404,"&lt;="&amp;T$4,'Leave log'!$D$5:$D$404,"&gt;="&amp;T$4,'Leave log'!$B$5:$B$404,Setup!$A$14)&gt;0),Setup!$B$14&amp;IF(COUNTIFS('Leave log'!$A$5:$A$404,$A26,'Leave log'!$C$5:$C$404,T$4,'Leave log'!$D$5:$D$404,T$4,'Leave log'!$E$5:$E$404,"Half day")&gt;0,"½",""),IF(AND(Setup!$A$15&lt;&gt;"",COUNTIFS('Leave log'!$A$5:$A$404,$A26,'Leave log'!$C$5:$C$404,"&lt;="&amp;T$4,'Leave log'!$D$5:$D$404,"&gt;="&amp;T$4,'Leave log'!$B$5:$B$404,Setup!$A$15)&gt;0),Setup!$B$15&amp;IF(COUNTIFS('Leave log'!$A$5:$A$404,$A26,'Leave log'!$C$5:$C$404,T$4,'Leave log'!$D$5:$D$404,T$4,'Leave log'!$E$5:$E$404,"Half day")&gt;0,"½",""),IF(AND(Setup!$A$16&lt;&gt;"",COUNTIFS('Leave log'!$A$5:$A$404,$A26,'Leave log'!$C$5:$C$404,"&lt;="&amp;T$4,'Leave log'!$D$5:$D$404,"&gt;="&amp;T$4,'Leave log'!$B$5:$B$404,Setup!$A$16)&gt;0),Setup!$B$16&amp;IF(COUNTIFS('Leave log'!$A$5:$A$404,$A26,'Leave log'!$C$5:$C$404,T$4,'Leave log'!$D$5:$D$404,T$4,'Leave log'!$E$5:$E$404,"Half day")&gt;0,"½",""),IF(AND(Setup!$A$17&lt;&gt;"",COUNTIFS('Leave log'!$A$5:$A$404,$A26,'Leave log'!$C$5:$C$404,"&lt;="&amp;T$4,'Leave log'!$D$5:$D$404,"&gt;="&amp;T$4,'Leave log'!$B$5:$B$404,Setup!$A$17)&gt;0),Setup!$B$17&amp;IF(COUNTIFS('Leave log'!$A$5:$A$404,$A26,'Leave log'!$C$5:$C$404,T$4,'Leave log'!$D$5:$D$404,T$4,'Leave log'!$E$5:$E$404,"Half day")&gt;0,"½",""),""))))))))</f>
        <v/>
      </c>
      <c r="U26" s="75">
        <f>IF(OR(U$7=1,$A26=""),"",IF(COUNTIFS('Leave log'!$A$5:$A$404,$A26,'Leave log'!$C$5:$C$404,"&lt;="&amp;U$4,'Leave log'!$D$5:$D$404,"&gt;="&amp;U$4)=0,"",IF(AND(Setup!$A$12&lt;&gt;"",COUNTIFS('Leave log'!$A$5:$A$404,$A26,'Leave log'!$C$5:$C$404,"&lt;="&amp;U$4,'Leave log'!$D$5:$D$404,"&gt;="&amp;U$4,'Leave log'!$B$5:$B$404,Setup!$A$12)&gt;0),Setup!$B$12&amp;IF(COUNTIFS('Leave log'!$A$5:$A$404,$A26,'Leave log'!$C$5:$C$404,U$4,'Leave log'!$D$5:$D$404,U$4,'Leave log'!$E$5:$E$404,"Half day")&gt;0,"½",""),IF(AND(Setup!$A$13&lt;&gt;"",COUNTIFS('Leave log'!$A$5:$A$404,$A26,'Leave log'!$C$5:$C$404,"&lt;="&amp;U$4,'Leave log'!$D$5:$D$404,"&gt;="&amp;U$4,'Leave log'!$B$5:$B$404,Setup!$A$13)&gt;0),Setup!$B$13&amp;IF(COUNTIFS('Leave log'!$A$5:$A$404,$A26,'Leave log'!$C$5:$C$404,U$4,'Leave log'!$D$5:$D$404,U$4,'Leave log'!$E$5:$E$404,"Half day")&gt;0,"½",""),IF(AND(Setup!$A$14&lt;&gt;"",COUNTIFS('Leave log'!$A$5:$A$404,$A26,'Leave log'!$C$5:$C$404,"&lt;="&amp;U$4,'Leave log'!$D$5:$D$404,"&gt;="&amp;U$4,'Leave log'!$B$5:$B$404,Setup!$A$14)&gt;0),Setup!$B$14&amp;IF(COUNTIFS('Leave log'!$A$5:$A$404,$A26,'Leave log'!$C$5:$C$404,U$4,'Leave log'!$D$5:$D$404,U$4,'Leave log'!$E$5:$E$404,"Half day")&gt;0,"½",""),IF(AND(Setup!$A$15&lt;&gt;"",COUNTIFS('Leave log'!$A$5:$A$404,$A26,'Leave log'!$C$5:$C$404,"&lt;="&amp;U$4,'Leave log'!$D$5:$D$404,"&gt;="&amp;U$4,'Leave log'!$B$5:$B$404,Setup!$A$15)&gt;0),Setup!$B$15&amp;IF(COUNTIFS('Leave log'!$A$5:$A$404,$A26,'Leave log'!$C$5:$C$404,U$4,'Leave log'!$D$5:$D$404,U$4,'Leave log'!$E$5:$E$404,"Half day")&gt;0,"½",""),IF(AND(Setup!$A$16&lt;&gt;"",COUNTIFS('Leave log'!$A$5:$A$404,$A26,'Leave log'!$C$5:$C$404,"&lt;="&amp;U$4,'Leave log'!$D$5:$D$404,"&gt;="&amp;U$4,'Leave log'!$B$5:$B$404,Setup!$A$16)&gt;0),Setup!$B$16&amp;IF(COUNTIFS('Leave log'!$A$5:$A$404,$A26,'Leave log'!$C$5:$C$404,U$4,'Leave log'!$D$5:$D$404,U$4,'Leave log'!$E$5:$E$404,"Half day")&gt;0,"½",""),IF(AND(Setup!$A$17&lt;&gt;"",COUNTIFS('Leave log'!$A$5:$A$404,$A26,'Leave log'!$C$5:$C$404,"&lt;="&amp;U$4,'Leave log'!$D$5:$D$404,"&gt;="&amp;U$4,'Leave log'!$B$5:$B$404,Setup!$A$17)&gt;0),Setup!$B$17&amp;IF(COUNTIFS('Leave log'!$A$5:$A$404,$A26,'Leave log'!$C$5:$C$404,U$4,'Leave log'!$D$5:$D$404,U$4,'Leave log'!$E$5:$E$404,"Half day")&gt;0,"½",""),""))))))))</f>
        <v/>
      </c>
      <c r="V26" s="75">
        <f>IF(OR(V$7=1,$A26=""),"",IF(COUNTIFS('Leave log'!$A$5:$A$404,$A26,'Leave log'!$C$5:$C$404,"&lt;="&amp;V$4,'Leave log'!$D$5:$D$404,"&gt;="&amp;V$4)=0,"",IF(AND(Setup!$A$12&lt;&gt;"",COUNTIFS('Leave log'!$A$5:$A$404,$A26,'Leave log'!$C$5:$C$404,"&lt;="&amp;V$4,'Leave log'!$D$5:$D$404,"&gt;="&amp;V$4,'Leave log'!$B$5:$B$404,Setup!$A$12)&gt;0),Setup!$B$12&amp;IF(COUNTIFS('Leave log'!$A$5:$A$404,$A26,'Leave log'!$C$5:$C$404,V$4,'Leave log'!$D$5:$D$404,V$4,'Leave log'!$E$5:$E$404,"Half day")&gt;0,"½",""),IF(AND(Setup!$A$13&lt;&gt;"",COUNTIFS('Leave log'!$A$5:$A$404,$A26,'Leave log'!$C$5:$C$404,"&lt;="&amp;V$4,'Leave log'!$D$5:$D$404,"&gt;="&amp;V$4,'Leave log'!$B$5:$B$404,Setup!$A$13)&gt;0),Setup!$B$13&amp;IF(COUNTIFS('Leave log'!$A$5:$A$404,$A26,'Leave log'!$C$5:$C$404,V$4,'Leave log'!$D$5:$D$404,V$4,'Leave log'!$E$5:$E$404,"Half day")&gt;0,"½",""),IF(AND(Setup!$A$14&lt;&gt;"",COUNTIFS('Leave log'!$A$5:$A$404,$A26,'Leave log'!$C$5:$C$404,"&lt;="&amp;V$4,'Leave log'!$D$5:$D$404,"&gt;="&amp;V$4,'Leave log'!$B$5:$B$404,Setup!$A$14)&gt;0),Setup!$B$14&amp;IF(COUNTIFS('Leave log'!$A$5:$A$404,$A26,'Leave log'!$C$5:$C$404,V$4,'Leave log'!$D$5:$D$404,V$4,'Leave log'!$E$5:$E$404,"Half day")&gt;0,"½",""),IF(AND(Setup!$A$15&lt;&gt;"",COUNTIFS('Leave log'!$A$5:$A$404,$A26,'Leave log'!$C$5:$C$404,"&lt;="&amp;V$4,'Leave log'!$D$5:$D$404,"&gt;="&amp;V$4,'Leave log'!$B$5:$B$404,Setup!$A$15)&gt;0),Setup!$B$15&amp;IF(COUNTIFS('Leave log'!$A$5:$A$404,$A26,'Leave log'!$C$5:$C$404,V$4,'Leave log'!$D$5:$D$404,V$4,'Leave log'!$E$5:$E$404,"Half day")&gt;0,"½",""),IF(AND(Setup!$A$16&lt;&gt;"",COUNTIFS('Leave log'!$A$5:$A$404,$A26,'Leave log'!$C$5:$C$404,"&lt;="&amp;V$4,'Leave log'!$D$5:$D$404,"&gt;="&amp;V$4,'Leave log'!$B$5:$B$404,Setup!$A$16)&gt;0),Setup!$B$16&amp;IF(COUNTIFS('Leave log'!$A$5:$A$404,$A26,'Leave log'!$C$5:$C$404,V$4,'Leave log'!$D$5:$D$404,V$4,'Leave log'!$E$5:$E$404,"Half day")&gt;0,"½",""),IF(AND(Setup!$A$17&lt;&gt;"",COUNTIFS('Leave log'!$A$5:$A$404,$A26,'Leave log'!$C$5:$C$404,"&lt;="&amp;V$4,'Leave log'!$D$5:$D$404,"&gt;="&amp;V$4,'Leave log'!$B$5:$B$404,Setup!$A$17)&gt;0),Setup!$B$17&amp;IF(COUNTIFS('Leave log'!$A$5:$A$404,$A26,'Leave log'!$C$5:$C$404,V$4,'Leave log'!$D$5:$D$404,V$4,'Leave log'!$E$5:$E$404,"Half day")&gt;0,"½",""),""))))))))</f>
        <v/>
      </c>
      <c r="W26" s="75">
        <f>IF(OR(W$7=1,$A26=""),"",IF(COUNTIFS('Leave log'!$A$5:$A$404,$A26,'Leave log'!$C$5:$C$404,"&lt;="&amp;W$4,'Leave log'!$D$5:$D$404,"&gt;="&amp;W$4)=0,"",IF(AND(Setup!$A$12&lt;&gt;"",COUNTIFS('Leave log'!$A$5:$A$404,$A26,'Leave log'!$C$5:$C$404,"&lt;="&amp;W$4,'Leave log'!$D$5:$D$404,"&gt;="&amp;W$4,'Leave log'!$B$5:$B$404,Setup!$A$12)&gt;0),Setup!$B$12&amp;IF(COUNTIFS('Leave log'!$A$5:$A$404,$A26,'Leave log'!$C$5:$C$404,W$4,'Leave log'!$D$5:$D$404,W$4,'Leave log'!$E$5:$E$404,"Half day")&gt;0,"½",""),IF(AND(Setup!$A$13&lt;&gt;"",COUNTIFS('Leave log'!$A$5:$A$404,$A26,'Leave log'!$C$5:$C$404,"&lt;="&amp;W$4,'Leave log'!$D$5:$D$404,"&gt;="&amp;W$4,'Leave log'!$B$5:$B$404,Setup!$A$13)&gt;0),Setup!$B$13&amp;IF(COUNTIFS('Leave log'!$A$5:$A$404,$A26,'Leave log'!$C$5:$C$404,W$4,'Leave log'!$D$5:$D$404,W$4,'Leave log'!$E$5:$E$404,"Half day")&gt;0,"½",""),IF(AND(Setup!$A$14&lt;&gt;"",COUNTIFS('Leave log'!$A$5:$A$404,$A26,'Leave log'!$C$5:$C$404,"&lt;="&amp;W$4,'Leave log'!$D$5:$D$404,"&gt;="&amp;W$4,'Leave log'!$B$5:$B$404,Setup!$A$14)&gt;0),Setup!$B$14&amp;IF(COUNTIFS('Leave log'!$A$5:$A$404,$A26,'Leave log'!$C$5:$C$404,W$4,'Leave log'!$D$5:$D$404,W$4,'Leave log'!$E$5:$E$404,"Half day")&gt;0,"½",""),IF(AND(Setup!$A$15&lt;&gt;"",COUNTIFS('Leave log'!$A$5:$A$404,$A26,'Leave log'!$C$5:$C$404,"&lt;="&amp;W$4,'Leave log'!$D$5:$D$404,"&gt;="&amp;W$4,'Leave log'!$B$5:$B$404,Setup!$A$15)&gt;0),Setup!$B$15&amp;IF(COUNTIFS('Leave log'!$A$5:$A$404,$A26,'Leave log'!$C$5:$C$404,W$4,'Leave log'!$D$5:$D$404,W$4,'Leave log'!$E$5:$E$404,"Half day")&gt;0,"½",""),IF(AND(Setup!$A$16&lt;&gt;"",COUNTIFS('Leave log'!$A$5:$A$404,$A26,'Leave log'!$C$5:$C$404,"&lt;="&amp;W$4,'Leave log'!$D$5:$D$404,"&gt;="&amp;W$4,'Leave log'!$B$5:$B$404,Setup!$A$16)&gt;0),Setup!$B$16&amp;IF(COUNTIFS('Leave log'!$A$5:$A$404,$A26,'Leave log'!$C$5:$C$404,W$4,'Leave log'!$D$5:$D$404,W$4,'Leave log'!$E$5:$E$404,"Half day")&gt;0,"½",""),IF(AND(Setup!$A$17&lt;&gt;"",COUNTIFS('Leave log'!$A$5:$A$404,$A26,'Leave log'!$C$5:$C$404,"&lt;="&amp;W$4,'Leave log'!$D$5:$D$404,"&gt;="&amp;W$4,'Leave log'!$B$5:$B$404,Setup!$A$17)&gt;0),Setup!$B$17&amp;IF(COUNTIFS('Leave log'!$A$5:$A$404,$A26,'Leave log'!$C$5:$C$404,W$4,'Leave log'!$D$5:$D$404,W$4,'Leave log'!$E$5:$E$404,"Half day")&gt;0,"½",""),""))))))))</f>
        <v/>
      </c>
      <c r="X26" s="75">
        <f>IF(OR(X$7=1,$A26=""),"",IF(COUNTIFS('Leave log'!$A$5:$A$404,$A26,'Leave log'!$C$5:$C$404,"&lt;="&amp;X$4,'Leave log'!$D$5:$D$404,"&gt;="&amp;X$4)=0,"",IF(AND(Setup!$A$12&lt;&gt;"",COUNTIFS('Leave log'!$A$5:$A$404,$A26,'Leave log'!$C$5:$C$404,"&lt;="&amp;X$4,'Leave log'!$D$5:$D$404,"&gt;="&amp;X$4,'Leave log'!$B$5:$B$404,Setup!$A$12)&gt;0),Setup!$B$12&amp;IF(COUNTIFS('Leave log'!$A$5:$A$404,$A26,'Leave log'!$C$5:$C$404,X$4,'Leave log'!$D$5:$D$404,X$4,'Leave log'!$E$5:$E$404,"Half day")&gt;0,"½",""),IF(AND(Setup!$A$13&lt;&gt;"",COUNTIFS('Leave log'!$A$5:$A$404,$A26,'Leave log'!$C$5:$C$404,"&lt;="&amp;X$4,'Leave log'!$D$5:$D$404,"&gt;="&amp;X$4,'Leave log'!$B$5:$B$404,Setup!$A$13)&gt;0),Setup!$B$13&amp;IF(COUNTIFS('Leave log'!$A$5:$A$404,$A26,'Leave log'!$C$5:$C$404,X$4,'Leave log'!$D$5:$D$404,X$4,'Leave log'!$E$5:$E$404,"Half day")&gt;0,"½",""),IF(AND(Setup!$A$14&lt;&gt;"",COUNTIFS('Leave log'!$A$5:$A$404,$A26,'Leave log'!$C$5:$C$404,"&lt;="&amp;X$4,'Leave log'!$D$5:$D$404,"&gt;="&amp;X$4,'Leave log'!$B$5:$B$404,Setup!$A$14)&gt;0),Setup!$B$14&amp;IF(COUNTIFS('Leave log'!$A$5:$A$404,$A26,'Leave log'!$C$5:$C$404,X$4,'Leave log'!$D$5:$D$404,X$4,'Leave log'!$E$5:$E$404,"Half day")&gt;0,"½",""),IF(AND(Setup!$A$15&lt;&gt;"",COUNTIFS('Leave log'!$A$5:$A$404,$A26,'Leave log'!$C$5:$C$404,"&lt;="&amp;X$4,'Leave log'!$D$5:$D$404,"&gt;="&amp;X$4,'Leave log'!$B$5:$B$404,Setup!$A$15)&gt;0),Setup!$B$15&amp;IF(COUNTIFS('Leave log'!$A$5:$A$404,$A26,'Leave log'!$C$5:$C$404,X$4,'Leave log'!$D$5:$D$404,X$4,'Leave log'!$E$5:$E$404,"Half day")&gt;0,"½",""),IF(AND(Setup!$A$16&lt;&gt;"",COUNTIFS('Leave log'!$A$5:$A$404,$A26,'Leave log'!$C$5:$C$404,"&lt;="&amp;X$4,'Leave log'!$D$5:$D$404,"&gt;="&amp;X$4,'Leave log'!$B$5:$B$404,Setup!$A$16)&gt;0),Setup!$B$16&amp;IF(COUNTIFS('Leave log'!$A$5:$A$404,$A26,'Leave log'!$C$5:$C$404,X$4,'Leave log'!$D$5:$D$404,X$4,'Leave log'!$E$5:$E$404,"Half day")&gt;0,"½",""),IF(AND(Setup!$A$17&lt;&gt;"",COUNTIFS('Leave log'!$A$5:$A$404,$A26,'Leave log'!$C$5:$C$404,"&lt;="&amp;X$4,'Leave log'!$D$5:$D$404,"&gt;="&amp;X$4,'Leave log'!$B$5:$B$404,Setup!$A$17)&gt;0),Setup!$B$17&amp;IF(COUNTIFS('Leave log'!$A$5:$A$404,$A26,'Leave log'!$C$5:$C$404,X$4,'Leave log'!$D$5:$D$404,X$4,'Leave log'!$E$5:$E$404,"Half day")&gt;0,"½",""),""))))))))</f>
        <v/>
      </c>
      <c r="Y26" s="75">
        <f>IF(OR(Y$7=1,$A26=""),"",IF(COUNTIFS('Leave log'!$A$5:$A$404,$A26,'Leave log'!$C$5:$C$404,"&lt;="&amp;Y$4,'Leave log'!$D$5:$D$404,"&gt;="&amp;Y$4)=0,"",IF(AND(Setup!$A$12&lt;&gt;"",COUNTIFS('Leave log'!$A$5:$A$404,$A26,'Leave log'!$C$5:$C$404,"&lt;="&amp;Y$4,'Leave log'!$D$5:$D$404,"&gt;="&amp;Y$4,'Leave log'!$B$5:$B$404,Setup!$A$12)&gt;0),Setup!$B$12&amp;IF(COUNTIFS('Leave log'!$A$5:$A$404,$A26,'Leave log'!$C$5:$C$404,Y$4,'Leave log'!$D$5:$D$404,Y$4,'Leave log'!$E$5:$E$404,"Half day")&gt;0,"½",""),IF(AND(Setup!$A$13&lt;&gt;"",COUNTIFS('Leave log'!$A$5:$A$404,$A26,'Leave log'!$C$5:$C$404,"&lt;="&amp;Y$4,'Leave log'!$D$5:$D$404,"&gt;="&amp;Y$4,'Leave log'!$B$5:$B$404,Setup!$A$13)&gt;0),Setup!$B$13&amp;IF(COUNTIFS('Leave log'!$A$5:$A$404,$A26,'Leave log'!$C$5:$C$404,Y$4,'Leave log'!$D$5:$D$404,Y$4,'Leave log'!$E$5:$E$404,"Half day")&gt;0,"½",""),IF(AND(Setup!$A$14&lt;&gt;"",COUNTIFS('Leave log'!$A$5:$A$404,$A26,'Leave log'!$C$5:$C$404,"&lt;="&amp;Y$4,'Leave log'!$D$5:$D$404,"&gt;="&amp;Y$4,'Leave log'!$B$5:$B$404,Setup!$A$14)&gt;0),Setup!$B$14&amp;IF(COUNTIFS('Leave log'!$A$5:$A$404,$A26,'Leave log'!$C$5:$C$404,Y$4,'Leave log'!$D$5:$D$404,Y$4,'Leave log'!$E$5:$E$404,"Half day")&gt;0,"½",""),IF(AND(Setup!$A$15&lt;&gt;"",COUNTIFS('Leave log'!$A$5:$A$404,$A26,'Leave log'!$C$5:$C$404,"&lt;="&amp;Y$4,'Leave log'!$D$5:$D$404,"&gt;="&amp;Y$4,'Leave log'!$B$5:$B$404,Setup!$A$15)&gt;0),Setup!$B$15&amp;IF(COUNTIFS('Leave log'!$A$5:$A$404,$A26,'Leave log'!$C$5:$C$404,Y$4,'Leave log'!$D$5:$D$404,Y$4,'Leave log'!$E$5:$E$404,"Half day")&gt;0,"½",""),IF(AND(Setup!$A$16&lt;&gt;"",COUNTIFS('Leave log'!$A$5:$A$404,$A26,'Leave log'!$C$5:$C$404,"&lt;="&amp;Y$4,'Leave log'!$D$5:$D$404,"&gt;="&amp;Y$4,'Leave log'!$B$5:$B$404,Setup!$A$16)&gt;0),Setup!$B$16&amp;IF(COUNTIFS('Leave log'!$A$5:$A$404,$A26,'Leave log'!$C$5:$C$404,Y$4,'Leave log'!$D$5:$D$404,Y$4,'Leave log'!$E$5:$E$404,"Half day")&gt;0,"½",""),IF(AND(Setup!$A$17&lt;&gt;"",COUNTIFS('Leave log'!$A$5:$A$404,$A26,'Leave log'!$C$5:$C$404,"&lt;="&amp;Y$4,'Leave log'!$D$5:$D$404,"&gt;="&amp;Y$4,'Leave log'!$B$5:$B$404,Setup!$A$17)&gt;0),Setup!$B$17&amp;IF(COUNTIFS('Leave log'!$A$5:$A$404,$A26,'Leave log'!$C$5:$C$404,Y$4,'Leave log'!$D$5:$D$404,Y$4,'Leave log'!$E$5:$E$404,"Half day")&gt;0,"½",""),""))))))))</f>
        <v/>
      </c>
      <c r="Z26" s="75">
        <f>IF(OR(Z$7=1,$A26=""),"",IF(COUNTIFS('Leave log'!$A$5:$A$404,$A26,'Leave log'!$C$5:$C$404,"&lt;="&amp;Z$4,'Leave log'!$D$5:$D$404,"&gt;="&amp;Z$4)=0,"",IF(AND(Setup!$A$12&lt;&gt;"",COUNTIFS('Leave log'!$A$5:$A$404,$A26,'Leave log'!$C$5:$C$404,"&lt;="&amp;Z$4,'Leave log'!$D$5:$D$404,"&gt;="&amp;Z$4,'Leave log'!$B$5:$B$404,Setup!$A$12)&gt;0),Setup!$B$12&amp;IF(COUNTIFS('Leave log'!$A$5:$A$404,$A26,'Leave log'!$C$5:$C$404,Z$4,'Leave log'!$D$5:$D$404,Z$4,'Leave log'!$E$5:$E$404,"Half day")&gt;0,"½",""),IF(AND(Setup!$A$13&lt;&gt;"",COUNTIFS('Leave log'!$A$5:$A$404,$A26,'Leave log'!$C$5:$C$404,"&lt;="&amp;Z$4,'Leave log'!$D$5:$D$404,"&gt;="&amp;Z$4,'Leave log'!$B$5:$B$404,Setup!$A$13)&gt;0),Setup!$B$13&amp;IF(COUNTIFS('Leave log'!$A$5:$A$404,$A26,'Leave log'!$C$5:$C$404,Z$4,'Leave log'!$D$5:$D$404,Z$4,'Leave log'!$E$5:$E$404,"Half day")&gt;0,"½",""),IF(AND(Setup!$A$14&lt;&gt;"",COUNTIFS('Leave log'!$A$5:$A$404,$A26,'Leave log'!$C$5:$C$404,"&lt;="&amp;Z$4,'Leave log'!$D$5:$D$404,"&gt;="&amp;Z$4,'Leave log'!$B$5:$B$404,Setup!$A$14)&gt;0),Setup!$B$14&amp;IF(COUNTIFS('Leave log'!$A$5:$A$404,$A26,'Leave log'!$C$5:$C$404,Z$4,'Leave log'!$D$5:$D$404,Z$4,'Leave log'!$E$5:$E$404,"Half day")&gt;0,"½",""),IF(AND(Setup!$A$15&lt;&gt;"",COUNTIFS('Leave log'!$A$5:$A$404,$A26,'Leave log'!$C$5:$C$404,"&lt;="&amp;Z$4,'Leave log'!$D$5:$D$404,"&gt;="&amp;Z$4,'Leave log'!$B$5:$B$404,Setup!$A$15)&gt;0),Setup!$B$15&amp;IF(COUNTIFS('Leave log'!$A$5:$A$404,$A26,'Leave log'!$C$5:$C$404,Z$4,'Leave log'!$D$5:$D$404,Z$4,'Leave log'!$E$5:$E$404,"Half day")&gt;0,"½",""),IF(AND(Setup!$A$16&lt;&gt;"",COUNTIFS('Leave log'!$A$5:$A$404,$A26,'Leave log'!$C$5:$C$404,"&lt;="&amp;Z$4,'Leave log'!$D$5:$D$404,"&gt;="&amp;Z$4,'Leave log'!$B$5:$B$404,Setup!$A$16)&gt;0),Setup!$B$16&amp;IF(COUNTIFS('Leave log'!$A$5:$A$404,$A26,'Leave log'!$C$5:$C$404,Z$4,'Leave log'!$D$5:$D$404,Z$4,'Leave log'!$E$5:$E$404,"Half day")&gt;0,"½",""),IF(AND(Setup!$A$17&lt;&gt;"",COUNTIFS('Leave log'!$A$5:$A$404,$A26,'Leave log'!$C$5:$C$404,"&lt;="&amp;Z$4,'Leave log'!$D$5:$D$404,"&gt;="&amp;Z$4,'Leave log'!$B$5:$B$404,Setup!$A$17)&gt;0),Setup!$B$17&amp;IF(COUNTIFS('Leave log'!$A$5:$A$404,$A26,'Leave log'!$C$5:$C$404,Z$4,'Leave log'!$D$5:$D$404,Z$4,'Leave log'!$E$5:$E$404,"Half day")&gt;0,"½",""),""))))))))</f>
        <v/>
      </c>
      <c r="AA26" s="75">
        <f>IF(OR(AA$7=1,$A26=""),"",IF(COUNTIFS('Leave log'!$A$5:$A$404,$A26,'Leave log'!$C$5:$C$404,"&lt;="&amp;AA$4,'Leave log'!$D$5:$D$404,"&gt;="&amp;AA$4)=0,"",IF(AND(Setup!$A$12&lt;&gt;"",COUNTIFS('Leave log'!$A$5:$A$404,$A26,'Leave log'!$C$5:$C$404,"&lt;="&amp;AA$4,'Leave log'!$D$5:$D$404,"&gt;="&amp;AA$4,'Leave log'!$B$5:$B$404,Setup!$A$12)&gt;0),Setup!$B$12&amp;IF(COUNTIFS('Leave log'!$A$5:$A$404,$A26,'Leave log'!$C$5:$C$404,AA$4,'Leave log'!$D$5:$D$404,AA$4,'Leave log'!$E$5:$E$404,"Half day")&gt;0,"½",""),IF(AND(Setup!$A$13&lt;&gt;"",COUNTIFS('Leave log'!$A$5:$A$404,$A26,'Leave log'!$C$5:$C$404,"&lt;="&amp;AA$4,'Leave log'!$D$5:$D$404,"&gt;="&amp;AA$4,'Leave log'!$B$5:$B$404,Setup!$A$13)&gt;0),Setup!$B$13&amp;IF(COUNTIFS('Leave log'!$A$5:$A$404,$A26,'Leave log'!$C$5:$C$404,AA$4,'Leave log'!$D$5:$D$404,AA$4,'Leave log'!$E$5:$E$404,"Half day")&gt;0,"½",""),IF(AND(Setup!$A$14&lt;&gt;"",COUNTIFS('Leave log'!$A$5:$A$404,$A26,'Leave log'!$C$5:$C$404,"&lt;="&amp;AA$4,'Leave log'!$D$5:$D$404,"&gt;="&amp;AA$4,'Leave log'!$B$5:$B$404,Setup!$A$14)&gt;0),Setup!$B$14&amp;IF(COUNTIFS('Leave log'!$A$5:$A$404,$A26,'Leave log'!$C$5:$C$404,AA$4,'Leave log'!$D$5:$D$404,AA$4,'Leave log'!$E$5:$E$404,"Half day")&gt;0,"½",""),IF(AND(Setup!$A$15&lt;&gt;"",COUNTIFS('Leave log'!$A$5:$A$404,$A26,'Leave log'!$C$5:$C$404,"&lt;="&amp;AA$4,'Leave log'!$D$5:$D$404,"&gt;="&amp;AA$4,'Leave log'!$B$5:$B$404,Setup!$A$15)&gt;0),Setup!$B$15&amp;IF(COUNTIFS('Leave log'!$A$5:$A$404,$A26,'Leave log'!$C$5:$C$404,AA$4,'Leave log'!$D$5:$D$404,AA$4,'Leave log'!$E$5:$E$404,"Half day")&gt;0,"½",""),IF(AND(Setup!$A$16&lt;&gt;"",COUNTIFS('Leave log'!$A$5:$A$404,$A26,'Leave log'!$C$5:$C$404,"&lt;="&amp;AA$4,'Leave log'!$D$5:$D$404,"&gt;="&amp;AA$4,'Leave log'!$B$5:$B$404,Setup!$A$16)&gt;0),Setup!$B$16&amp;IF(COUNTIFS('Leave log'!$A$5:$A$404,$A26,'Leave log'!$C$5:$C$404,AA$4,'Leave log'!$D$5:$D$404,AA$4,'Leave log'!$E$5:$E$404,"Half day")&gt;0,"½",""),IF(AND(Setup!$A$17&lt;&gt;"",COUNTIFS('Leave log'!$A$5:$A$404,$A26,'Leave log'!$C$5:$C$404,"&lt;="&amp;AA$4,'Leave log'!$D$5:$D$404,"&gt;="&amp;AA$4,'Leave log'!$B$5:$B$404,Setup!$A$17)&gt;0),Setup!$B$17&amp;IF(COUNTIFS('Leave log'!$A$5:$A$404,$A26,'Leave log'!$C$5:$C$404,AA$4,'Leave log'!$D$5:$D$404,AA$4,'Leave log'!$E$5:$E$404,"Half day")&gt;0,"½",""),""))))))))</f>
        <v/>
      </c>
      <c r="AB26" s="75">
        <f>IF(OR(AB$7=1,$A26=""),"",IF(COUNTIFS('Leave log'!$A$5:$A$404,$A26,'Leave log'!$C$5:$C$404,"&lt;="&amp;AB$4,'Leave log'!$D$5:$D$404,"&gt;="&amp;AB$4)=0,"",IF(AND(Setup!$A$12&lt;&gt;"",COUNTIFS('Leave log'!$A$5:$A$404,$A26,'Leave log'!$C$5:$C$404,"&lt;="&amp;AB$4,'Leave log'!$D$5:$D$404,"&gt;="&amp;AB$4,'Leave log'!$B$5:$B$404,Setup!$A$12)&gt;0),Setup!$B$12&amp;IF(COUNTIFS('Leave log'!$A$5:$A$404,$A26,'Leave log'!$C$5:$C$404,AB$4,'Leave log'!$D$5:$D$404,AB$4,'Leave log'!$E$5:$E$404,"Half day")&gt;0,"½",""),IF(AND(Setup!$A$13&lt;&gt;"",COUNTIFS('Leave log'!$A$5:$A$404,$A26,'Leave log'!$C$5:$C$404,"&lt;="&amp;AB$4,'Leave log'!$D$5:$D$404,"&gt;="&amp;AB$4,'Leave log'!$B$5:$B$404,Setup!$A$13)&gt;0),Setup!$B$13&amp;IF(COUNTIFS('Leave log'!$A$5:$A$404,$A26,'Leave log'!$C$5:$C$404,AB$4,'Leave log'!$D$5:$D$404,AB$4,'Leave log'!$E$5:$E$404,"Half day")&gt;0,"½",""),IF(AND(Setup!$A$14&lt;&gt;"",COUNTIFS('Leave log'!$A$5:$A$404,$A26,'Leave log'!$C$5:$C$404,"&lt;="&amp;AB$4,'Leave log'!$D$5:$D$404,"&gt;="&amp;AB$4,'Leave log'!$B$5:$B$404,Setup!$A$14)&gt;0),Setup!$B$14&amp;IF(COUNTIFS('Leave log'!$A$5:$A$404,$A26,'Leave log'!$C$5:$C$404,AB$4,'Leave log'!$D$5:$D$404,AB$4,'Leave log'!$E$5:$E$404,"Half day")&gt;0,"½",""),IF(AND(Setup!$A$15&lt;&gt;"",COUNTIFS('Leave log'!$A$5:$A$404,$A26,'Leave log'!$C$5:$C$404,"&lt;="&amp;AB$4,'Leave log'!$D$5:$D$404,"&gt;="&amp;AB$4,'Leave log'!$B$5:$B$404,Setup!$A$15)&gt;0),Setup!$B$15&amp;IF(COUNTIFS('Leave log'!$A$5:$A$404,$A26,'Leave log'!$C$5:$C$404,AB$4,'Leave log'!$D$5:$D$404,AB$4,'Leave log'!$E$5:$E$404,"Half day")&gt;0,"½",""),IF(AND(Setup!$A$16&lt;&gt;"",COUNTIFS('Leave log'!$A$5:$A$404,$A26,'Leave log'!$C$5:$C$404,"&lt;="&amp;AB$4,'Leave log'!$D$5:$D$404,"&gt;="&amp;AB$4,'Leave log'!$B$5:$B$404,Setup!$A$16)&gt;0),Setup!$B$16&amp;IF(COUNTIFS('Leave log'!$A$5:$A$404,$A26,'Leave log'!$C$5:$C$404,AB$4,'Leave log'!$D$5:$D$404,AB$4,'Leave log'!$E$5:$E$404,"Half day")&gt;0,"½",""),IF(AND(Setup!$A$17&lt;&gt;"",COUNTIFS('Leave log'!$A$5:$A$404,$A26,'Leave log'!$C$5:$C$404,"&lt;="&amp;AB$4,'Leave log'!$D$5:$D$404,"&gt;="&amp;AB$4,'Leave log'!$B$5:$B$404,Setup!$A$17)&gt;0),Setup!$B$17&amp;IF(COUNTIFS('Leave log'!$A$5:$A$404,$A26,'Leave log'!$C$5:$C$404,AB$4,'Leave log'!$D$5:$D$404,AB$4,'Leave log'!$E$5:$E$404,"Half day")&gt;0,"½",""),""))))))))</f>
        <v/>
      </c>
      <c r="AC26" s="75">
        <f>IF(OR(AC$7=1,$A26=""),"",IF(COUNTIFS('Leave log'!$A$5:$A$404,$A26,'Leave log'!$C$5:$C$404,"&lt;="&amp;AC$4,'Leave log'!$D$5:$D$404,"&gt;="&amp;AC$4)=0,"",IF(AND(Setup!$A$12&lt;&gt;"",COUNTIFS('Leave log'!$A$5:$A$404,$A26,'Leave log'!$C$5:$C$404,"&lt;="&amp;AC$4,'Leave log'!$D$5:$D$404,"&gt;="&amp;AC$4,'Leave log'!$B$5:$B$404,Setup!$A$12)&gt;0),Setup!$B$12&amp;IF(COUNTIFS('Leave log'!$A$5:$A$404,$A26,'Leave log'!$C$5:$C$404,AC$4,'Leave log'!$D$5:$D$404,AC$4,'Leave log'!$E$5:$E$404,"Half day")&gt;0,"½",""),IF(AND(Setup!$A$13&lt;&gt;"",COUNTIFS('Leave log'!$A$5:$A$404,$A26,'Leave log'!$C$5:$C$404,"&lt;="&amp;AC$4,'Leave log'!$D$5:$D$404,"&gt;="&amp;AC$4,'Leave log'!$B$5:$B$404,Setup!$A$13)&gt;0),Setup!$B$13&amp;IF(COUNTIFS('Leave log'!$A$5:$A$404,$A26,'Leave log'!$C$5:$C$404,AC$4,'Leave log'!$D$5:$D$404,AC$4,'Leave log'!$E$5:$E$404,"Half day")&gt;0,"½",""),IF(AND(Setup!$A$14&lt;&gt;"",COUNTIFS('Leave log'!$A$5:$A$404,$A26,'Leave log'!$C$5:$C$404,"&lt;="&amp;AC$4,'Leave log'!$D$5:$D$404,"&gt;="&amp;AC$4,'Leave log'!$B$5:$B$404,Setup!$A$14)&gt;0),Setup!$B$14&amp;IF(COUNTIFS('Leave log'!$A$5:$A$404,$A26,'Leave log'!$C$5:$C$404,AC$4,'Leave log'!$D$5:$D$404,AC$4,'Leave log'!$E$5:$E$404,"Half day")&gt;0,"½",""),IF(AND(Setup!$A$15&lt;&gt;"",COUNTIFS('Leave log'!$A$5:$A$404,$A26,'Leave log'!$C$5:$C$404,"&lt;="&amp;AC$4,'Leave log'!$D$5:$D$404,"&gt;="&amp;AC$4,'Leave log'!$B$5:$B$404,Setup!$A$15)&gt;0),Setup!$B$15&amp;IF(COUNTIFS('Leave log'!$A$5:$A$404,$A26,'Leave log'!$C$5:$C$404,AC$4,'Leave log'!$D$5:$D$404,AC$4,'Leave log'!$E$5:$E$404,"Half day")&gt;0,"½",""),IF(AND(Setup!$A$16&lt;&gt;"",COUNTIFS('Leave log'!$A$5:$A$404,$A26,'Leave log'!$C$5:$C$404,"&lt;="&amp;AC$4,'Leave log'!$D$5:$D$404,"&gt;="&amp;AC$4,'Leave log'!$B$5:$B$404,Setup!$A$16)&gt;0),Setup!$B$16&amp;IF(COUNTIFS('Leave log'!$A$5:$A$404,$A26,'Leave log'!$C$5:$C$404,AC$4,'Leave log'!$D$5:$D$404,AC$4,'Leave log'!$E$5:$E$404,"Half day")&gt;0,"½",""),IF(AND(Setup!$A$17&lt;&gt;"",COUNTIFS('Leave log'!$A$5:$A$404,$A26,'Leave log'!$C$5:$C$404,"&lt;="&amp;AC$4,'Leave log'!$D$5:$D$404,"&gt;="&amp;AC$4,'Leave log'!$B$5:$B$404,Setup!$A$17)&gt;0),Setup!$B$17&amp;IF(COUNTIFS('Leave log'!$A$5:$A$404,$A26,'Leave log'!$C$5:$C$404,AC$4,'Leave log'!$D$5:$D$404,AC$4,'Leave log'!$E$5:$E$404,"Half day")&gt;0,"½",""),""))))))))</f>
        <v/>
      </c>
      <c r="AD26" s="75">
        <f>IF(OR(AD$7=1,$A26=""),"",IF(COUNTIFS('Leave log'!$A$5:$A$404,$A26,'Leave log'!$C$5:$C$404,"&lt;="&amp;AD$4,'Leave log'!$D$5:$D$404,"&gt;="&amp;AD$4)=0,"",IF(AND(Setup!$A$12&lt;&gt;"",COUNTIFS('Leave log'!$A$5:$A$404,$A26,'Leave log'!$C$5:$C$404,"&lt;="&amp;AD$4,'Leave log'!$D$5:$D$404,"&gt;="&amp;AD$4,'Leave log'!$B$5:$B$404,Setup!$A$12)&gt;0),Setup!$B$12&amp;IF(COUNTIFS('Leave log'!$A$5:$A$404,$A26,'Leave log'!$C$5:$C$404,AD$4,'Leave log'!$D$5:$D$404,AD$4,'Leave log'!$E$5:$E$404,"Half day")&gt;0,"½",""),IF(AND(Setup!$A$13&lt;&gt;"",COUNTIFS('Leave log'!$A$5:$A$404,$A26,'Leave log'!$C$5:$C$404,"&lt;="&amp;AD$4,'Leave log'!$D$5:$D$404,"&gt;="&amp;AD$4,'Leave log'!$B$5:$B$404,Setup!$A$13)&gt;0),Setup!$B$13&amp;IF(COUNTIFS('Leave log'!$A$5:$A$404,$A26,'Leave log'!$C$5:$C$404,AD$4,'Leave log'!$D$5:$D$404,AD$4,'Leave log'!$E$5:$E$404,"Half day")&gt;0,"½",""),IF(AND(Setup!$A$14&lt;&gt;"",COUNTIFS('Leave log'!$A$5:$A$404,$A26,'Leave log'!$C$5:$C$404,"&lt;="&amp;AD$4,'Leave log'!$D$5:$D$404,"&gt;="&amp;AD$4,'Leave log'!$B$5:$B$404,Setup!$A$14)&gt;0),Setup!$B$14&amp;IF(COUNTIFS('Leave log'!$A$5:$A$404,$A26,'Leave log'!$C$5:$C$404,AD$4,'Leave log'!$D$5:$D$404,AD$4,'Leave log'!$E$5:$E$404,"Half day")&gt;0,"½",""),IF(AND(Setup!$A$15&lt;&gt;"",COUNTIFS('Leave log'!$A$5:$A$404,$A26,'Leave log'!$C$5:$C$404,"&lt;="&amp;AD$4,'Leave log'!$D$5:$D$404,"&gt;="&amp;AD$4,'Leave log'!$B$5:$B$404,Setup!$A$15)&gt;0),Setup!$B$15&amp;IF(COUNTIFS('Leave log'!$A$5:$A$404,$A26,'Leave log'!$C$5:$C$404,AD$4,'Leave log'!$D$5:$D$404,AD$4,'Leave log'!$E$5:$E$404,"Half day")&gt;0,"½",""),IF(AND(Setup!$A$16&lt;&gt;"",COUNTIFS('Leave log'!$A$5:$A$404,$A26,'Leave log'!$C$5:$C$404,"&lt;="&amp;AD$4,'Leave log'!$D$5:$D$404,"&gt;="&amp;AD$4,'Leave log'!$B$5:$B$404,Setup!$A$16)&gt;0),Setup!$B$16&amp;IF(COUNTIFS('Leave log'!$A$5:$A$404,$A26,'Leave log'!$C$5:$C$404,AD$4,'Leave log'!$D$5:$D$404,AD$4,'Leave log'!$E$5:$E$404,"Half day")&gt;0,"½",""),IF(AND(Setup!$A$17&lt;&gt;"",COUNTIFS('Leave log'!$A$5:$A$404,$A26,'Leave log'!$C$5:$C$404,"&lt;="&amp;AD$4,'Leave log'!$D$5:$D$404,"&gt;="&amp;AD$4,'Leave log'!$B$5:$B$404,Setup!$A$17)&gt;0),Setup!$B$17&amp;IF(COUNTIFS('Leave log'!$A$5:$A$404,$A26,'Leave log'!$C$5:$C$404,AD$4,'Leave log'!$D$5:$D$404,AD$4,'Leave log'!$E$5:$E$404,"Half day")&gt;0,"½",""),""))))))))</f>
        <v/>
      </c>
      <c r="AE26" s="75">
        <f>IF(OR(AE$7=1,$A26=""),"",IF(COUNTIFS('Leave log'!$A$5:$A$404,$A26,'Leave log'!$C$5:$C$404,"&lt;="&amp;AE$4,'Leave log'!$D$5:$D$404,"&gt;="&amp;AE$4)=0,"",IF(AND(Setup!$A$12&lt;&gt;"",COUNTIFS('Leave log'!$A$5:$A$404,$A26,'Leave log'!$C$5:$C$404,"&lt;="&amp;AE$4,'Leave log'!$D$5:$D$404,"&gt;="&amp;AE$4,'Leave log'!$B$5:$B$404,Setup!$A$12)&gt;0),Setup!$B$12&amp;IF(COUNTIFS('Leave log'!$A$5:$A$404,$A26,'Leave log'!$C$5:$C$404,AE$4,'Leave log'!$D$5:$D$404,AE$4,'Leave log'!$E$5:$E$404,"Half day")&gt;0,"½",""),IF(AND(Setup!$A$13&lt;&gt;"",COUNTIFS('Leave log'!$A$5:$A$404,$A26,'Leave log'!$C$5:$C$404,"&lt;="&amp;AE$4,'Leave log'!$D$5:$D$404,"&gt;="&amp;AE$4,'Leave log'!$B$5:$B$404,Setup!$A$13)&gt;0),Setup!$B$13&amp;IF(COUNTIFS('Leave log'!$A$5:$A$404,$A26,'Leave log'!$C$5:$C$404,AE$4,'Leave log'!$D$5:$D$404,AE$4,'Leave log'!$E$5:$E$404,"Half day")&gt;0,"½",""),IF(AND(Setup!$A$14&lt;&gt;"",COUNTIFS('Leave log'!$A$5:$A$404,$A26,'Leave log'!$C$5:$C$404,"&lt;="&amp;AE$4,'Leave log'!$D$5:$D$404,"&gt;="&amp;AE$4,'Leave log'!$B$5:$B$404,Setup!$A$14)&gt;0),Setup!$B$14&amp;IF(COUNTIFS('Leave log'!$A$5:$A$404,$A26,'Leave log'!$C$5:$C$404,AE$4,'Leave log'!$D$5:$D$404,AE$4,'Leave log'!$E$5:$E$404,"Half day")&gt;0,"½",""),IF(AND(Setup!$A$15&lt;&gt;"",COUNTIFS('Leave log'!$A$5:$A$404,$A26,'Leave log'!$C$5:$C$404,"&lt;="&amp;AE$4,'Leave log'!$D$5:$D$404,"&gt;="&amp;AE$4,'Leave log'!$B$5:$B$404,Setup!$A$15)&gt;0),Setup!$B$15&amp;IF(COUNTIFS('Leave log'!$A$5:$A$404,$A26,'Leave log'!$C$5:$C$404,AE$4,'Leave log'!$D$5:$D$404,AE$4,'Leave log'!$E$5:$E$404,"Half day")&gt;0,"½",""),IF(AND(Setup!$A$16&lt;&gt;"",COUNTIFS('Leave log'!$A$5:$A$404,$A26,'Leave log'!$C$5:$C$404,"&lt;="&amp;AE$4,'Leave log'!$D$5:$D$404,"&gt;="&amp;AE$4,'Leave log'!$B$5:$B$404,Setup!$A$16)&gt;0),Setup!$B$16&amp;IF(COUNTIFS('Leave log'!$A$5:$A$404,$A26,'Leave log'!$C$5:$C$404,AE$4,'Leave log'!$D$5:$D$404,AE$4,'Leave log'!$E$5:$E$404,"Half day")&gt;0,"½",""),IF(AND(Setup!$A$17&lt;&gt;"",COUNTIFS('Leave log'!$A$5:$A$404,$A26,'Leave log'!$C$5:$C$404,"&lt;="&amp;AE$4,'Leave log'!$D$5:$D$404,"&gt;="&amp;AE$4,'Leave log'!$B$5:$B$404,Setup!$A$17)&gt;0),Setup!$B$17&amp;IF(COUNTIFS('Leave log'!$A$5:$A$404,$A26,'Leave log'!$C$5:$C$404,AE$4,'Leave log'!$D$5:$D$404,AE$4,'Leave log'!$E$5:$E$404,"Half day")&gt;0,"½",""),""))))))))</f>
        <v/>
      </c>
      <c r="AF26" s="75">
        <f>IF(OR(AF$7=1,$A26=""),"",IF(COUNTIFS('Leave log'!$A$5:$A$404,$A26,'Leave log'!$C$5:$C$404,"&lt;="&amp;AF$4,'Leave log'!$D$5:$D$404,"&gt;="&amp;AF$4)=0,"",IF(AND(Setup!$A$12&lt;&gt;"",COUNTIFS('Leave log'!$A$5:$A$404,$A26,'Leave log'!$C$5:$C$404,"&lt;="&amp;AF$4,'Leave log'!$D$5:$D$404,"&gt;="&amp;AF$4,'Leave log'!$B$5:$B$404,Setup!$A$12)&gt;0),Setup!$B$12&amp;IF(COUNTIFS('Leave log'!$A$5:$A$404,$A26,'Leave log'!$C$5:$C$404,AF$4,'Leave log'!$D$5:$D$404,AF$4,'Leave log'!$E$5:$E$404,"Half day")&gt;0,"½",""),IF(AND(Setup!$A$13&lt;&gt;"",COUNTIFS('Leave log'!$A$5:$A$404,$A26,'Leave log'!$C$5:$C$404,"&lt;="&amp;AF$4,'Leave log'!$D$5:$D$404,"&gt;="&amp;AF$4,'Leave log'!$B$5:$B$404,Setup!$A$13)&gt;0),Setup!$B$13&amp;IF(COUNTIFS('Leave log'!$A$5:$A$404,$A26,'Leave log'!$C$5:$C$404,AF$4,'Leave log'!$D$5:$D$404,AF$4,'Leave log'!$E$5:$E$404,"Half day")&gt;0,"½",""),IF(AND(Setup!$A$14&lt;&gt;"",COUNTIFS('Leave log'!$A$5:$A$404,$A26,'Leave log'!$C$5:$C$404,"&lt;="&amp;AF$4,'Leave log'!$D$5:$D$404,"&gt;="&amp;AF$4,'Leave log'!$B$5:$B$404,Setup!$A$14)&gt;0),Setup!$B$14&amp;IF(COUNTIFS('Leave log'!$A$5:$A$404,$A26,'Leave log'!$C$5:$C$404,AF$4,'Leave log'!$D$5:$D$404,AF$4,'Leave log'!$E$5:$E$404,"Half day")&gt;0,"½",""),IF(AND(Setup!$A$15&lt;&gt;"",COUNTIFS('Leave log'!$A$5:$A$404,$A26,'Leave log'!$C$5:$C$404,"&lt;="&amp;AF$4,'Leave log'!$D$5:$D$404,"&gt;="&amp;AF$4,'Leave log'!$B$5:$B$404,Setup!$A$15)&gt;0),Setup!$B$15&amp;IF(COUNTIFS('Leave log'!$A$5:$A$404,$A26,'Leave log'!$C$5:$C$404,AF$4,'Leave log'!$D$5:$D$404,AF$4,'Leave log'!$E$5:$E$404,"Half day")&gt;0,"½",""),IF(AND(Setup!$A$16&lt;&gt;"",COUNTIFS('Leave log'!$A$5:$A$404,$A26,'Leave log'!$C$5:$C$404,"&lt;="&amp;AF$4,'Leave log'!$D$5:$D$404,"&gt;="&amp;AF$4,'Leave log'!$B$5:$B$404,Setup!$A$16)&gt;0),Setup!$B$16&amp;IF(COUNTIFS('Leave log'!$A$5:$A$404,$A26,'Leave log'!$C$5:$C$404,AF$4,'Leave log'!$D$5:$D$404,AF$4,'Leave log'!$E$5:$E$404,"Half day")&gt;0,"½",""),IF(AND(Setup!$A$17&lt;&gt;"",COUNTIFS('Leave log'!$A$5:$A$404,$A26,'Leave log'!$C$5:$C$404,"&lt;="&amp;AF$4,'Leave log'!$D$5:$D$404,"&gt;="&amp;AF$4,'Leave log'!$B$5:$B$404,Setup!$A$17)&gt;0),Setup!$B$17&amp;IF(COUNTIFS('Leave log'!$A$5:$A$404,$A26,'Leave log'!$C$5:$C$404,AF$4,'Leave log'!$D$5:$D$404,AF$4,'Leave log'!$E$5:$E$404,"Half day")&gt;0,"½",""),""))))))))</f>
        <v/>
      </c>
    </row>
    <row r="27">
      <c r="A27" s="74">
        <f>IFERROR(IF(INDEX(Employees!$A$5:$A$34,20)="","",INDEX(Employees!$A$5:$A$34,20)),"")</f>
        <v/>
      </c>
      <c r="B27" s="75">
        <f>IF(OR(B$7=1,$A27=""),"",IF(COUNTIFS('Leave log'!$A$5:$A$404,$A27,'Leave log'!$C$5:$C$404,"&lt;="&amp;B$4,'Leave log'!$D$5:$D$404,"&gt;="&amp;B$4)=0,"",IF(AND(Setup!$A$12&lt;&gt;"",COUNTIFS('Leave log'!$A$5:$A$404,$A27,'Leave log'!$C$5:$C$404,"&lt;="&amp;B$4,'Leave log'!$D$5:$D$404,"&gt;="&amp;B$4,'Leave log'!$B$5:$B$404,Setup!$A$12)&gt;0),Setup!$B$12&amp;IF(COUNTIFS('Leave log'!$A$5:$A$404,$A27,'Leave log'!$C$5:$C$404,B$4,'Leave log'!$D$5:$D$404,B$4,'Leave log'!$E$5:$E$404,"Half day")&gt;0,"½",""),IF(AND(Setup!$A$13&lt;&gt;"",COUNTIFS('Leave log'!$A$5:$A$404,$A27,'Leave log'!$C$5:$C$404,"&lt;="&amp;B$4,'Leave log'!$D$5:$D$404,"&gt;="&amp;B$4,'Leave log'!$B$5:$B$404,Setup!$A$13)&gt;0),Setup!$B$13&amp;IF(COUNTIFS('Leave log'!$A$5:$A$404,$A27,'Leave log'!$C$5:$C$404,B$4,'Leave log'!$D$5:$D$404,B$4,'Leave log'!$E$5:$E$404,"Half day")&gt;0,"½",""),IF(AND(Setup!$A$14&lt;&gt;"",COUNTIFS('Leave log'!$A$5:$A$404,$A27,'Leave log'!$C$5:$C$404,"&lt;="&amp;B$4,'Leave log'!$D$5:$D$404,"&gt;="&amp;B$4,'Leave log'!$B$5:$B$404,Setup!$A$14)&gt;0),Setup!$B$14&amp;IF(COUNTIFS('Leave log'!$A$5:$A$404,$A27,'Leave log'!$C$5:$C$404,B$4,'Leave log'!$D$5:$D$404,B$4,'Leave log'!$E$5:$E$404,"Half day")&gt;0,"½",""),IF(AND(Setup!$A$15&lt;&gt;"",COUNTIFS('Leave log'!$A$5:$A$404,$A27,'Leave log'!$C$5:$C$404,"&lt;="&amp;B$4,'Leave log'!$D$5:$D$404,"&gt;="&amp;B$4,'Leave log'!$B$5:$B$404,Setup!$A$15)&gt;0),Setup!$B$15&amp;IF(COUNTIFS('Leave log'!$A$5:$A$404,$A27,'Leave log'!$C$5:$C$404,B$4,'Leave log'!$D$5:$D$404,B$4,'Leave log'!$E$5:$E$404,"Half day")&gt;0,"½",""),IF(AND(Setup!$A$16&lt;&gt;"",COUNTIFS('Leave log'!$A$5:$A$404,$A27,'Leave log'!$C$5:$C$404,"&lt;="&amp;B$4,'Leave log'!$D$5:$D$404,"&gt;="&amp;B$4,'Leave log'!$B$5:$B$404,Setup!$A$16)&gt;0),Setup!$B$16&amp;IF(COUNTIFS('Leave log'!$A$5:$A$404,$A27,'Leave log'!$C$5:$C$404,B$4,'Leave log'!$D$5:$D$404,B$4,'Leave log'!$E$5:$E$404,"Half day")&gt;0,"½",""),IF(AND(Setup!$A$17&lt;&gt;"",COUNTIFS('Leave log'!$A$5:$A$404,$A27,'Leave log'!$C$5:$C$404,"&lt;="&amp;B$4,'Leave log'!$D$5:$D$404,"&gt;="&amp;B$4,'Leave log'!$B$5:$B$404,Setup!$A$17)&gt;0),Setup!$B$17&amp;IF(COUNTIFS('Leave log'!$A$5:$A$404,$A27,'Leave log'!$C$5:$C$404,B$4,'Leave log'!$D$5:$D$404,B$4,'Leave log'!$E$5:$E$404,"Half day")&gt;0,"½",""),""))))))))</f>
        <v/>
      </c>
      <c r="C27" s="75">
        <f>IF(OR(C$7=1,$A27=""),"",IF(COUNTIFS('Leave log'!$A$5:$A$404,$A27,'Leave log'!$C$5:$C$404,"&lt;="&amp;C$4,'Leave log'!$D$5:$D$404,"&gt;="&amp;C$4)=0,"",IF(AND(Setup!$A$12&lt;&gt;"",COUNTIFS('Leave log'!$A$5:$A$404,$A27,'Leave log'!$C$5:$C$404,"&lt;="&amp;C$4,'Leave log'!$D$5:$D$404,"&gt;="&amp;C$4,'Leave log'!$B$5:$B$404,Setup!$A$12)&gt;0),Setup!$B$12&amp;IF(COUNTIFS('Leave log'!$A$5:$A$404,$A27,'Leave log'!$C$5:$C$404,C$4,'Leave log'!$D$5:$D$404,C$4,'Leave log'!$E$5:$E$404,"Half day")&gt;0,"½",""),IF(AND(Setup!$A$13&lt;&gt;"",COUNTIFS('Leave log'!$A$5:$A$404,$A27,'Leave log'!$C$5:$C$404,"&lt;="&amp;C$4,'Leave log'!$D$5:$D$404,"&gt;="&amp;C$4,'Leave log'!$B$5:$B$404,Setup!$A$13)&gt;0),Setup!$B$13&amp;IF(COUNTIFS('Leave log'!$A$5:$A$404,$A27,'Leave log'!$C$5:$C$404,C$4,'Leave log'!$D$5:$D$404,C$4,'Leave log'!$E$5:$E$404,"Half day")&gt;0,"½",""),IF(AND(Setup!$A$14&lt;&gt;"",COUNTIFS('Leave log'!$A$5:$A$404,$A27,'Leave log'!$C$5:$C$404,"&lt;="&amp;C$4,'Leave log'!$D$5:$D$404,"&gt;="&amp;C$4,'Leave log'!$B$5:$B$404,Setup!$A$14)&gt;0),Setup!$B$14&amp;IF(COUNTIFS('Leave log'!$A$5:$A$404,$A27,'Leave log'!$C$5:$C$404,C$4,'Leave log'!$D$5:$D$404,C$4,'Leave log'!$E$5:$E$404,"Half day")&gt;0,"½",""),IF(AND(Setup!$A$15&lt;&gt;"",COUNTIFS('Leave log'!$A$5:$A$404,$A27,'Leave log'!$C$5:$C$404,"&lt;="&amp;C$4,'Leave log'!$D$5:$D$404,"&gt;="&amp;C$4,'Leave log'!$B$5:$B$404,Setup!$A$15)&gt;0),Setup!$B$15&amp;IF(COUNTIFS('Leave log'!$A$5:$A$404,$A27,'Leave log'!$C$5:$C$404,C$4,'Leave log'!$D$5:$D$404,C$4,'Leave log'!$E$5:$E$404,"Half day")&gt;0,"½",""),IF(AND(Setup!$A$16&lt;&gt;"",COUNTIFS('Leave log'!$A$5:$A$404,$A27,'Leave log'!$C$5:$C$404,"&lt;="&amp;C$4,'Leave log'!$D$5:$D$404,"&gt;="&amp;C$4,'Leave log'!$B$5:$B$404,Setup!$A$16)&gt;0),Setup!$B$16&amp;IF(COUNTIFS('Leave log'!$A$5:$A$404,$A27,'Leave log'!$C$5:$C$404,C$4,'Leave log'!$D$5:$D$404,C$4,'Leave log'!$E$5:$E$404,"Half day")&gt;0,"½",""),IF(AND(Setup!$A$17&lt;&gt;"",COUNTIFS('Leave log'!$A$5:$A$404,$A27,'Leave log'!$C$5:$C$404,"&lt;="&amp;C$4,'Leave log'!$D$5:$D$404,"&gt;="&amp;C$4,'Leave log'!$B$5:$B$404,Setup!$A$17)&gt;0),Setup!$B$17&amp;IF(COUNTIFS('Leave log'!$A$5:$A$404,$A27,'Leave log'!$C$5:$C$404,C$4,'Leave log'!$D$5:$D$404,C$4,'Leave log'!$E$5:$E$404,"Half day")&gt;0,"½",""),""))))))))</f>
        <v/>
      </c>
      <c r="D27" s="75">
        <f>IF(OR(D$7=1,$A27=""),"",IF(COUNTIFS('Leave log'!$A$5:$A$404,$A27,'Leave log'!$C$5:$C$404,"&lt;="&amp;D$4,'Leave log'!$D$5:$D$404,"&gt;="&amp;D$4)=0,"",IF(AND(Setup!$A$12&lt;&gt;"",COUNTIFS('Leave log'!$A$5:$A$404,$A27,'Leave log'!$C$5:$C$404,"&lt;="&amp;D$4,'Leave log'!$D$5:$D$404,"&gt;="&amp;D$4,'Leave log'!$B$5:$B$404,Setup!$A$12)&gt;0),Setup!$B$12&amp;IF(COUNTIFS('Leave log'!$A$5:$A$404,$A27,'Leave log'!$C$5:$C$404,D$4,'Leave log'!$D$5:$D$404,D$4,'Leave log'!$E$5:$E$404,"Half day")&gt;0,"½",""),IF(AND(Setup!$A$13&lt;&gt;"",COUNTIFS('Leave log'!$A$5:$A$404,$A27,'Leave log'!$C$5:$C$404,"&lt;="&amp;D$4,'Leave log'!$D$5:$D$404,"&gt;="&amp;D$4,'Leave log'!$B$5:$B$404,Setup!$A$13)&gt;0),Setup!$B$13&amp;IF(COUNTIFS('Leave log'!$A$5:$A$404,$A27,'Leave log'!$C$5:$C$404,D$4,'Leave log'!$D$5:$D$404,D$4,'Leave log'!$E$5:$E$404,"Half day")&gt;0,"½",""),IF(AND(Setup!$A$14&lt;&gt;"",COUNTIFS('Leave log'!$A$5:$A$404,$A27,'Leave log'!$C$5:$C$404,"&lt;="&amp;D$4,'Leave log'!$D$5:$D$404,"&gt;="&amp;D$4,'Leave log'!$B$5:$B$404,Setup!$A$14)&gt;0),Setup!$B$14&amp;IF(COUNTIFS('Leave log'!$A$5:$A$404,$A27,'Leave log'!$C$5:$C$404,D$4,'Leave log'!$D$5:$D$404,D$4,'Leave log'!$E$5:$E$404,"Half day")&gt;0,"½",""),IF(AND(Setup!$A$15&lt;&gt;"",COUNTIFS('Leave log'!$A$5:$A$404,$A27,'Leave log'!$C$5:$C$404,"&lt;="&amp;D$4,'Leave log'!$D$5:$D$404,"&gt;="&amp;D$4,'Leave log'!$B$5:$B$404,Setup!$A$15)&gt;0),Setup!$B$15&amp;IF(COUNTIFS('Leave log'!$A$5:$A$404,$A27,'Leave log'!$C$5:$C$404,D$4,'Leave log'!$D$5:$D$404,D$4,'Leave log'!$E$5:$E$404,"Half day")&gt;0,"½",""),IF(AND(Setup!$A$16&lt;&gt;"",COUNTIFS('Leave log'!$A$5:$A$404,$A27,'Leave log'!$C$5:$C$404,"&lt;="&amp;D$4,'Leave log'!$D$5:$D$404,"&gt;="&amp;D$4,'Leave log'!$B$5:$B$404,Setup!$A$16)&gt;0),Setup!$B$16&amp;IF(COUNTIFS('Leave log'!$A$5:$A$404,$A27,'Leave log'!$C$5:$C$404,D$4,'Leave log'!$D$5:$D$404,D$4,'Leave log'!$E$5:$E$404,"Half day")&gt;0,"½",""),IF(AND(Setup!$A$17&lt;&gt;"",COUNTIFS('Leave log'!$A$5:$A$404,$A27,'Leave log'!$C$5:$C$404,"&lt;="&amp;D$4,'Leave log'!$D$5:$D$404,"&gt;="&amp;D$4,'Leave log'!$B$5:$B$404,Setup!$A$17)&gt;0),Setup!$B$17&amp;IF(COUNTIFS('Leave log'!$A$5:$A$404,$A27,'Leave log'!$C$5:$C$404,D$4,'Leave log'!$D$5:$D$404,D$4,'Leave log'!$E$5:$E$404,"Half day")&gt;0,"½",""),""))))))))</f>
        <v/>
      </c>
      <c r="E27" s="75">
        <f>IF(OR(E$7=1,$A27=""),"",IF(COUNTIFS('Leave log'!$A$5:$A$404,$A27,'Leave log'!$C$5:$C$404,"&lt;="&amp;E$4,'Leave log'!$D$5:$D$404,"&gt;="&amp;E$4)=0,"",IF(AND(Setup!$A$12&lt;&gt;"",COUNTIFS('Leave log'!$A$5:$A$404,$A27,'Leave log'!$C$5:$C$404,"&lt;="&amp;E$4,'Leave log'!$D$5:$D$404,"&gt;="&amp;E$4,'Leave log'!$B$5:$B$404,Setup!$A$12)&gt;0),Setup!$B$12&amp;IF(COUNTIFS('Leave log'!$A$5:$A$404,$A27,'Leave log'!$C$5:$C$404,E$4,'Leave log'!$D$5:$D$404,E$4,'Leave log'!$E$5:$E$404,"Half day")&gt;0,"½",""),IF(AND(Setup!$A$13&lt;&gt;"",COUNTIFS('Leave log'!$A$5:$A$404,$A27,'Leave log'!$C$5:$C$404,"&lt;="&amp;E$4,'Leave log'!$D$5:$D$404,"&gt;="&amp;E$4,'Leave log'!$B$5:$B$404,Setup!$A$13)&gt;0),Setup!$B$13&amp;IF(COUNTIFS('Leave log'!$A$5:$A$404,$A27,'Leave log'!$C$5:$C$404,E$4,'Leave log'!$D$5:$D$404,E$4,'Leave log'!$E$5:$E$404,"Half day")&gt;0,"½",""),IF(AND(Setup!$A$14&lt;&gt;"",COUNTIFS('Leave log'!$A$5:$A$404,$A27,'Leave log'!$C$5:$C$404,"&lt;="&amp;E$4,'Leave log'!$D$5:$D$404,"&gt;="&amp;E$4,'Leave log'!$B$5:$B$404,Setup!$A$14)&gt;0),Setup!$B$14&amp;IF(COUNTIFS('Leave log'!$A$5:$A$404,$A27,'Leave log'!$C$5:$C$404,E$4,'Leave log'!$D$5:$D$404,E$4,'Leave log'!$E$5:$E$404,"Half day")&gt;0,"½",""),IF(AND(Setup!$A$15&lt;&gt;"",COUNTIFS('Leave log'!$A$5:$A$404,$A27,'Leave log'!$C$5:$C$404,"&lt;="&amp;E$4,'Leave log'!$D$5:$D$404,"&gt;="&amp;E$4,'Leave log'!$B$5:$B$404,Setup!$A$15)&gt;0),Setup!$B$15&amp;IF(COUNTIFS('Leave log'!$A$5:$A$404,$A27,'Leave log'!$C$5:$C$404,E$4,'Leave log'!$D$5:$D$404,E$4,'Leave log'!$E$5:$E$404,"Half day")&gt;0,"½",""),IF(AND(Setup!$A$16&lt;&gt;"",COUNTIFS('Leave log'!$A$5:$A$404,$A27,'Leave log'!$C$5:$C$404,"&lt;="&amp;E$4,'Leave log'!$D$5:$D$404,"&gt;="&amp;E$4,'Leave log'!$B$5:$B$404,Setup!$A$16)&gt;0),Setup!$B$16&amp;IF(COUNTIFS('Leave log'!$A$5:$A$404,$A27,'Leave log'!$C$5:$C$404,E$4,'Leave log'!$D$5:$D$404,E$4,'Leave log'!$E$5:$E$404,"Half day")&gt;0,"½",""),IF(AND(Setup!$A$17&lt;&gt;"",COUNTIFS('Leave log'!$A$5:$A$404,$A27,'Leave log'!$C$5:$C$404,"&lt;="&amp;E$4,'Leave log'!$D$5:$D$404,"&gt;="&amp;E$4,'Leave log'!$B$5:$B$404,Setup!$A$17)&gt;0),Setup!$B$17&amp;IF(COUNTIFS('Leave log'!$A$5:$A$404,$A27,'Leave log'!$C$5:$C$404,E$4,'Leave log'!$D$5:$D$404,E$4,'Leave log'!$E$5:$E$404,"Half day")&gt;0,"½",""),""))))))))</f>
        <v/>
      </c>
      <c r="F27" s="75">
        <f>IF(OR(F$7=1,$A27=""),"",IF(COUNTIFS('Leave log'!$A$5:$A$404,$A27,'Leave log'!$C$5:$C$404,"&lt;="&amp;F$4,'Leave log'!$D$5:$D$404,"&gt;="&amp;F$4)=0,"",IF(AND(Setup!$A$12&lt;&gt;"",COUNTIFS('Leave log'!$A$5:$A$404,$A27,'Leave log'!$C$5:$C$404,"&lt;="&amp;F$4,'Leave log'!$D$5:$D$404,"&gt;="&amp;F$4,'Leave log'!$B$5:$B$404,Setup!$A$12)&gt;0),Setup!$B$12&amp;IF(COUNTIFS('Leave log'!$A$5:$A$404,$A27,'Leave log'!$C$5:$C$404,F$4,'Leave log'!$D$5:$D$404,F$4,'Leave log'!$E$5:$E$404,"Half day")&gt;0,"½",""),IF(AND(Setup!$A$13&lt;&gt;"",COUNTIFS('Leave log'!$A$5:$A$404,$A27,'Leave log'!$C$5:$C$404,"&lt;="&amp;F$4,'Leave log'!$D$5:$D$404,"&gt;="&amp;F$4,'Leave log'!$B$5:$B$404,Setup!$A$13)&gt;0),Setup!$B$13&amp;IF(COUNTIFS('Leave log'!$A$5:$A$404,$A27,'Leave log'!$C$5:$C$404,F$4,'Leave log'!$D$5:$D$404,F$4,'Leave log'!$E$5:$E$404,"Half day")&gt;0,"½",""),IF(AND(Setup!$A$14&lt;&gt;"",COUNTIFS('Leave log'!$A$5:$A$404,$A27,'Leave log'!$C$5:$C$404,"&lt;="&amp;F$4,'Leave log'!$D$5:$D$404,"&gt;="&amp;F$4,'Leave log'!$B$5:$B$404,Setup!$A$14)&gt;0),Setup!$B$14&amp;IF(COUNTIFS('Leave log'!$A$5:$A$404,$A27,'Leave log'!$C$5:$C$404,F$4,'Leave log'!$D$5:$D$404,F$4,'Leave log'!$E$5:$E$404,"Half day")&gt;0,"½",""),IF(AND(Setup!$A$15&lt;&gt;"",COUNTIFS('Leave log'!$A$5:$A$404,$A27,'Leave log'!$C$5:$C$404,"&lt;="&amp;F$4,'Leave log'!$D$5:$D$404,"&gt;="&amp;F$4,'Leave log'!$B$5:$B$404,Setup!$A$15)&gt;0),Setup!$B$15&amp;IF(COUNTIFS('Leave log'!$A$5:$A$404,$A27,'Leave log'!$C$5:$C$404,F$4,'Leave log'!$D$5:$D$404,F$4,'Leave log'!$E$5:$E$404,"Half day")&gt;0,"½",""),IF(AND(Setup!$A$16&lt;&gt;"",COUNTIFS('Leave log'!$A$5:$A$404,$A27,'Leave log'!$C$5:$C$404,"&lt;="&amp;F$4,'Leave log'!$D$5:$D$404,"&gt;="&amp;F$4,'Leave log'!$B$5:$B$404,Setup!$A$16)&gt;0),Setup!$B$16&amp;IF(COUNTIFS('Leave log'!$A$5:$A$404,$A27,'Leave log'!$C$5:$C$404,F$4,'Leave log'!$D$5:$D$404,F$4,'Leave log'!$E$5:$E$404,"Half day")&gt;0,"½",""),IF(AND(Setup!$A$17&lt;&gt;"",COUNTIFS('Leave log'!$A$5:$A$404,$A27,'Leave log'!$C$5:$C$404,"&lt;="&amp;F$4,'Leave log'!$D$5:$D$404,"&gt;="&amp;F$4,'Leave log'!$B$5:$B$404,Setup!$A$17)&gt;0),Setup!$B$17&amp;IF(COUNTIFS('Leave log'!$A$5:$A$404,$A27,'Leave log'!$C$5:$C$404,F$4,'Leave log'!$D$5:$D$404,F$4,'Leave log'!$E$5:$E$404,"Half day")&gt;0,"½",""),""))))))))</f>
        <v/>
      </c>
      <c r="G27" s="75">
        <f>IF(OR(G$7=1,$A27=""),"",IF(COUNTIFS('Leave log'!$A$5:$A$404,$A27,'Leave log'!$C$5:$C$404,"&lt;="&amp;G$4,'Leave log'!$D$5:$D$404,"&gt;="&amp;G$4)=0,"",IF(AND(Setup!$A$12&lt;&gt;"",COUNTIFS('Leave log'!$A$5:$A$404,$A27,'Leave log'!$C$5:$C$404,"&lt;="&amp;G$4,'Leave log'!$D$5:$D$404,"&gt;="&amp;G$4,'Leave log'!$B$5:$B$404,Setup!$A$12)&gt;0),Setup!$B$12&amp;IF(COUNTIFS('Leave log'!$A$5:$A$404,$A27,'Leave log'!$C$5:$C$404,G$4,'Leave log'!$D$5:$D$404,G$4,'Leave log'!$E$5:$E$404,"Half day")&gt;0,"½",""),IF(AND(Setup!$A$13&lt;&gt;"",COUNTIFS('Leave log'!$A$5:$A$404,$A27,'Leave log'!$C$5:$C$404,"&lt;="&amp;G$4,'Leave log'!$D$5:$D$404,"&gt;="&amp;G$4,'Leave log'!$B$5:$B$404,Setup!$A$13)&gt;0),Setup!$B$13&amp;IF(COUNTIFS('Leave log'!$A$5:$A$404,$A27,'Leave log'!$C$5:$C$404,G$4,'Leave log'!$D$5:$D$404,G$4,'Leave log'!$E$5:$E$404,"Half day")&gt;0,"½",""),IF(AND(Setup!$A$14&lt;&gt;"",COUNTIFS('Leave log'!$A$5:$A$404,$A27,'Leave log'!$C$5:$C$404,"&lt;="&amp;G$4,'Leave log'!$D$5:$D$404,"&gt;="&amp;G$4,'Leave log'!$B$5:$B$404,Setup!$A$14)&gt;0),Setup!$B$14&amp;IF(COUNTIFS('Leave log'!$A$5:$A$404,$A27,'Leave log'!$C$5:$C$404,G$4,'Leave log'!$D$5:$D$404,G$4,'Leave log'!$E$5:$E$404,"Half day")&gt;0,"½",""),IF(AND(Setup!$A$15&lt;&gt;"",COUNTIFS('Leave log'!$A$5:$A$404,$A27,'Leave log'!$C$5:$C$404,"&lt;="&amp;G$4,'Leave log'!$D$5:$D$404,"&gt;="&amp;G$4,'Leave log'!$B$5:$B$404,Setup!$A$15)&gt;0),Setup!$B$15&amp;IF(COUNTIFS('Leave log'!$A$5:$A$404,$A27,'Leave log'!$C$5:$C$404,G$4,'Leave log'!$D$5:$D$404,G$4,'Leave log'!$E$5:$E$404,"Half day")&gt;0,"½",""),IF(AND(Setup!$A$16&lt;&gt;"",COUNTIFS('Leave log'!$A$5:$A$404,$A27,'Leave log'!$C$5:$C$404,"&lt;="&amp;G$4,'Leave log'!$D$5:$D$404,"&gt;="&amp;G$4,'Leave log'!$B$5:$B$404,Setup!$A$16)&gt;0),Setup!$B$16&amp;IF(COUNTIFS('Leave log'!$A$5:$A$404,$A27,'Leave log'!$C$5:$C$404,G$4,'Leave log'!$D$5:$D$404,G$4,'Leave log'!$E$5:$E$404,"Half day")&gt;0,"½",""),IF(AND(Setup!$A$17&lt;&gt;"",COUNTIFS('Leave log'!$A$5:$A$404,$A27,'Leave log'!$C$5:$C$404,"&lt;="&amp;G$4,'Leave log'!$D$5:$D$404,"&gt;="&amp;G$4,'Leave log'!$B$5:$B$404,Setup!$A$17)&gt;0),Setup!$B$17&amp;IF(COUNTIFS('Leave log'!$A$5:$A$404,$A27,'Leave log'!$C$5:$C$404,G$4,'Leave log'!$D$5:$D$404,G$4,'Leave log'!$E$5:$E$404,"Half day")&gt;0,"½",""),""))))))))</f>
        <v/>
      </c>
      <c r="H27" s="75">
        <f>IF(OR(H$7=1,$A27=""),"",IF(COUNTIFS('Leave log'!$A$5:$A$404,$A27,'Leave log'!$C$5:$C$404,"&lt;="&amp;H$4,'Leave log'!$D$5:$D$404,"&gt;="&amp;H$4)=0,"",IF(AND(Setup!$A$12&lt;&gt;"",COUNTIFS('Leave log'!$A$5:$A$404,$A27,'Leave log'!$C$5:$C$404,"&lt;="&amp;H$4,'Leave log'!$D$5:$D$404,"&gt;="&amp;H$4,'Leave log'!$B$5:$B$404,Setup!$A$12)&gt;0),Setup!$B$12&amp;IF(COUNTIFS('Leave log'!$A$5:$A$404,$A27,'Leave log'!$C$5:$C$404,H$4,'Leave log'!$D$5:$D$404,H$4,'Leave log'!$E$5:$E$404,"Half day")&gt;0,"½",""),IF(AND(Setup!$A$13&lt;&gt;"",COUNTIFS('Leave log'!$A$5:$A$404,$A27,'Leave log'!$C$5:$C$404,"&lt;="&amp;H$4,'Leave log'!$D$5:$D$404,"&gt;="&amp;H$4,'Leave log'!$B$5:$B$404,Setup!$A$13)&gt;0),Setup!$B$13&amp;IF(COUNTIFS('Leave log'!$A$5:$A$404,$A27,'Leave log'!$C$5:$C$404,H$4,'Leave log'!$D$5:$D$404,H$4,'Leave log'!$E$5:$E$404,"Half day")&gt;0,"½",""),IF(AND(Setup!$A$14&lt;&gt;"",COUNTIFS('Leave log'!$A$5:$A$404,$A27,'Leave log'!$C$5:$C$404,"&lt;="&amp;H$4,'Leave log'!$D$5:$D$404,"&gt;="&amp;H$4,'Leave log'!$B$5:$B$404,Setup!$A$14)&gt;0),Setup!$B$14&amp;IF(COUNTIFS('Leave log'!$A$5:$A$404,$A27,'Leave log'!$C$5:$C$404,H$4,'Leave log'!$D$5:$D$404,H$4,'Leave log'!$E$5:$E$404,"Half day")&gt;0,"½",""),IF(AND(Setup!$A$15&lt;&gt;"",COUNTIFS('Leave log'!$A$5:$A$404,$A27,'Leave log'!$C$5:$C$404,"&lt;="&amp;H$4,'Leave log'!$D$5:$D$404,"&gt;="&amp;H$4,'Leave log'!$B$5:$B$404,Setup!$A$15)&gt;0),Setup!$B$15&amp;IF(COUNTIFS('Leave log'!$A$5:$A$404,$A27,'Leave log'!$C$5:$C$404,H$4,'Leave log'!$D$5:$D$404,H$4,'Leave log'!$E$5:$E$404,"Half day")&gt;0,"½",""),IF(AND(Setup!$A$16&lt;&gt;"",COUNTIFS('Leave log'!$A$5:$A$404,$A27,'Leave log'!$C$5:$C$404,"&lt;="&amp;H$4,'Leave log'!$D$5:$D$404,"&gt;="&amp;H$4,'Leave log'!$B$5:$B$404,Setup!$A$16)&gt;0),Setup!$B$16&amp;IF(COUNTIFS('Leave log'!$A$5:$A$404,$A27,'Leave log'!$C$5:$C$404,H$4,'Leave log'!$D$5:$D$404,H$4,'Leave log'!$E$5:$E$404,"Half day")&gt;0,"½",""),IF(AND(Setup!$A$17&lt;&gt;"",COUNTIFS('Leave log'!$A$5:$A$404,$A27,'Leave log'!$C$5:$C$404,"&lt;="&amp;H$4,'Leave log'!$D$5:$D$404,"&gt;="&amp;H$4,'Leave log'!$B$5:$B$404,Setup!$A$17)&gt;0),Setup!$B$17&amp;IF(COUNTIFS('Leave log'!$A$5:$A$404,$A27,'Leave log'!$C$5:$C$404,H$4,'Leave log'!$D$5:$D$404,H$4,'Leave log'!$E$5:$E$404,"Half day")&gt;0,"½",""),""))))))))</f>
        <v/>
      </c>
      <c r="I27" s="75">
        <f>IF(OR(I$7=1,$A27=""),"",IF(COUNTIFS('Leave log'!$A$5:$A$404,$A27,'Leave log'!$C$5:$C$404,"&lt;="&amp;I$4,'Leave log'!$D$5:$D$404,"&gt;="&amp;I$4)=0,"",IF(AND(Setup!$A$12&lt;&gt;"",COUNTIFS('Leave log'!$A$5:$A$404,$A27,'Leave log'!$C$5:$C$404,"&lt;="&amp;I$4,'Leave log'!$D$5:$D$404,"&gt;="&amp;I$4,'Leave log'!$B$5:$B$404,Setup!$A$12)&gt;0),Setup!$B$12&amp;IF(COUNTIFS('Leave log'!$A$5:$A$404,$A27,'Leave log'!$C$5:$C$404,I$4,'Leave log'!$D$5:$D$404,I$4,'Leave log'!$E$5:$E$404,"Half day")&gt;0,"½",""),IF(AND(Setup!$A$13&lt;&gt;"",COUNTIFS('Leave log'!$A$5:$A$404,$A27,'Leave log'!$C$5:$C$404,"&lt;="&amp;I$4,'Leave log'!$D$5:$D$404,"&gt;="&amp;I$4,'Leave log'!$B$5:$B$404,Setup!$A$13)&gt;0),Setup!$B$13&amp;IF(COUNTIFS('Leave log'!$A$5:$A$404,$A27,'Leave log'!$C$5:$C$404,I$4,'Leave log'!$D$5:$D$404,I$4,'Leave log'!$E$5:$E$404,"Half day")&gt;0,"½",""),IF(AND(Setup!$A$14&lt;&gt;"",COUNTIFS('Leave log'!$A$5:$A$404,$A27,'Leave log'!$C$5:$C$404,"&lt;="&amp;I$4,'Leave log'!$D$5:$D$404,"&gt;="&amp;I$4,'Leave log'!$B$5:$B$404,Setup!$A$14)&gt;0),Setup!$B$14&amp;IF(COUNTIFS('Leave log'!$A$5:$A$404,$A27,'Leave log'!$C$5:$C$404,I$4,'Leave log'!$D$5:$D$404,I$4,'Leave log'!$E$5:$E$404,"Half day")&gt;0,"½",""),IF(AND(Setup!$A$15&lt;&gt;"",COUNTIFS('Leave log'!$A$5:$A$404,$A27,'Leave log'!$C$5:$C$404,"&lt;="&amp;I$4,'Leave log'!$D$5:$D$404,"&gt;="&amp;I$4,'Leave log'!$B$5:$B$404,Setup!$A$15)&gt;0),Setup!$B$15&amp;IF(COUNTIFS('Leave log'!$A$5:$A$404,$A27,'Leave log'!$C$5:$C$404,I$4,'Leave log'!$D$5:$D$404,I$4,'Leave log'!$E$5:$E$404,"Half day")&gt;0,"½",""),IF(AND(Setup!$A$16&lt;&gt;"",COUNTIFS('Leave log'!$A$5:$A$404,$A27,'Leave log'!$C$5:$C$404,"&lt;="&amp;I$4,'Leave log'!$D$5:$D$404,"&gt;="&amp;I$4,'Leave log'!$B$5:$B$404,Setup!$A$16)&gt;0),Setup!$B$16&amp;IF(COUNTIFS('Leave log'!$A$5:$A$404,$A27,'Leave log'!$C$5:$C$404,I$4,'Leave log'!$D$5:$D$404,I$4,'Leave log'!$E$5:$E$404,"Half day")&gt;0,"½",""),IF(AND(Setup!$A$17&lt;&gt;"",COUNTIFS('Leave log'!$A$5:$A$404,$A27,'Leave log'!$C$5:$C$404,"&lt;="&amp;I$4,'Leave log'!$D$5:$D$404,"&gt;="&amp;I$4,'Leave log'!$B$5:$B$404,Setup!$A$17)&gt;0),Setup!$B$17&amp;IF(COUNTIFS('Leave log'!$A$5:$A$404,$A27,'Leave log'!$C$5:$C$404,I$4,'Leave log'!$D$5:$D$404,I$4,'Leave log'!$E$5:$E$404,"Half day")&gt;0,"½",""),""))))))))</f>
        <v/>
      </c>
      <c r="J27" s="75">
        <f>IF(OR(J$7=1,$A27=""),"",IF(COUNTIFS('Leave log'!$A$5:$A$404,$A27,'Leave log'!$C$5:$C$404,"&lt;="&amp;J$4,'Leave log'!$D$5:$D$404,"&gt;="&amp;J$4)=0,"",IF(AND(Setup!$A$12&lt;&gt;"",COUNTIFS('Leave log'!$A$5:$A$404,$A27,'Leave log'!$C$5:$C$404,"&lt;="&amp;J$4,'Leave log'!$D$5:$D$404,"&gt;="&amp;J$4,'Leave log'!$B$5:$B$404,Setup!$A$12)&gt;0),Setup!$B$12&amp;IF(COUNTIFS('Leave log'!$A$5:$A$404,$A27,'Leave log'!$C$5:$C$404,J$4,'Leave log'!$D$5:$D$404,J$4,'Leave log'!$E$5:$E$404,"Half day")&gt;0,"½",""),IF(AND(Setup!$A$13&lt;&gt;"",COUNTIFS('Leave log'!$A$5:$A$404,$A27,'Leave log'!$C$5:$C$404,"&lt;="&amp;J$4,'Leave log'!$D$5:$D$404,"&gt;="&amp;J$4,'Leave log'!$B$5:$B$404,Setup!$A$13)&gt;0),Setup!$B$13&amp;IF(COUNTIFS('Leave log'!$A$5:$A$404,$A27,'Leave log'!$C$5:$C$404,J$4,'Leave log'!$D$5:$D$404,J$4,'Leave log'!$E$5:$E$404,"Half day")&gt;0,"½",""),IF(AND(Setup!$A$14&lt;&gt;"",COUNTIFS('Leave log'!$A$5:$A$404,$A27,'Leave log'!$C$5:$C$404,"&lt;="&amp;J$4,'Leave log'!$D$5:$D$404,"&gt;="&amp;J$4,'Leave log'!$B$5:$B$404,Setup!$A$14)&gt;0),Setup!$B$14&amp;IF(COUNTIFS('Leave log'!$A$5:$A$404,$A27,'Leave log'!$C$5:$C$404,J$4,'Leave log'!$D$5:$D$404,J$4,'Leave log'!$E$5:$E$404,"Half day")&gt;0,"½",""),IF(AND(Setup!$A$15&lt;&gt;"",COUNTIFS('Leave log'!$A$5:$A$404,$A27,'Leave log'!$C$5:$C$404,"&lt;="&amp;J$4,'Leave log'!$D$5:$D$404,"&gt;="&amp;J$4,'Leave log'!$B$5:$B$404,Setup!$A$15)&gt;0),Setup!$B$15&amp;IF(COUNTIFS('Leave log'!$A$5:$A$404,$A27,'Leave log'!$C$5:$C$404,J$4,'Leave log'!$D$5:$D$404,J$4,'Leave log'!$E$5:$E$404,"Half day")&gt;0,"½",""),IF(AND(Setup!$A$16&lt;&gt;"",COUNTIFS('Leave log'!$A$5:$A$404,$A27,'Leave log'!$C$5:$C$404,"&lt;="&amp;J$4,'Leave log'!$D$5:$D$404,"&gt;="&amp;J$4,'Leave log'!$B$5:$B$404,Setup!$A$16)&gt;0),Setup!$B$16&amp;IF(COUNTIFS('Leave log'!$A$5:$A$404,$A27,'Leave log'!$C$5:$C$404,J$4,'Leave log'!$D$5:$D$404,J$4,'Leave log'!$E$5:$E$404,"Half day")&gt;0,"½",""),IF(AND(Setup!$A$17&lt;&gt;"",COUNTIFS('Leave log'!$A$5:$A$404,$A27,'Leave log'!$C$5:$C$404,"&lt;="&amp;J$4,'Leave log'!$D$5:$D$404,"&gt;="&amp;J$4,'Leave log'!$B$5:$B$404,Setup!$A$17)&gt;0),Setup!$B$17&amp;IF(COUNTIFS('Leave log'!$A$5:$A$404,$A27,'Leave log'!$C$5:$C$404,J$4,'Leave log'!$D$5:$D$404,J$4,'Leave log'!$E$5:$E$404,"Half day")&gt;0,"½",""),""))))))))</f>
        <v/>
      </c>
      <c r="K27" s="75">
        <f>IF(OR(K$7=1,$A27=""),"",IF(COUNTIFS('Leave log'!$A$5:$A$404,$A27,'Leave log'!$C$5:$C$404,"&lt;="&amp;K$4,'Leave log'!$D$5:$D$404,"&gt;="&amp;K$4)=0,"",IF(AND(Setup!$A$12&lt;&gt;"",COUNTIFS('Leave log'!$A$5:$A$404,$A27,'Leave log'!$C$5:$C$404,"&lt;="&amp;K$4,'Leave log'!$D$5:$D$404,"&gt;="&amp;K$4,'Leave log'!$B$5:$B$404,Setup!$A$12)&gt;0),Setup!$B$12&amp;IF(COUNTIFS('Leave log'!$A$5:$A$404,$A27,'Leave log'!$C$5:$C$404,K$4,'Leave log'!$D$5:$D$404,K$4,'Leave log'!$E$5:$E$404,"Half day")&gt;0,"½",""),IF(AND(Setup!$A$13&lt;&gt;"",COUNTIFS('Leave log'!$A$5:$A$404,$A27,'Leave log'!$C$5:$C$404,"&lt;="&amp;K$4,'Leave log'!$D$5:$D$404,"&gt;="&amp;K$4,'Leave log'!$B$5:$B$404,Setup!$A$13)&gt;0),Setup!$B$13&amp;IF(COUNTIFS('Leave log'!$A$5:$A$404,$A27,'Leave log'!$C$5:$C$404,K$4,'Leave log'!$D$5:$D$404,K$4,'Leave log'!$E$5:$E$404,"Half day")&gt;0,"½",""),IF(AND(Setup!$A$14&lt;&gt;"",COUNTIFS('Leave log'!$A$5:$A$404,$A27,'Leave log'!$C$5:$C$404,"&lt;="&amp;K$4,'Leave log'!$D$5:$D$404,"&gt;="&amp;K$4,'Leave log'!$B$5:$B$404,Setup!$A$14)&gt;0),Setup!$B$14&amp;IF(COUNTIFS('Leave log'!$A$5:$A$404,$A27,'Leave log'!$C$5:$C$404,K$4,'Leave log'!$D$5:$D$404,K$4,'Leave log'!$E$5:$E$404,"Half day")&gt;0,"½",""),IF(AND(Setup!$A$15&lt;&gt;"",COUNTIFS('Leave log'!$A$5:$A$404,$A27,'Leave log'!$C$5:$C$404,"&lt;="&amp;K$4,'Leave log'!$D$5:$D$404,"&gt;="&amp;K$4,'Leave log'!$B$5:$B$404,Setup!$A$15)&gt;0),Setup!$B$15&amp;IF(COUNTIFS('Leave log'!$A$5:$A$404,$A27,'Leave log'!$C$5:$C$404,K$4,'Leave log'!$D$5:$D$404,K$4,'Leave log'!$E$5:$E$404,"Half day")&gt;0,"½",""),IF(AND(Setup!$A$16&lt;&gt;"",COUNTIFS('Leave log'!$A$5:$A$404,$A27,'Leave log'!$C$5:$C$404,"&lt;="&amp;K$4,'Leave log'!$D$5:$D$404,"&gt;="&amp;K$4,'Leave log'!$B$5:$B$404,Setup!$A$16)&gt;0),Setup!$B$16&amp;IF(COUNTIFS('Leave log'!$A$5:$A$404,$A27,'Leave log'!$C$5:$C$404,K$4,'Leave log'!$D$5:$D$404,K$4,'Leave log'!$E$5:$E$404,"Half day")&gt;0,"½",""),IF(AND(Setup!$A$17&lt;&gt;"",COUNTIFS('Leave log'!$A$5:$A$404,$A27,'Leave log'!$C$5:$C$404,"&lt;="&amp;K$4,'Leave log'!$D$5:$D$404,"&gt;="&amp;K$4,'Leave log'!$B$5:$B$404,Setup!$A$17)&gt;0),Setup!$B$17&amp;IF(COUNTIFS('Leave log'!$A$5:$A$404,$A27,'Leave log'!$C$5:$C$404,K$4,'Leave log'!$D$5:$D$404,K$4,'Leave log'!$E$5:$E$404,"Half day")&gt;0,"½",""),""))))))))</f>
        <v/>
      </c>
      <c r="L27" s="75">
        <f>IF(OR(L$7=1,$A27=""),"",IF(COUNTIFS('Leave log'!$A$5:$A$404,$A27,'Leave log'!$C$5:$C$404,"&lt;="&amp;L$4,'Leave log'!$D$5:$D$404,"&gt;="&amp;L$4)=0,"",IF(AND(Setup!$A$12&lt;&gt;"",COUNTIFS('Leave log'!$A$5:$A$404,$A27,'Leave log'!$C$5:$C$404,"&lt;="&amp;L$4,'Leave log'!$D$5:$D$404,"&gt;="&amp;L$4,'Leave log'!$B$5:$B$404,Setup!$A$12)&gt;0),Setup!$B$12&amp;IF(COUNTIFS('Leave log'!$A$5:$A$404,$A27,'Leave log'!$C$5:$C$404,L$4,'Leave log'!$D$5:$D$404,L$4,'Leave log'!$E$5:$E$404,"Half day")&gt;0,"½",""),IF(AND(Setup!$A$13&lt;&gt;"",COUNTIFS('Leave log'!$A$5:$A$404,$A27,'Leave log'!$C$5:$C$404,"&lt;="&amp;L$4,'Leave log'!$D$5:$D$404,"&gt;="&amp;L$4,'Leave log'!$B$5:$B$404,Setup!$A$13)&gt;0),Setup!$B$13&amp;IF(COUNTIFS('Leave log'!$A$5:$A$404,$A27,'Leave log'!$C$5:$C$404,L$4,'Leave log'!$D$5:$D$404,L$4,'Leave log'!$E$5:$E$404,"Half day")&gt;0,"½",""),IF(AND(Setup!$A$14&lt;&gt;"",COUNTIFS('Leave log'!$A$5:$A$404,$A27,'Leave log'!$C$5:$C$404,"&lt;="&amp;L$4,'Leave log'!$D$5:$D$404,"&gt;="&amp;L$4,'Leave log'!$B$5:$B$404,Setup!$A$14)&gt;0),Setup!$B$14&amp;IF(COUNTIFS('Leave log'!$A$5:$A$404,$A27,'Leave log'!$C$5:$C$404,L$4,'Leave log'!$D$5:$D$404,L$4,'Leave log'!$E$5:$E$404,"Half day")&gt;0,"½",""),IF(AND(Setup!$A$15&lt;&gt;"",COUNTIFS('Leave log'!$A$5:$A$404,$A27,'Leave log'!$C$5:$C$404,"&lt;="&amp;L$4,'Leave log'!$D$5:$D$404,"&gt;="&amp;L$4,'Leave log'!$B$5:$B$404,Setup!$A$15)&gt;0),Setup!$B$15&amp;IF(COUNTIFS('Leave log'!$A$5:$A$404,$A27,'Leave log'!$C$5:$C$404,L$4,'Leave log'!$D$5:$D$404,L$4,'Leave log'!$E$5:$E$404,"Half day")&gt;0,"½",""),IF(AND(Setup!$A$16&lt;&gt;"",COUNTIFS('Leave log'!$A$5:$A$404,$A27,'Leave log'!$C$5:$C$404,"&lt;="&amp;L$4,'Leave log'!$D$5:$D$404,"&gt;="&amp;L$4,'Leave log'!$B$5:$B$404,Setup!$A$16)&gt;0),Setup!$B$16&amp;IF(COUNTIFS('Leave log'!$A$5:$A$404,$A27,'Leave log'!$C$5:$C$404,L$4,'Leave log'!$D$5:$D$404,L$4,'Leave log'!$E$5:$E$404,"Half day")&gt;0,"½",""),IF(AND(Setup!$A$17&lt;&gt;"",COUNTIFS('Leave log'!$A$5:$A$404,$A27,'Leave log'!$C$5:$C$404,"&lt;="&amp;L$4,'Leave log'!$D$5:$D$404,"&gt;="&amp;L$4,'Leave log'!$B$5:$B$404,Setup!$A$17)&gt;0),Setup!$B$17&amp;IF(COUNTIFS('Leave log'!$A$5:$A$404,$A27,'Leave log'!$C$5:$C$404,L$4,'Leave log'!$D$5:$D$404,L$4,'Leave log'!$E$5:$E$404,"Half day")&gt;0,"½",""),""))))))))</f>
        <v/>
      </c>
      <c r="M27" s="75">
        <f>IF(OR(M$7=1,$A27=""),"",IF(COUNTIFS('Leave log'!$A$5:$A$404,$A27,'Leave log'!$C$5:$C$404,"&lt;="&amp;M$4,'Leave log'!$D$5:$D$404,"&gt;="&amp;M$4)=0,"",IF(AND(Setup!$A$12&lt;&gt;"",COUNTIFS('Leave log'!$A$5:$A$404,$A27,'Leave log'!$C$5:$C$404,"&lt;="&amp;M$4,'Leave log'!$D$5:$D$404,"&gt;="&amp;M$4,'Leave log'!$B$5:$B$404,Setup!$A$12)&gt;0),Setup!$B$12&amp;IF(COUNTIFS('Leave log'!$A$5:$A$404,$A27,'Leave log'!$C$5:$C$404,M$4,'Leave log'!$D$5:$D$404,M$4,'Leave log'!$E$5:$E$404,"Half day")&gt;0,"½",""),IF(AND(Setup!$A$13&lt;&gt;"",COUNTIFS('Leave log'!$A$5:$A$404,$A27,'Leave log'!$C$5:$C$404,"&lt;="&amp;M$4,'Leave log'!$D$5:$D$404,"&gt;="&amp;M$4,'Leave log'!$B$5:$B$404,Setup!$A$13)&gt;0),Setup!$B$13&amp;IF(COUNTIFS('Leave log'!$A$5:$A$404,$A27,'Leave log'!$C$5:$C$404,M$4,'Leave log'!$D$5:$D$404,M$4,'Leave log'!$E$5:$E$404,"Half day")&gt;0,"½",""),IF(AND(Setup!$A$14&lt;&gt;"",COUNTIFS('Leave log'!$A$5:$A$404,$A27,'Leave log'!$C$5:$C$404,"&lt;="&amp;M$4,'Leave log'!$D$5:$D$404,"&gt;="&amp;M$4,'Leave log'!$B$5:$B$404,Setup!$A$14)&gt;0),Setup!$B$14&amp;IF(COUNTIFS('Leave log'!$A$5:$A$404,$A27,'Leave log'!$C$5:$C$404,M$4,'Leave log'!$D$5:$D$404,M$4,'Leave log'!$E$5:$E$404,"Half day")&gt;0,"½",""),IF(AND(Setup!$A$15&lt;&gt;"",COUNTIFS('Leave log'!$A$5:$A$404,$A27,'Leave log'!$C$5:$C$404,"&lt;="&amp;M$4,'Leave log'!$D$5:$D$404,"&gt;="&amp;M$4,'Leave log'!$B$5:$B$404,Setup!$A$15)&gt;0),Setup!$B$15&amp;IF(COUNTIFS('Leave log'!$A$5:$A$404,$A27,'Leave log'!$C$5:$C$404,M$4,'Leave log'!$D$5:$D$404,M$4,'Leave log'!$E$5:$E$404,"Half day")&gt;0,"½",""),IF(AND(Setup!$A$16&lt;&gt;"",COUNTIFS('Leave log'!$A$5:$A$404,$A27,'Leave log'!$C$5:$C$404,"&lt;="&amp;M$4,'Leave log'!$D$5:$D$404,"&gt;="&amp;M$4,'Leave log'!$B$5:$B$404,Setup!$A$16)&gt;0),Setup!$B$16&amp;IF(COUNTIFS('Leave log'!$A$5:$A$404,$A27,'Leave log'!$C$5:$C$404,M$4,'Leave log'!$D$5:$D$404,M$4,'Leave log'!$E$5:$E$404,"Half day")&gt;0,"½",""),IF(AND(Setup!$A$17&lt;&gt;"",COUNTIFS('Leave log'!$A$5:$A$404,$A27,'Leave log'!$C$5:$C$404,"&lt;="&amp;M$4,'Leave log'!$D$5:$D$404,"&gt;="&amp;M$4,'Leave log'!$B$5:$B$404,Setup!$A$17)&gt;0),Setup!$B$17&amp;IF(COUNTIFS('Leave log'!$A$5:$A$404,$A27,'Leave log'!$C$5:$C$404,M$4,'Leave log'!$D$5:$D$404,M$4,'Leave log'!$E$5:$E$404,"Half day")&gt;0,"½",""),""))))))))</f>
        <v/>
      </c>
      <c r="N27" s="75">
        <f>IF(OR(N$7=1,$A27=""),"",IF(COUNTIFS('Leave log'!$A$5:$A$404,$A27,'Leave log'!$C$5:$C$404,"&lt;="&amp;N$4,'Leave log'!$D$5:$D$404,"&gt;="&amp;N$4)=0,"",IF(AND(Setup!$A$12&lt;&gt;"",COUNTIFS('Leave log'!$A$5:$A$404,$A27,'Leave log'!$C$5:$C$404,"&lt;="&amp;N$4,'Leave log'!$D$5:$D$404,"&gt;="&amp;N$4,'Leave log'!$B$5:$B$404,Setup!$A$12)&gt;0),Setup!$B$12&amp;IF(COUNTIFS('Leave log'!$A$5:$A$404,$A27,'Leave log'!$C$5:$C$404,N$4,'Leave log'!$D$5:$D$404,N$4,'Leave log'!$E$5:$E$404,"Half day")&gt;0,"½",""),IF(AND(Setup!$A$13&lt;&gt;"",COUNTIFS('Leave log'!$A$5:$A$404,$A27,'Leave log'!$C$5:$C$404,"&lt;="&amp;N$4,'Leave log'!$D$5:$D$404,"&gt;="&amp;N$4,'Leave log'!$B$5:$B$404,Setup!$A$13)&gt;0),Setup!$B$13&amp;IF(COUNTIFS('Leave log'!$A$5:$A$404,$A27,'Leave log'!$C$5:$C$404,N$4,'Leave log'!$D$5:$D$404,N$4,'Leave log'!$E$5:$E$404,"Half day")&gt;0,"½",""),IF(AND(Setup!$A$14&lt;&gt;"",COUNTIFS('Leave log'!$A$5:$A$404,$A27,'Leave log'!$C$5:$C$404,"&lt;="&amp;N$4,'Leave log'!$D$5:$D$404,"&gt;="&amp;N$4,'Leave log'!$B$5:$B$404,Setup!$A$14)&gt;0),Setup!$B$14&amp;IF(COUNTIFS('Leave log'!$A$5:$A$404,$A27,'Leave log'!$C$5:$C$404,N$4,'Leave log'!$D$5:$D$404,N$4,'Leave log'!$E$5:$E$404,"Half day")&gt;0,"½",""),IF(AND(Setup!$A$15&lt;&gt;"",COUNTIFS('Leave log'!$A$5:$A$404,$A27,'Leave log'!$C$5:$C$404,"&lt;="&amp;N$4,'Leave log'!$D$5:$D$404,"&gt;="&amp;N$4,'Leave log'!$B$5:$B$404,Setup!$A$15)&gt;0),Setup!$B$15&amp;IF(COUNTIFS('Leave log'!$A$5:$A$404,$A27,'Leave log'!$C$5:$C$404,N$4,'Leave log'!$D$5:$D$404,N$4,'Leave log'!$E$5:$E$404,"Half day")&gt;0,"½",""),IF(AND(Setup!$A$16&lt;&gt;"",COUNTIFS('Leave log'!$A$5:$A$404,$A27,'Leave log'!$C$5:$C$404,"&lt;="&amp;N$4,'Leave log'!$D$5:$D$404,"&gt;="&amp;N$4,'Leave log'!$B$5:$B$404,Setup!$A$16)&gt;0),Setup!$B$16&amp;IF(COUNTIFS('Leave log'!$A$5:$A$404,$A27,'Leave log'!$C$5:$C$404,N$4,'Leave log'!$D$5:$D$404,N$4,'Leave log'!$E$5:$E$404,"Half day")&gt;0,"½",""),IF(AND(Setup!$A$17&lt;&gt;"",COUNTIFS('Leave log'!$A$5:$A$404,$A27,'Leave log'!$C$5:$C$404,"&lt;="&amp;N$4,'Leave log'!$D$5:$D$404,"&gt;="&amp;N$4,'Leave log'!$B$5:$B$404,Setup!$A$17)&gt;0),Setup!$B$17&amp;IF(COUNTIFS('Leave log'!$A$5:$A$404,$A27,'Leave log'!$C$5:$C$404,N$4,'Leave log'!$D$5:$D$404,N$4,'Leave log'!$E$5:$E$404,"Half day")&gt;0,"½",""),""))))))))</f>
        <v/>
      </c>
      <c r="O27" s="75">
        <f>IF(OR(O$7=1,$A27=""),"",IF(COUNTIFS('Leave log'!$A$5:$A$404,$A27,'Leave log'!$C$5:$C$404,"&lt;="&amp;O$4,'Leave log'!$D$5:$D$404,"&gt;="&amp;O$4)=0,"",IF(AND(Setup!$A$12&lt;&gt;"",COUNTIFS('Leave log'!$A$5:$A$404,$A27,'Leave log'!$C$5:$C$404,"&lt;="&amp;O$4,'Leave log'!$D$5:$D$404,"&gt;="&amp;O$4,'Leave log'!$B$5:$B$404,Setup!$A$12)&gt;0),Setup!$B$12&amp;IF(COUNTIFS('Leave log'!$A$5:$A$404,$A27,'Leave log'!$C$5:$C$404,O$4,'Leave log'!$D$5:$D$404,O$4,'Leave log'!$E$5:$E$404,"Half day")&gt;0,"½",""),IF(AND(Setup!$A$13&lt;&gt;"",COUNTIFS('Leave log'!$A$5:$A$404,$A27,'Leave log'!$C$5:$C$404,"&lt;="&amp;O$4,'Leave log'!$D$5:$D$404,"&gt;="&amp;O$4,'Leave log'!$B$5:$B$404,Setup!$A$13)&gt;0),Setup!$B$13&amp;IF(COUNTIFS('Leave log'!$A$5:$A$404,$A27,'Leave log'!$C$5:$C$404,O$4,'Leave log'!$D$5:$D$404,O$4,'Leave log'!$E$5:$E$404,"Half day")&gt;0,"½",""),IF(AND(Setup!$A$14&lt;&gt;"",COUNTIFS('Leave log'!$A$5:$A$404,$A27,'Leave log'!$C$5:$C$404,"&lt;="&amp;O$4,'Leave log'!$D$5:$D$404,"&gt;="&amp;O$4,'Leave log'!$B$5:$B$404,Setup!$A$14)&gt;0),Setup!$B$14&amp;IF(COUNTIFS('Leave log'!$A$5:$A$404,$A27,'Leave log'!$C$5:$C$404,O$4,'Leave log'!$D$5:$D$404,O$4,'Leave log'!$E$5:$E$404,"Half day")&gt;0,"½",""),IF(AND(Setup!$A$15&lt;&gt;"",COUNTIFS('Leave log'!$A$5:$A$404,$A27,'Leave log'!$C$5:$C$404,"&lt;="&amp;O$4,'Leave log'!$D$5:$D$404,"&gt;="&amp;O$4,'Leave log'!$B$5:$B$404,Setup!$A$15)&gt;0),Setup!$B$15&amp;IF(COUNTIFS('Leave log'!$A$5:$A$404,$A27,'Leave log'!$C$5:$C$404,O$4,'Leave log'!$D$5:$D$404,O$4,'Leave log'!$E$5:$E$404,"Half day")&gt;0,"½",""),IF(AND(Setup!$A$16&lt;&gt;"",COUNTIFS('Leave log'!$A$5:$A$404,$A27,'Leave log'!$C$5:$C$404,"&lt;="&amp;O$4,'Leave log'!$D$5:$D$404,"&gt;="&amp;O$4,'Leave log'!$B$5:$B$404,Setup!$A$16)&gt;0),Setup!$B$16&amp;IF(COUNTIFS('Leave log'!$A$5:$A$404,$A27,'Leave log'!$C$5:$C$404,O$4,'Leave log'!$D$5:$D$404,O$4,'Leave log'!$E$5:$E$404,"Half day")&gt;0,"½",""),IF(AND(Setup!$A$17&lt;&gt;"",COUNTIFS('Leave log'!$A$5:$A$404,$A27,'Leave log'!$C$5:$C$404,"&lt;="&amp;O$4,'Leave log'!$D$5:$D$404,"&gt;="&amp;O$4,'Leave log'!$B$5:$B$404,Setup!$A$17)&gt;0),Setup!$B$17&amp;IF(COUNTIFS('Leave log'!$A$5:$A$404,$A27,'Leave log'!$C$5:$C$404,O$4,'Leave log'!$D$5:$D$404,O$4,'Leave log'!$E$5:$E$404,"Half day")&gt;0,"½",""),""))))))))</f>
        <v/>
      </c>
      <c r="P27" s="75">
        <f>IF(OR(P$7=1,$A27=""),"",IF(COUNTIFS('Leave log'!$A$5:$A$404,$A27,'Leave log'!$C$5:$C$404,"&lt;="&amp;P$4,'Leave log'!$D$5:$D$404,"&gt;="&amp;P$4)=0,"",IF(AND(Setup!$A$12&lt;&gt;"",COUNTIFS('Leave log'!$A$5:$A$404,$A27,'Leave log'!$C$5:$C$404,"&lt;="&amp;P$4,'Leave log'!$D$5:$D$404,"&gt;="&amp;P$4,'Leave log'!$B$5:$B$404,Setup!$A$12)&gt;0),Setup!$B$12&amp;IF(COUNTIFS('Leave log'!$A$5:$A$404,$A27,'Leave log'!$C$5:$C$404,P$4,'Leave log'!$D$5:$D$404,P$4,'Leave log'!$E$5:$E$404,"Half day")&gt;0,"½",""),IF(AND(Setup!$A$13&lt;&gt;"",COUNTIFS('Leave log'!$A$5:$A$404,$A27,'Leave log'!$C$5:$C$404,"&lt;="&amp;P$4,'Leave log'!$D$5:$D$404,"&gt;="&amp;P$4,'Leave log'!$B$5:$B$404,Setup!$A$13)&gt;0),Setup!$B$13&amp;IF(COUNTIFS('Leave log'!$A$5:$A$404,$A27,'Leave log'!$C$5:$C$404,P$4,'Leave log'!$D$5:$D$404,P$4,'Leave log'!$E$5:$E$404,"Half day")&gt;0,"½",""),IF(AND(Setup!$A$14&lt;&gt;"",COUNTIFS('Leave log'!$A$5:$A$404,$A27,'Leave log'!$C$5:$C$404,"&lt;="&amp;P$4,'Leave log'!$D$5:$D$404,"&gt;="&amp;P$4,'Leave log'!$B$5:$B$404,Setup!$A$14)&gt;0),Setup!$B$14&amp;IF(COUNTIFS('Leave log'!$A$5:$A$404,$A27,'Leave log'!$C$5:$C$404,P$4,'Leave log'!$D$5:$D$404,P$4,'Leave log'!$E$5:$E$404,"Half day")&gt;0,"½",""),IF(AND(Setup!$A$15&lt;&gt;"",COUNTIFS('Leave log'!$A$5:$A$404,$A27,'Leave log'!$C$5:$C$404,"&lt;="&amp;P$4,'Leave log'!$D$5:$D$404,"&gt;="&amp;P$4,'Leave log'!$B$5:$B$404,Setup!$A$15)&gt;0),Setup!$B$15&amp;IF(COUNTIFS('Leave log'!$A$5:$A$404,$A27,'Leave log'!$C$5:$C$404,P$4,'Leave log'!$D$5:$D$404,P$4,'Leave log'!$E$5:$E$404,"Half day")&gt;0,"½",""),IF(AND(Setup!$A$16&lt;&gt;"",COUNTIFS('Leave log'!$A$5:$A$404,$A27,'Leave log'!$C$5:$C$404,"&lt;="&amp;P$4,'Leave log'!$D$5:$D$404,"&gt;="&amp;P$4,'Leave log'!$B$5:$B$404,Setup!$A$16)&gt;0),Setup!$B$16&amp;IF(COUNTIFS('Leave log'!$A$5:$A$404,$A27,'Leave log'!$C$5:$C$404,P$4,'Leave log'!$D$5:$D$404,P$4,'Leave log'!$E$5:$E$404,"Half day")&gt;0,"½",""),IF(AND(Setup!$A$17&lt;&gt;"",COUNTIFS('Leave log'!$A$5:$A$404,$A27,'Leave log'!$C$5:$C$404,"&lt;="&amp;P$4,'Leave log'!$D$5:$D$404,"&gt;="&amp;P$4,'Leave log'!$B$5:$B$404,Setup!$A$17)&gt;0),Setup!$B$17&amp;IF(COUNTIFS('Leave log'!$A$5:$A$404,$A27,'Leave log'!$C$5:$C$404,P$4,'Leave log'!$D$5:$D$404,P$4,'Leave log'!$E$5:$E$404,"Half day")&gt;0,"½",""),""))))))))</f>
        <v/>
      </c>
      <c r="Q27" s="75">
        <f>IF(OR(Q$7=1,$A27=""),"",IF(COUNTIFS('Leave log'!$A$5:$A$404,$A27,'Leave log'!$C$5:$C$404,"&lt;="&amp;Q$4,'Leave log'!$D$5:$D$404,"&gt;="&amp;Q$4)=0,"",IF(AND(Setup!$A$12&lt;&gt;"",COUNTIFS('Leave log'!$A$5:$A$404,$A27,'Leave log'!$C$5:$C$404,"&lt;="&amp;Q$4,'Leave log'!$D$5:$D$404,"&gt;="&amp;Q$4,'Leave log'!$B$5:$B$404,Setup!$A$12)&gt;0),Setup!$B$12&amp;IF(COUNTIFS('Leave log'!$A$5:$A$404,$A27,'Leave log'!$C$5:$C$404,Q$4,'Leave log'!$D$5:$D$404,Q$4,'Leave log'!$E$5:$E$404,"Half day")&gt;0,"½",""),IF(AND(Setup!$A$13&lt;&gt;"",COUNTIFS('Leave log'!$A$5:$A$404,$A27,'Leave log'!$C$5:$C$404,"&lt;="&amp;Q$4,'Leave log'!$D$5:$D$404,"&gt;="&amp;Q$4,'Leave log'!$B$5:$B$404,Setup!$A$13)&gt;0),Setup!$B$13&amp;IF(COUNTIFS('Leave log'!$A$5:$A$404,$A27,'Leave log'!$C$5:$C$404,Q$4,'Leave log'!$D$5:$D$404,Q$4,'Leave log'!$E$5:$E$404,"Half day")&gt;0,"½",""),IF(AND(Setup!$A$14&lt;&gt;"",COUNTIFS('Leave log'!$A$5:$A$404,$A27,'Leave log'!$C$5:$C$404,"&lt;="&amp;Q$4,'Leave log'!$D$5:$D$404,"&gt;="&amp;Q$4,'Leave log'!$B$5:$B$404,Setup!$A$14)&gt;0),Setup!$B$14&amp;IF(COUNTIFS('Leave log'!$A$5:$A$404,$A27,'Leave log'!$C$5:$C$404,Q$4,'Leave log'!$D$5:$D$404,Q$4,'Leave log'!$E$5:$E$404,"Half day")&gt;0,"½",""),IF(AND(Setup!$A$15&lt;&gt;"",COUNTIFS('Leave log'!$A$5:$A$404,$A27,'Leave log'!$C$5:$C$404,"&lt;="&amp;Q$4,'Leave log'!$D$5:$D$404,"&gt;="&amp;Q$4,'Leave log'!$B$5:$B$404,Setup!$A$15)&gt;0),Setup!$B$15&amp;IF(COUNTIFS('Leave log'!$A$5:$A$404,$A27,'Leave log'!$C$5:$C$404,Q$4,'Leave log'!$D$5:$D$404,Q$4,'Leave log'!$E$5:$E$404,"Half day")&gt;0,"½",""),IF(AND(Setup!$A$16&lt;&gt;"",COUNTIFS('Leave log'!$A$5:$A$404,$A27,'Leave log'!$C$5:$C$404,"&lt;="&amp;Q$4,'Leave log'!$D$5:$D$404,"&gt;="&amp;Q$4,'Leave log'!$B$5:$B$404,Setup!$A$16)&gt;0),Setup!$B$16&amp;IF(COUNTIFS('Leave log'!$A$5:$A$404,$A27,'Leave log'!$C$5:$C$404,Q$4,'Leave log'!$D$5:$D$404,Q$4,'Leave log'!$E$5:$E$404,"Half day")&gt;0,"½",""),IF(AND(Setup!$A$17&lt;&gt;"",COUNTIFS('Leave log'!$A$5:$A$404,$A27,'Leave log'!$C$5:$C$404,"&lt;="&amp;Q$4,'Leave log'!$D$5:$D$404,"&gt;="&amp;Q$4,'Leave log'!$B$5:$B$404,Setup!$A$17)&gt;0),Setup!$B$17&amp;IF(COUNTIFS('Leave log'!$A$5:$A$404,$A27,'Leave log'!$C$5:$C$404,Q$4,'Leave log'!$D$5:$D$404,Q$4,'Leave log'!$E$5:$E$404,"Half day")&gt;0,"½",""),""))))))))</f>
        <v/>
      </c>
      <c r="R27" s="75">
        <f>IF(OR(R$7=1,$A27=""),"",IF(COUNTIFS('Leave log'!$A$5:$A$404,$A27,'Leave log'!$C$5:$C$404,"&lt;="&amp;R$4,'Leave log'!$D$5:$D$404,"&gt;="&amp;R$4)=0,"",IF(AND(Setup!$A$12&lt;&gt;"",COUNTIFS('Leave log'!$A$5:$A$404,$A27,'Leave log'!$C$5:$C$404,"&lt;="&amp;R$4,'Leave log'!$D$5:$D$404,"&gt;="&amp;R$4,'Leave log'!$B$5:$B$404,Setup!$A$12)&gt;0),Setup!$B$12&amp;IF(COUNTIFS('Leave log'!$A$5:$A$404,$A27,'Leave log'!$C$5:$C$404,R$4,'Leave log'!$D$5:$D$404,R$4,'Leave log'!$E$5:$E$404,"Half day")&gt;0,"½",""),IF(AND(Setup!$A$13&lt;&gt;"",COUNTIFS('Leave log'!$A$5:$A$404,$A27,'Leave log'!$C$5:$C$404,"&lt;="&amp;R$4,'Leave log'!$D$5:$D$404,"&gt;="&amp;R$4,'Leave log'!$B$5:$B$404,Setup!$A$13)&gt;0),Setup!$B$13&amp;IF(COUNTIFS('Leave log'!$A$5:$A$404,$A27,'Leave log'!$C$5:$C$404,R$4,'Leave log'!$D$5:$D$404,R$4,'Leave log'!$E$5:$E$404,"Half day")&gt;0,"½",""),IF(AND(Setup!$A$14&lt;&gt;"",COUNTIFS('Leave log'!$A$5:$A$404,$A27,'Leave log'!$C$5:$C$404,"&lt;="&amp;R$4,'Leave log'!$D$5:$D$404,"&gt;="&amp;R$4,'Leave log'!$B$5:$B$404,Setup!$A$14)&gt;0),Setup!$B$14&amp;IF(COUNTIFS('Leave log'!$A$5:$A$404,$A27,'Leave log'!$C$5:$C$404,R$4,'Leave log'!$D$5:$D$404,R$4,'Leave log'!$E$5:$E$404,"Half day")&gt;0,"½",""),IF(AND(Setup!$A$15&lt;&gt;"",COUNTIFS('Leave log'!$A$5:$A$404,$A27,'Leave log'!$C$5:$C$404,"&lt;="&amp;R$4,'Leave log'!$D$5:$D$404,"&gt;="&amp;R$4,'Leave log'!$B$5:$B$404,Setup!$A$15)&gt;0),Setup!$B$15&amp;IF(COUNTIFS('Leave log'!$A$5:$A$404,$A27,'Leave log'!$C$5:$C$404,R$4,'Leave log'!$D$5:$D$404,R$4,'Leave log'!$E$5:$E$404,"Half day")&gt;0,"½",""),IF(AND(Setup!$A$16&lt;&gt;"",COUNTIFS('Leave log'!$A$5:$A$404,$A27,'Leave log'!$C$5:$C$404,"&lt;="&amp;R$4,'Leave log'!$D$5:$D$404,"&gt;="&amp;R$4,'Leave log'!$B$5:$B$404,Setup!$A$16)&gt;0),Setup!$B$16&amp;IF(COUNTIFS('Leave log'!$A$5:$A$404,$A27,'Leave log'!$C$5:$C$404,R$4,'Leave log'!$D$5:$D$404,R$4,'Leave log'!$E$5:$E$404,"Half day")&gt;0,"½",""),IF(AND(Setup!$A$17&lt;&gt;"",COUNTIFS('Leave log'!$A$5:$A$404,$A27,'Leave log'!$C$5:$C$404,"&lt;="&amp;R$4,'Leave log'!$D$5:$D$404,"&gt;="&amp;R$4,'Leave log'!$B$5:$B$404,Setup!$A$17)&gt;0),Setup!$B$17&amp;IF(COUNTIFS('Leave log'!$A$5:$A$404,$A27,'Leave log'!$C$5:$C$404,R$4,'Leave log'!$D$5:$D$404,R$4,'Leave log'!$E$5:$E$404,"Half day")&gt;0,"½",""),""))))))))</f>
        <v/>
      </c>
      <c r="S27" s="75">
        <f>IF(OR(S$7=1,$A27=""),"",IF(COUNTIFS('Leave log'!$A$5:$A$404,$A27,'Leave log'!$C$5:$C$404,"&lt;="&amp;S$4,'Leave log'!$D$5:$D$404,"&gt;="&amp;S$4)=0,"",IF(AND(Setup!$A$12&lt;&gt;"",COUNTIFS('Leave log'!$A$5:$A$404,$A27,'Leave log'!$C$5:$C$404,"&lt;="&amp;S$4,'Leave log'!$D$5:$D$404,"&gt;="&amp;S$4,'Leave log'!$B$5:$B$404,Setup!$A$12)&gt;0),Setup!$B$12&amp;IF(COUNTIFS('Leave log'!$A$5:$A$404,$A27,'Leave log'!$C$5:$C$404,S$4,'Leave log'!$D$5:$D$404,S$4,'Leave log'!$E$5:$E$404,"Half day")&gt;0,"½",""),IF(AND(Setup!$A$13&lt;&gt;"",COUNTIFS('Leave log'!$A$5:$A$404,$A27,'Leave log'!$C$5:$C$404,"&lt;="&amp;S$4,'Leave log'!$D$5:$D$404,"&gt;="&amp;S$4,'Leave log'!$B$5:$B$404,Setup!$A$13)&gt;0),Setup!$B$13&amp;IF(COUNTIFS('Leave log'!$A$5:$A$404,$A27,'Leave log'!$C$5:$C$404,S$4,'Leave log'!$D$5:$D$404,S$4,'Leave log'!$E$5:$E$404,"Half day")&gt;0,"½",""),IF(AND(Setup!$A$14&lt;&gt;"",COUNTIFS('Leave log'!$A$5:$A$404,$A27,'Leave log'!$C$5:$C$404,"&lt;="&amp;S$4,'Leave log'!$D$5:$D$404,"&gt;="&amp;S$4,'Leave log'!$B$5:$B$404,Setup!$A$14)&gt;0),Setup!$B$14&amp;IF(COUNTIFS('Leave log'!$A$5:$A$404,$A27,'Leave log'!$C$5:$C$404,S$4,'Leave log'!$D$5:$D$404,S$4,'Leave log'!$E$5:$E$404,"Half day")&gt;0,"½",""),IF(AND(Setup!$A$15&lt;&gt;"",COUNTIFS('Leave log'!$A$5:$A$404,$A27,'Leave log'!$C$5:$C$404,"&lt;="&amp;S$4,'Leave log'!$D$5:$D$404,"&gt;="&amp;S$4,'Leave log'!$B$5:$B$404,Setup!$A$15)&gt;0),Setup!$B$15&amp;IF(COUNTIFS('Leave log'!$A$5:$A$404,$A27,'Leave log'!$C$5:$C$404,S$4,'Leave log'!$D$5:$D$404,S$4,'Leave log'!$E$5:$E$404,"Half day")&gt;0,"½",""),IF(AND(Setup!$A$16&lt;&gt;"",COUNTIFS('Leave log'!$A$5:$A$404,$A27,'Leave log'!$C$5:$C$404,"&lt;="&amp;S$4,'Leave log'!$D$5:$D$404,"&gt;="&amp;S$4,'Leave log'!$B$5:$B$404,Setup!$A$16)&gt;0),Setup!$B$16&amp;IF(COUNTIFS('Leave log'!$A$5:$A$404,$A27,'Leave log'!$C$5:$C$404,S$4,'Leave log'!$D$5:$D$404,S$4,'Leave log'!$E$5:$E$404,"Half day")&gt;0,"½",""),IF(AND(Setup!$A$17&lt;&gt;"",COUNTIFS('Leave log'!$A$5:$A$404,$A27,'Leave log'!$C$5:$C$404,"&lt;="&amp;S$4,'Leave log'!$D$5:$D$404,"&gt;="&amp;S$4,'Leave log'!$B$5:$B$404,Setup!$A$17)&gt;0),Setup!$B$17&amp;IF(COUNTIFS('Leave log'!$A$5:$A$404,$A27,'Leave log'!$C$5:$C$404,S$4,'Leave log'!$D$5:$D$404,S$4,'Leave log'!$E$5:$E$404,"Half day")&gt;0,"½",""),""))))))))</f>
        <v/>
      </c>
      <c r="T27" s="75">
        <f>IF(OR(T$7=1,$A27=""),"",IF(COUNTIFS('Leave log'!$A$5:$A$404,$A27,'Leave log'!$C$5:$C$404,"&lt;="&amp;T$4,'Leave log'!$D$5:$D$404,"&gt;="&amp;T$4)=0,"",IF(AND(Setup!$A$12&lt;&gt;"",COUNTIFS('Leave log'!$A$5:$A$404,$A27,'Leave log'!$C$5:$C$404,"&lt;="&amp;T$4,'Leave log'!$D$5:$D$404,"&gt;="&amp;T$4,'Leave log'!$B$5:$B$404,Setup!$A$12)&gt;0),Setup!$B$12&amp;IF(COUNTIFS('Leave log'!$A$5:$A$404,$A27,'Leave log'!$C$5:$C$404,T$4,'Leave log'!$D$5:$D$404,T$4,'Leave log'!$E$5:$E$404,"Half day")&gt;0,"½",""),IF(AND(Setup!$A$13&lt;&gt;"",COUNTIFS('Leave log'!$A$5:$A$404,$A27,'Leave log'!$C$5:$C$404,"&lt;="&amp;T$4,'Leave log'!$D$5:$D$404,"&gt;="&amp;T$4,'Leave log'!$B$5:$B$404,Setup!$A$13)&gt;0),Setup!$B$13&amp;IF(COUNTIFS('Leave log'!$A$5:$A$404,$A27,'Leave log'!$C$5:$C$404,T$4,'Leave log'!$D$5:$D$404,T$4,'Leave log'!$E$5:$E$404,"Half day")&gt;0,"½",""),IF(AND(Setup!$A$14&lt;&gt;"",COUNTIFS('Leave log'!$A$5:$A$404,$A27,'Leave log'!$C$5:$C$404,"&lt;="&amp;T$4,'Leave log'!$D$5:$D$404,"&gt;="&amp;T$4,'Leave log'!$B$5:$B$404,Setup!$A$14)&gt;0),Setup!$B$14&amp;IF(COUNTIFS('Leave log'!$A$5:$A$404,$A27,'Leave log'!$C$5:$C$404,T$4,'Leave log'!$D$5:$D$404,T$4,'Leave log'!$E$5:$E$404,"Half day")&gt;0,"½",""),IF(AND(Setup!$A$15&lt;&gt;"",COUNTIFS('Leave log'!$A$5:$A$404,$A27,'Leave log'!$C$5:$C$404,"&lt;="&amp;T$4,'Leave log'!$D$5:$D$404,"&gt;="&amp;T$4,'Leave log'!$B$5:$B$404,Setup!$A$15)&gt;0),Setup!$B$15&amp;IF(COUNTIFS('Leave log'!$A$5:$A$404,$A27,'Leave log'!$C$5:$C$404,T$4,'Leave log'!$D$5:$D$404,T$4,'Leave log'!$E$5:$E$404,"Half day")&gt;0,"½",""),IF(AND(Setup!$A$16&lt;&gt;"",COUNTIFS('Leave log'!$A$5:$A$404,$A27,'Leave log'!$C$5:$C$404,"&lt;="&amp;T$4,'Leave log'!$D$5:$D$404,"&gt;="&amp;T$4,'Leave log'!$B$5:$B$404,Setup!$A$16)&gt;0),Setup!$B$16&amp;IF(COUNTIFS('Leave log'!$A$5:$A$404,$A27,'Leave log'!$C$5:$C$404,T$4,'Leave log'!$D$5:$D$404,T$4,'Leave log'!$E$5:$E$404,"Half day")&gt;0,"½",""),IF(AND(Setup!$A$17&lt;&gt;"",COUNTIFS('Leave log'!$A$5:$A$404,$A27,'Leave log'!$C$5:$C$404,"&lt;="&amp;T$4,'Leave log'!$D$5:$D$404,"&gt;="&amp;T$4,'Leave log'!$B$5:$B$404,Setup!$A$17)&gt;0),Setup!$B$17&amp;IF(COUNTIFS('Leave log'!$A$5:$A$404,$A27,'Leave log'!$C$5:$C$404,T$4,'Leave log'!$D$5:$D$404,T$4,'Leave log'!$E$5:$E$404,"Half day")&gt;0,"½",""),""))))))))</f>
        <v/>
      </c>
      <c r="U27" s="75">
        <f>IF(OR(U$7=1,$A27=""),"",IF(COUNTIFS('Leave log'!$A$5:$A$404,$A27,'Leave log'!$C$5:$C$404,"&lt;="&amp;U$4,'Leave log'!$D$5:$D$404,"&gt;="&amp;U$4)=0,"",IF(AND(Setup!$A$12&lt;&gt;"",COUNTIFS('Leave log'!$A$5:$A$404,$A27,'Leave log'!$C$5:$C$404,"&lt;="&amp;U$4,'Leave log'!$D$5:$D$404,"&gt;="&amp;U$4,'Leave log'!$B$5:$B$404,Setup!$A$12)&gt;0),Setup!$B$12&amp;IF(COUNTIFS('Leave log'!$A$5:$A$404,$A27,'Leave log'!$C$5:$C$404,U$4,'Leave log'!$D$5:$D$404,U$4,'Leave log'!$E$5:$E$404,"Half day")&gt;0,"½",""),IF(AND(Setup!$A$13&lt;&gt;"",COUNTIFS('Leave log'!$A$5:$A$404,$A27,'Leave log'!$C$5:$C$404,"&lt;="&amp;U$4,'Leave log'!$D$5:$D$404,"&gt;="&amp;U$4,'Leave log'!$B$5:$B$404,Setup!$A$13)&gt;0),Setup!$B$13&amp;IF(COUNTIFS('Leave log'!$A$5:$A$404,$A27,'Leave log'!$C$5:$C$404,U$4,'Leave log'!$D$5:$D$404,U$4,'Leave log'!$E$5:$E$404,"Half day")&gt;0,"½",""),IF(AND(Setup!$A$14&lt;&gt;"",COUNTIFS('Leave log'!$A$5:$A$404,$A27,'Leave log'!$C$5:$C$404,"&lt;="&amp;U$4,'Leave log'!$D$5:$D$404,"&gt;="&amp;U$4,'Leave log'!$B$5:$B$404,Setup!$A$14)&gt;0),Setup!$B$14&amp;IF(COUNTIFS('Leave log'!$A$5:$A$404,$A27,'Leave log'!$C$5:$C$404,U$4,'Leave log'!$D$5:$D$404,U$4,'Leave log'!$E$5:$E$404,"Half day")&gt;0,"½",""),IF(AND(Setup!$A$15&lt;&gt;"",COUNTIFS('Leave log'!$A$5:$A$404,$A27,'Leave log'!$C$5:$C$404,"&lt;="&amp;U$4,'Leave log'!$D$5:$D$404,"&gt;="&amp;U$4,'Leave log'!$B$5:$B$404,Setup!$A$15)&gt;0),Setup!$B$15&amp;IF(COUNTIFS('Leave log'!$A$5:$A$404,$A27,'Leave log'!$C$5:$C$404,U$4,'Leave log'!$D$5:$D$404,U$4,'Leave log'!$E$5:$E$404,"Half day")&gt;0,"½",""),IF(AND(Setup!$A$16&lt;&gt;"",COUNTIFS('Leave log'!$A$5:$A$404,$A27,'Leave log'!$C$5:$C$404,"&lt;="&amp;U$4,'Leave log'!$D$5:$D$404,"&gt;="&amp;U$4,'Leave log'!$B$5:$B$404,Setup!$A$16)&gt;0),Setup!$B$16&amp;IF(COUNTIFS('Leave log'!$A$5:$A$404,$A27,'Leave log'!$C$5:$C$404,U$4,'Leave log'!$D$5:$D$404,U$4,'Leave log'!$E$5:$E$404,"Half day")&gt;0,"½",""),IF(AND(Setup!$A$17&lt;&gt;"",COUNTIFS('Leave log'!$A$5:$A$404,$A27,'Leave log'!$C$5:$C$404,"&lt;="&amp;U$4,'Leave log'!$D$5:$D$404,"&gt;="&amp;U$4,'Leave log'!$B$5:$B$404,Setup!$A$17)&gt;0),Setup!$B$17&amp;IF(COUNTIFS('Leave log'!$A$5:$A$404,$A27,'Leave log'!$C$5:$C$404,U$4,'Leave log'!$D$5:$D$404,U$4,'Leave log'!$E$5:$E$404,"Half day")&gt;0,"½",""),""))))))))</f>
        <v/>
      </c>
      <c r="V27" s="75">
        <f>IF(OR(V$7=1,$A27=""),"",IF(COUNTIFS('Leave log'!$A$5:$A$404,$A27,'Leave log'!$C$5:$C$404,"&lt;="&amp;V$4,'Leave log'!$D$5:$D$404,"&gt;="&amp;V$4)=0,"",IF(AND(Setup!$A$12&lt;&gt;"",COUNTIFS('Leave log'!$A$5:$A$404,$A27,'Leave log'!$C$5:$C$404,"&lt;="&amp;V$4,'Leave log'!$D$5:$D$404,"&gt;="&amp;V$4,'Leave log'!$B$5:$B$404,Setup!$A$12)&gt;0),Setup!$B$12&amp;IF(COUNTIFS('Leave log'!$A$5:$A$404,$A27,'Leave log'!$C$5:$C$404,V$4,'Leave log'!$D$5:$D$404,V$4,'Leave log'!$E$5:$E$404,"Half day")&gt;0,"½",""),IF(AND(Setup!$A$13&lt;&gt;"",COUNTIFS('Leave log'!$A$5:$A$404,$A27,'Leave log'!$C$5:$C$404,"&lt;="&amp;V$4,'Leave log'!$D$5:$D$404,"&gt;="&amp;V$4,'Leave log'!$B$5:$B$404,Setup!$A$13)&gt;0),Setup!$B$13&amp;IF(COUNTIFS('Leave log'!$A$5:$A$404,$A27,'Leave log'!$C$5:$C$404,V$4,'Leave log'!$D$5:$D$404,V$4,'Leave log'!$E$5:$E$404,"Half day")&gt;0,"½",""),IF(AND(Setup!$A$14&lt;&gt;"",COUNTIFS('Leave log'!$A$5:$A$404,$A27,'Leave log'!$C$5:$C$404,"&lt;="&amp;V$4,'Leave log'!$D$5:$D$404,"&gt;="&amp;V$4,'Leave log'!$B$5:$B$404,Setup!$A$14)&gt;0),Setup!$B$14&amp;IF(COUNTIFS('Leave log'!$A$5:$A$404,$A27,'Leave log'!$C$5:$C$404,V$4,'Leave log'!$D$5:$D$404,V$4,'Leave log'!$E$5:$E$404,"Half day")&gt;0,"½",""),IF(AND(Setup!$A$15&lt;&gt;"",COUNTIFS('Leave log'!$A$5:$A$404,$A27,'Leave log'!$C$5:$C$404,"&lt;="&amp;V$4,'Leave log'!$D$5:$D$404,"&gt;="&amp;V$4,'Leave log'!$B$5:$B$404,Setup!$A$15)&gt;0),Setup!$B$15&amp;IF(COUNTIFS('Leave log'!$A$5:$A$404,$A27,'Leave log'!$C$5:$C$404,V$4,'Leave log'!$D$5:$D$404,V$4,'Leave log'!$E$5:$E$404,"Half day")&gt;0,"½",""),IF(AND(Setup!$A$16&lt;&gt;"",COUNTIFS('Leave log'!$A$5:$A$404,$A27,'Leave log'!$C$5:$C$404,"&lt;="&amp;V$4,'Leave log'!$D$5:$D$404,"&gt;="&amp;V$4,'Leave log'!$B$5:$B$404,Setup!$A$16)&gt;0),Setup!$B$16&amp;IF(COUNTIFS('Leave log'!$A$5:$A$404,$A27,'Leave log'!$C$5:$C$404,V$4,'Leave log'!$D$5:$D$404,V$4,'Leave log'!$E$5:$E$404,"Half day")&gt;0,"½",""),IF(AND(Setup!$A$17&lt;&gt;"",COUNTIFS('Leave log'!$A$5:$A$404,$A27,'Leave log'!$C$5:$C$404,"&lt;="&amp;V$4,'Leave log'!$D$5:$D$404,"&gt;="&amp;V$4,'Leave log'!$B$5:$B$404,Setup!$A$17)&gt;0),Setup!$B$17&amp;IF(COUNTIFS('Leave log'!$A$5:$A$404,$A27,'Leave log'!$C$5:$C$404,V$4,'Leave log'!$D$5:$D$404,V$4,'Leave log'!$E$5:$E$404,"Half day")&gt;0,"½",""),""))))))))</f>
        <v/>
      </c>
      <c r="W27" s="75">
        <f>IF(OR(W$7=1,$A27=""),"",IF(COUNTIFS('Leave log'!$A$5:$A$404,$A27,'Leave log'!$C$5:$C$404,"&lt;="&amp;W$4,'Leave log'!$D$5:$D$404,"&gt;="&amp;W$4)=0,"",IF(AND(Setup!$A$12&lt;&gt;"",COUNTIFS('Leave log'!$A$5:$A$404,$A27,'Leave log'!$C$5:$C$404,"&lt;="&amp;W$4,'Leave log'!$D$5:$D$404,"&gt;="&amp;W$4,'Leave log'!$B$5:$B$404,Setup!$A$12)&gt;0),Setup!$B$12&amp;IF(COUNTIFS('Leave log'!$A$5:$A$404,$A27,'Leave log'!$C$5:$C$404,W$4,'Leave log'!$D$5:$D$404,W$4,'Leave log'!$E$5:$E$404,"Half day")&gt;0,"½",""),IF(AND(Setup!$A$13&lt;&gt;"",COUNTIFS('Leave log'!$A$5:$A$404,$A27,'Leave log'!$C$5:$C$404,"&lt;="&amp;W$4,'Leave log'!$D$5:$D$404,"&gt;="&amp;W$4,'Leave log'!$B$5:$B$404,Setup!$A$13)&gt;0),Setup!$B$13&amp;IF(COUNTIFS('Leave log'!$A$5:$A$404,$A27,'Leave log'!$C$5:$C$404,W$4,'Leave log'!$D$5:$D$404,W$4,'Leave log'!$E$5:$E$404,"Half day")&gt;0,"½",""),IF(AND(Setup!$A$14&lt;&gt;"",COUNTIFS('Leave log'!$A$5:$A$404,$A27,'Leave log'!$C$5:$C$404,"&lt;="&amp;W$4,'Leave log'!$D$5:$D$404,"&gt;="&amp;W$4,'Leave log'!$B$5:$B$404,Setup!$A$14)&gt;0),Setup!$B$14&amp;IF(COUNTIFS('Leave log'!$A$5:$A$404,$A27,'Leave log'!$C$5:$C$404,W$4,'Leave log'!$D$5:$D$404,W$4,'Leave log'!$E$5:$E$404,"Half day")&gt;0,"½",""),IF(AND(Setup!$A$15&lt;&gt;"",COUNTIFS('Leave log'!$A$5:$A$404,$A27,'Leave log'!$C$5:$C$404,"&lt;="&amp;W$4,'Leave log'!$D$5:$D$404,"&gt;="&amp;W$4,'Leave log'!$B$5:$B$404,Setup!$A$15)&gt;0),Setup!$B$15&amp;IF(COUNTIFS('Leave log'!$A$5:$A$404,$A27,'Leave log'!$C$5:$C$404,W$4,'Leave log'!$D$5:$D$404,W$4,'Leave log'!$E$5:$E$404,"Half day")&gt;0,"½",""),IF(AND(Setup!$A$16&lt;&gt;"",COUNTIFS('Leave log'!$A$5:$A$404,$A27,'Leave log'!$C$5:$C$404,"&lt;="&amp;W$4,'Leave log'!$D$5:$D$404,"&gt;="&amp;W$4,'Leave log'!$B$5:$B$404,Setup!$A$16)&gt;0),Setup!$B$16&amp;IF(COUNTIFS('Leave log'!$A$5:$A$404,$A27,'Leave log'!$C$5:$C$404,W$4,'Leave log'!$D$5:$D$404,W$4,'Leave log'!$E$5:$E$404,"Half day")&gt;0,"½",""),IF(AND(Setup!$A$17&lt;&gt;"",COUNTIFS('Leave log'!$A$5:$A$404,$A27,'Leave log'!$C$5:$C$404,"&lt;="&amp;W$4,'Leave log'!$D$5:$D$404,"&gt;="&amp;W$4,'Leave log'!$B$5:$B$404,Setup!$A$17)&gt;0),Setup!$B$17&amp;IF(COUNTIFS('Leave log'!$A$5:$A$404,$A27,'Leave log'!$C$5:$C$404,W$4,'Leave log'!$D$5:$D$404,W$4,'Leave log'!$E$5:$E$404,"Half day")&gt;0,"½",""),""))))))))</f>
        <v/>
      </c>
      <c r="X27" s="75">
        <f>IF(OR(X$7=1,$A27=""),"",IF(COUNTIFS('Leave log'!$A$5:$A$404,$A27,'Leave log'!$C$5:$C$404,"&lt;="&amp;X$4,'Leave log'!$D$5:$D$404,"&gt;="&amp;X$4)=0,"",IF(AND(Setup!$A$12&lt;&gt;"",COUNTIFS('Leave log'!$A$5:$A$404,$A27,'Leave log'!$C$5:$C$404,"&lt;="&amp;X$4,'Leave log'!$D$5:$D$404,"&gt;="&amp;X$4,'Leave log'!$B$5:$B$404,Setup!$A$12)&gt;0),Setup!$B$12&amp;IF(COUNTIFS('Leave log'!$A$5:$A$404,$A27,'Leave log'!$C$5:$C$404,X$4,'Leave log'!$D$5:$D$404,X$4,'Leave log'!$E$5:$E$404,"Half day")&gt;0,"½",""),IF(AND(Setup!$A$13&lt;&gt;"",COUNTIFS('Leave log'!$A$5:$A$404,$A27,'Leave log'!$C$5:$C$404,"&lt;="&amp;X$4,'Leave log'!$D$5:$D$404,"&gt;="&amp;X$4,'Leave log'!$B$5:$B$404,Setup!$A$13)&gt;0),Setup!$B$13&amp;IF(COUNTIFS('Leave log'!$A$5:$A$404,$A27,'Leave log'!$C$5:$C$404,X$4,'Leave log'!$D$5:$D$404,X$4,'Leave log'!$E$5:$E$404,"Half day")&gt;0,"½",""),IF(AND(Setup!$A$14&lt;&gt;"",COUNTIFS('Leave log'!$A$5:$A$404,$A27,'Leave log'!$C$5:$C$404,"&lt;="&amp;X$4,'Leave log'!$D$5:$D$404,"&gt;="&amp;X$4,'Leave log'!$B$5:$B$404,Setup!$A$14)&gt;0),Setup!$B$14&amp;IF(COUNTIFS('Leave log'!$A$5:$A$404,$A27,'Leave log'!$C$5:$C$404,X$4,'Leave log'!$D$5:$D$404,X$4,'Leave log'!$E$5:$E$404,"Half day")&gt;0,"½",""),IF(AND(Setup!$A$15&lt;&gt;"",COUNTIFS('Leave log'!$A$5:$A$404,$A27,'Leave log'!$C$5:$C$404,"&lt;="&amp;X$4,'Leave log'!$D$5:$D$404,"&gt;="&amp;X$4,'Leave log'!$B$5:$B$404,Setup!$A$15)&gt;0),Setup!$B$15&amp;IF(COUNTIFS('Leave log'!$A$5:$A$404,$A27,'Leave log'!$C$5:$C$404,X$4,'Leave log'!$D$5:$D$404,X$4,'Leave log'!$E$5:$E$404,"Half day")&gt;0,"½",""),IF(AND(Setup!$A$16&lt;&gt;"",COUNTIFS('Leave log'!$A$5:$A$404,$A27,'Leave log'!$C$5:$C$404,"&lt;="&amp;X$4,'Leave log'!$D$5:$D$404,"&gt;="&amp;X$4,'Leave log'!$B$5:$B$404,Setup!$A$16)&gt;0),Setup!$B$16&amp;IF(COUNTIFS('Leave log'!$A$5:$A$404,$A27,'Leave log'!$C$5:$C$404,X$4,'Leave log'!$D$5:$D$404,X$4,'Leave log'!$E$5:$E$404,"Half day")&gt;0,"½",""),IF(AND(Setup!$A$17&lt;&gt;"",COUNTIFS('Leave log'!$A$5:$A$404,$A27,'Leave log'!$C$5:$C$404,"&lt;="&amp;X$4,'Leave log'!$D$5:$D$404,"&gt;="&amp;X$4,'Leave log'!$B$5:$B$404,Setup!$A$17)&gt;0),Setup!$B$17&amp;IF(COUNTIFS('Leave log'!$A$5:$A$404,$A27,'Leave log'!$C$5:$C$404,X$4,'Leave log'!$D$5:$D$404,X$4,'Leave log'!$E$5:$E$404,"Half day")&gt;0,"½",""),""))))))))</f>
        <v/>
      </c>
      <c r="Y27" s="75">
        <f>IF(OR(Y$7=1,$A27=""),"",IF(COUNTIFS('Leave log'!$A$5:$A$404,$A27,'Leave log'!$C$5:$C$404,"&lt;="&amp;Y$4,'Leave log'!$D$5:$D$404,"&gt;="&amp;Y$4)=0,"",IF(AND(Setup!$A$12&lt;&gt;"",COUNTIFS('Leave log'!$A$5:$A$404,$A27,'Leave log'!$C$5:$C$404,"&lt;="&amp;Y$4,'Leave log'!$D$5:$D$404,"&gt;="&amp;Y$4,'Leave log'!$B$5:$B$404,Setup!$A$12)&gt;0),Setup!$B$12&amp;IF(COUNTIFS('Leave log'!$A$5:$A$404,$A27,'Leave log'!$C$5:$C$404,Y$4,'Leave log'!$D$5:$D$404,Y$4,'Leave log'!$E$5:$E$404,"Half day")&gt;0,"½",""),IF(AND(Setup!$A$13&lt;&gt;"",COUNTIFS('Leave log'!$A$5:$A$404,$A27,'Leave log'!$C$5:$C$404,"&lt;="&amp;Y$4,'Leave log'!$D$5:$D$404,"&gt;="&amp;Y$4,'Leave log'!$B$5:$B$404,Setup!$A$13)&gt;0),Setup!$B$13&amp;IF(COUNTIFS('Leave log'!$A$5:$A$404,$A27,'Leave log'!$C$5:$C$404,Y$4,'Leave log'!$D$5:$D$404,Y$4,'Leave log'!$E$5:$E$404,"Half day")&gt;0,"½",""),IF(AND(Setup!$A$14&lt;&gt;"",COUNTIFS('Leave log'!$A$5:$A$404,$A27,'Leave log'!$C$5:$C$404,"&lt;="&amp;Y$4,'Leave log'!$D$5:$D$404,"&gt;="&amp;Y$4,'Leave log'!$B$5:$B$404,Setup!$A$14)&gt;0),Setup!$B$14&amp;IF(COUNTIFS('Leave log'!$A$5:$A$404,$A27,'Leave log'!$C$5:$C$404,Y$4,'Leave log'!$D$5:$D$404,Y$4,'Leave log'!$E$5:$E$404,"Half day")&gt;0,"½",""),IF(AND(Setup!$A$15&lt;&gt;"",COUNTIFS('Leave log'!$A$5:$A$404,$A27,'Leave log'!$C$5:$C$404,"&lt;="&amp;Y$4,'Leave log'!$D$5:$D$404,"&gt;="&amp;Y$4,'Leave log'!$B$5:$B$404,Setup!$A$15)&gt;0),Setup!$B$15&amp;IF(COUNTIFS('Leave log'!$A$5:$A$404,$A27,'Leave log'!$C$5:$C$404,Y$4,'Leave log'!$D$5:$D$404,Y$4,'Leave log'!$E$5:$E$404,"Half day")&gt;0,"½",""),IF(AND(Setup!$A$16&lt;&gt;"",COUNTIFS('Leave log'!$A$5:$A$404,$A27,'Leave log'!$C$5:$C$404,"&lt;="&amp;Y$4,'Leave log'!$D$5:$D$404,"&gt;="&amp;Y$4,'Leave log'!$B$5:$B$404,Setup!$A$16)&gt;0),Setup!$B$16&amp;IF(COUNTIFS('Leave log'!$A$5:$A$404,$A27,'Leave log'!$C$5:$C$404,Y$4,'Leave log'!$D$5:$D$404,Y$4,'Leave log'!$E$5:$E$404,"Half day")&gt;0,"½",""),IF(AND(Setup!$A$17&lt;&gt;"",COUNTIFS('Leave log'!$A$5:$A$404,$A27,'Leave log'!$C$5:$C$404,"&lt;="&amp;Y$4,'Leave log'!$D$5:$D$404,"&gt;="&amp;Y$4,'Leave log'!$B$5:$B$404,Setup!$A$17)&gt;0),Setup!$B$17&amp;IF(COUNTIFS('Leave log'!$A$5:$A$404,$A27,'Leave log'!$C$5:$C$404,Y$4,'Leave log'!$D$5:$D$404,Y$4,'Leave log'!$E$5:$E$404,"Half day")&gt;0,"½",""),""))))))))</f>
        <v/>
      </c>
      <c r="Z27" s="75">
        <f>IF(OR(Z$7=1,$A27=""),"",IF(COUNTIFS('Leave log'!$A$5:$A$404,$A27,'Leave log'!$C$5:$C$404,"&lt;="&amp;Z$4,'Leave log'!$D$5:$D$404,"&gt;="&amp;Z$4)=0,"",IF(AND(Setup!$A$12&lt;&gt;"",COUNTIFS('Leave log'!$A$5:$A$404,$A27,'Leave log'!$C$5:$C$404,"&lt;="&amp;Z$4,'Leave log'!$D$5:$D$404,"&gt;="&amp;Z$4,'Leave log'!$B$5:$B$404,Setup!$A$12)&gt;0),Setup!$B$12&amp;IF(COUNTIFS('Leave log'!$A$5:$A$404,$A27,'Leave log'!$C$5:$C$404,Z$4,'Leave log'!$D$5:$D$404,Z$4,'Leave log'!$E$5:$E$404,"Half day")&gt;0,"½",""),IF(AND(Setup!$A$13&lt;&gt;"",COUNTIFS('Leave log'!$A$5:$A$404,$A27,'Leave log'!$C$5:$C$404,"&lt;="&amp;Z$4,'Leave log'!$D$5:$D$404,"&gt;="&amp;Z$4,'Leave log'!$B$5:$B$404,Setup!$A$13)&gt;0),Setup!$B$13&amp;IF(COUNTIFS('Leave log'!$A$5:$A$404,$A27,'Leave log'!$C$5:$C$404,Z$4,'Leave log'!$D$5:$D$404,Z$4,'Leave log'!$E$5:$E$404,"Half day")&gt;0,"½",""),IF(AND(Setup!$A$14&lt;&gt;"",COUNTIFS('Leave log'!$A$5:$A$404,$A27,'Leave log'!$C$5:$C$404,"&lt;="&amp;Z$4,'Leave log'!$D$5:$D$404,"&gt;="&amp;Z$4,'Leave log'!$B$5:$B$404,Setup!$A$14)&gt;0),Setup!$B$14&amp;IF(COUNTIFS('Leave log'!$A$5:$A$404,$A27,'Leave log'!$C$5:$C$404,Z$4,'Leave log'!$D$5:$D$404,Z$4,'Leave log'!$E$5:$E$404,"Half day")&gt;0,"½",""),IF(AND(Setup!$A$15&lt;&gt;"",COUNTIFS('Leave log'!$A$5:$A$404,$A27,'Leave log'!$C$5:$C$404,"&lt;="&amp;Z$4,'Leave log'!$D$5:$D$404,"&gt;="&amp;Z$4,'Leave log'!$B$5:$B$404,Setup!$A$15)&gt;0),Setup!$B$15&amp;IF(COUNTIFS('Leave log'!$A$5:$A$404,$A27,'Leave log'!$C$5:$C$404,Z$4,'Leave log'!$D$5:$D$404,Z$4,'Leave log'!$E$5:$E$404,"Half day")&gt;0,"½",""),IF(AND(Setup!$A$16&lt;&gt;"",COUNTIFS('Leave log'!$A$5:$A$404,$A27,'Leave log'!$C$5:$C$404,"&lt;="&amp;Z$4,'Leave log'!$D$5:$D$404,"&gt;="&amp;Z$4,'Leave log'!$B$5:$B$404,Setup!$A$16)&gt;0),Setup!$B$16&amp;IF(COUNTIFS('Leave log'!$A$5:$A$404,$A27,'Leave log'!$C$5:$C$404,Z$4,'Leave log'!$D$5:$D$404,Z$4,'Leave log'!$E$5:$E$404,"Half day")&gt;0,"½",""),IF(AND(Setup!$A$17&lt;&gt;"",COUNTIFS('Leave log'!$A$5:$A$404,$A27,'Leave log'!$C$5:$C$404,"&lt;="&amp;Z$4,'Leave log'!$D$5:$D$404,"&gt;="&amp;Z$4,'Leave log'!$B$5:$B$404,Setup!$A$17)&gt;0),Setup!$B$17&amp;IF(COUNTIFS('Leave log'!$A$5:$A$404,$A27,'Leave log'!$C$5:$C$404,Z$4,'Leave log'!$D$5:$D$404,Z$4,'Leave log'!$E$5:$E$404,"Half day")&gt;0,"½",""),""))))))))</f>
        <v/>
      </c>
      <c r="AA27" s="75">
        <f>IF(OR(AA$7=1,$A27=""),"",IF(COUNTIFS('Leave log'!$A$5:$A$404,$A27,'Leave log'!$C$5:$C$404,"&lt;="&amp;AA$4,'Leave log'!$D$5:$D$404,"&gt;="&amp;AA$4)=0,"",IF(AND(Setup!$A$12&lt;&gt;"",COUNTIFS('Leave log'!$A$5:$A$404,$A27,'Leave log'!$C$5:$C$404,"&lt;="&amp;AA$4,'Leave log'!$D$5:$D$404,"&gt;="&amp;AA$4,'Leave log'!$B$5:$B$404,Setup!$A$12)&gt;0),Setup!$B$12&amp;IF(COUNTIFS('Leave log'!$A$5:$A$404,$A27,'Leave log'!$C$5:$C$404,AA$4,'Leave log'!$D$5:$D$404,AA$4,'Leave log'!$E$5:$E$404,"Half day")&gt;0,"½",""),IF(AND(Setup!$A$13&lt;&gt;"",COUNTIFS('Leave log'!$A$5:$A$404,$A27,'Leave log'!$C$5:$C$404,"&lt;="&amp;AA$4,'Leave log'!$D$5:$D$404,"&gt;="&amp;AA$4,'Leave log'!$B$5:$B$404,Setup!$A$13)&gt;0),Setup!$B$13&amp;IF(COUNTIFS('Leave log'!$A$5:$A$404,$A27,'Leave log'!$C$5:$C$404,AA$4,'Leave log'!$D$5:$D$404,AA$4,'Leave log'!$E$5:$E$404,"Half day")&gt;0,"½",""),IF(AND(Setup!$A$14&lt;&gt;"",COUNTIFS('Leave log'!$A$5:$A$404,$A27,'Leave log'!$C$5:$C$404,"&lt;="&amp;AA$4,'Leave log'!$D$5:$D$404,"&gt;="&amp;AA$4,'Leave log'!$B$5:$B$404,Setup!$A$14)&gt;0),Setup!$B$14&amp;IF(COUNTIFS('Leave log'!$A$5:$A$404,$A27,'Leave log'!$C$5:$C$404,AA$4,'Leave log'!$D$5:$D$404,AA$4,'Leave log'!$E$5:$E$404,"Half day")&gt;0,"½",""),IF(AND(Setup!$A$15&lt;&gt;"",COUNTIFS('Leave log'!$A$5:$A$404,$A27,'Leave log'!$C$5:$C$404,"&lt;="&amp;AA$4,'Leave log'!$D$5:$D$404,"&gt;="&amp;AA$4,'Leave log'!$B$5:$B$404,Setup!$A$15)&gt;0),Setup!$B$15&amp;IF(COUNTIFS('Leave log'!$A$5:$A$404,$A27,'Leave log'!$C$5:$C$404,AA$4,'Leave log'!$D$5:$D$404,AA$4,'Leave log'!$E$5:$E$404,"Half day")&gt;0,"½",""),IF(AND(Setup!$A$16&lt;&gt;"",COUNTIFS('Leave log'!$A$5:$A$404,$A27,'Leave log'!$C$5:$C$404,"&lt;="&amp;AA$4,'Leave log'!$D$5:$D$404,"&gt;="&amp;AA$4,'Leave log'!$B$5:$B$404,Setup!$A$16)&gt;0),Setup!$B$16&amp;IF(COUNTIFS('Leave log'!$A$5:$A$404,$A27,'Leave log'!$C$5:$C$404,AA$4,'Leave log'!$D$5:$D$404,AA$4,'Leave log'!$E$5:$E$404,"Half day")&gt;0,"½",""),IF(AND(Setup!$A$17&lt;&gt;"",COUNTIFS('Leave log'!$A$5:$A$404,$A27,'Leave log'!$C$5:$C$404,"&lt;="&amp;AA$4,'Leave log'!$D$5:$D$404,"&gt;="&amp;AA$4,'Leave log'!$B$5:$B$404,Setup!$A$17)&gt;0),Setup!$B$17&amp;IF(COUNTIFS('Leave log'!$A$5:$A$404,$A27,'Leave log'!$C$5:$C$404,AA$4,'Leave log'!$D$5:$D$404,AA$4,'Leave log'!$E$5:$E$404,"Half day")&gt;0,"½",""),""))))))))</f>
        <v/>
      </c>
      <c r="AB27" s="75">
        <f>IF(OR(AB$7=1,$A27=""),"",IF(COUNTIFS('Leave log'!$A$5:$A$404,$A27,'Leave log'!$C$5:$C$404,"&lt;="&amp;AB$4,'Leave log'!$D$5:$D$404,"&gt;="&amp;AB$4)=0,"",IF(AND(Setup!$A$12&lt;&gt;"",COUNTIFS('Leave log'!$A$5:$A$404,$A27,'Leave log'!$C$5:$C$404,"&lt;="&amp;AB$4,'Leave log'!$D$5:$D$404,"&gt;="&amp;AB$4,'Leave log'!$B$5:$B$404,Setup!$A$12)&gt;0),Setup!$B$12&amp;IF(COUNTIFS('Leave log'!$A$5:$A$404,$A27,'Leave log'!$C$5:$C$404,AB$4,'Leave log'!$D$5:$D$404,AB$4,'Leave log'!$E$5:$E$404,"Half day")&gt;0,"½",""),IF(AND(Setup!$A$13&lt;&gt;"",COUNTIFS('Leave log'!$A$5:$A$404,$A27,'Leave log'!$C$5:$C$404,"&lt;="&amp;AB$4,'Leave log'!$D$5:$D$404,"&gt;="&amp;AB$4,'Leave log'!$B$5:$B$404,Setup!$A$13)&gt;0),Setup!$B$13&amp;IF(COUNTIFS('Leave log'!$A$5:$A$404,$A27,'Leave log'!$C$5:$C$404,AB$4,'Leave log'!$D$5:$D$404,AB$4,'Leave log'!$E$5:$E$404,"Half day")&gt;0,"½",""),IF(AND(Setup!$A$14&lt;&gt;"",COUNTIFS('Leave log'!$A$5:$A$404,$A27,'Leave log'!$C$5:$C$404,"&lt;="&amp;AB$4,'Leave log'!$D$5:$D$404,"&gt;="&amp;AB$4,'Leave log'!$B$5:$B$404,Setup!$A$14)&gt;0),Setup!$B$14&amp;IF(COUNTIFS('Leave log'!$A$5:$A$404,$A27,'Leave log'!$C$5:$C$404,AB$4,'Leave log'!$D$5:$D$404,AB$4,'Leave log'!$E$5:$E$404,"Half day")&gt;0,"½",""),IF(AND(Setup!$A$15&lt;&gt;"",COUNTIFS('Leave log'!$A$5:$A$404,$A27,'Leave log'!$C$5:$C$404,"&lt;="&amp;AB$4,'Leave log'!$D$5:$D$404,"&gt;="&amp;AB$4,'Leave log'!$B$5:$B$404,Setup!$A$15)&gt;0),Setup!$B$15&amp;IF(COUNTIFS('Leave log'!$A$5:$A$404,$A27,'Leave log'!$C$5:$C$404,AB$4,'Leave log'!$D$5:$D$404,AB$4,'Leave log'!$E$5:$E$404,"Half day")&gt;0,"½",""),IF(AND(Setup!$A$16&lt;&gt;"",COUNTIFS('Leave log'!$A$5:$A$404,$A27,'Leave log'!$C$5:$C$404,"&lt;="&amp;AB$4,'Leave log'!$D$5:$D$404,"&gt;="&amp;AB$4,'Leave log'!$B$5:$B$404,Setup!$A$16)&gt;0),Setup!$B$16&amp;IF(COUNTIFS('Leave log'!$A$5:$A$404,$A27,'Leave log'!$C$5:$C$404,AB$4,'Leave log'!$D$5:$D$404,AB$4,'Leave log'!$E$5:$E$404,"Half day")&gt;0,"½",""),IF(AND(Setup!$A$17&lt;&gt;"",COUNTIFS('Leave log'!$A$5:$A$404,$A27,'Leave log'!$C$5:$C$404,"&lt;="&amp;AB$4,'Leave log'!$D$5:$D$404,"&gt;="&amp;AB$4,'Leave log'!$B$5:$B$404,Setup!$A$17)&gt;0),Setup!$B$17&amp;IF(COUNTIFS('Leave log'!$A$5:$A$404,$A27,'Leave log'!$C$5:$C$404,AB$4,'Leave log'!$D$5:$D$404,AB$4,'Leave log'!$E$5:$E$404,"Half day")&gt;0,"½",""),""))))))))</f>
        <v/>
      </c>
      <c r="AC27" s="75">
        <f>IF(OR(AC$7=1,$A27=""),"",IF(COUNTIFS('Leave log'!$A$5:$A$404,$A27,'Leave log'!$C$5:$C$404,"&lt;="&amp;AC$4,'Leave log'!$D$5:$D$404,"&gt;="&amp;AC$4)=0,"",IF(AND(Setup!$A$12&lt;&gt;"",COUNTIFS('Leave log'!$A$5:$A$404,$A27,'Leave log'!$C$5:$C$404,"&lt;="&amp;AC$4,'Leave log'!$D$5:$D$404,"&gt;="&amp;AC$4,'Leave log'!$B$5:$B$404,Setup!$A$12)&gt;0),Setup!$B$12&amp;IF(COUNTIFS('Leave log'!$A$5:$A$404,$A27,'Leave log'!$C$5:$C$404,AC$4,'Leave log'!$D$5:$D$404,AC$4,'Leave log'!$E$5:$E$404,"Half day")&gt;0,"½",""),IF(AND(Setup!$A$13&lt;&gt;"",COUNTIFS('Leave log'!$A$5:$A$404,$A27,'Leave log'!$C$5:$C$404,"&lt;="&amp;AC$4,'Leave log'!$D$5:$D$404,"&gt;="&amp;AC$4,'Leave log'!$B$5:$B$404,Setup!$A$13)&gt;0),Setup!$B$13&amp;IF(COUNTIFS('Leave log'!$A$5:$A$404,$A27,'Leave log'!$C$5:$C$404,AC$4,'Leave log'!$D$5:$D$404,AC$4,'Leave log'!$E$5:$E$404,"Half day")&gt;0,"½",""),IF(AND(Setup!$A$14&lt;&gt;"",COUNTIFS('Leave log'!$A$5:$A$404,$A27,'Leave log'!$C$5:$C$404,"&lt;="&amp;AC$4,'Leave log'!$D$5:$D$404,"&gt;="&amp;AC$4,'Leave log'!$B$5:$B$404,Setup!$A$14)&gt;0),Setup!$B$14&amp;IF(COUNTIFS('Leave log'!$A$5:$A$404,$A27,'Leave log'!$C$5:$C$404,AC$4,'Leave log'!$D$5:$D$404,AC$4,'Leave log'!$E$5:$E$404,"Half day")&gt;0,"½",""),IF(AND(Setup!$A$15&lt;&gt;"",COUNTIFS('Leave log'!$A$5:$A$404,$A27,'Leave log'!$C$5:$C$404,"&lt;="&amp;AC$4,'Leave log'!$D$5:$D$404,"&gt;="&amp;AC$4,'Leave log'!$B$5:$B$404,Setup!$A$15)&gt;0),Setup!$B$15&amp;IF(COUNTIFS('Leave log'!$A$5:$A$404,$A27,'Leave log'!$C$5:$C$404,AC$4,'Leave log'!$D$5:$D$404,AC$4,'Leave log'!$E$5:$E$404,"Half day")&gt;0,"½",""),IF(AND(Setup!$A$16&lt;&gt;"",COUNTIFS('Leave log'!$A$5:$A$404,$A27,'Leave log'!$C$5:$C$404,"&lt;="&amp;AC$4,'Leave log'!$D$5:$D$404,"&gt;="&amp;AC$4,'Leave log'!$B$5:$B$404,Setup!$A$16)&gt;0),Setup!$B$16&amp;IF(COUNTIFS('Leave log'!$A$5:$A$404,$A27,'Leave log'!$C$5:$C$404,AC$4,'Leave log'!$D$5:$D$404,AC$4,'Leave log'!$E$5:$E$404,"Half day")&gt;0,"½",""),IF(AND(Setup!$A$17&lt;&gt;"",COUNTIFS('Leave log'!$A$5:$A$404,$A27,'Leave log'!$C$5:$C$404,"&lt;="&amp;AC$4,'Leave log'!$D$5:$D$404,"&gt;="&amp;AC$4,'Leave log'!$B$5:$B$404,Setup!$A$17)&gt;0),Setup!$B$17&amp;IF(COUNTIFS('Leave log'!$A$5:$A$404,$A27,'Leave log'!$C$5:$C$404,AC$4,'Leave log'!$D$5:$D$404,AC$4,'Leave log'!$E$5:$E$404,"Half day")&gt;0,"½",""),""))))))))</f>
        <v/>
      </c>
      <c r="AD27" s="75">
        <f>IF(OR(AD$7=1,$A27=""),"",IF(COUNTIFS('Leave log'!$A$5:$A$404,$A27,'Leave log'!$C$5:$C$404,"&lt;="&amp;AD$4,'Leave log'!$D$5:$D$404,"&gt;="&amp;AD$4)=0,"",IF(AND(Setup!$A$12&lt;&gt;"",COUNTIFS('Leave log'!$A$5:$A$404,$A27,'Leave log'!$C$5:$C$404,"&lt;="&amp;AD$4,'Leave log'!$D$5:$D$404,"&gt;="&amp;AD$4,'Leave log'!$B$5:$B$404,Setup!$A$12)&gt;0),Setup!$B$12&amp;IF(COUNTIFS('Leave log'!$A$5:$A$404,$A27,'Leave log'!$C$5:$C$404,AD$4,'Leave log'!$D$5:$D$404,AD$4,'Leave log'!$E$5:$E$404,"Half day")&gt;0,"½",""),IF(AND(Setup!$A$13&lt;&gt;"",COUNTIFS('Leave log'!$A$5:$A$404,$A27,'Leave log'!$C$5:$C$404,"&lt;="&amp;AD$4,'Leave log'!$D$5:$D$404,"&gt;="&amp;AD$4,'Leave log'!$B$5:$B$404,Setup!$A$13)&gt;0),Setup!$B$13&amp;IF(COUNTIFS('Leave log'!$A$5:$A$404,$A27,'Leave log'!$C$5:$C$404,AD$4,'Leave log'!$D$5:$D$404,AD$4,'Leave log'!$E$5:$E$404,"Half day")&gt;0,"½",""),IF(AND(Setup!$A$14&lt;&gt;"",COUNTIFS('Leave log'!$A$5:$A$404,$A27,'Leave log'!$C$5:$C$404,"&lt;="&amp;AD$4,'Leave log'!$D$5:$D$404,"&gt;="&amp;AD$4,'Leave log'!$B$5:$B$404,Setup!$A$14)&gt;0),Setup!$B$14&amp;IF(COUNTIFS('Leave log'!$A$5:$A$404,$A27,'Leave log'!$C$5:$C$404,AD$4,'Leave log'!$D$5:$D$404,AD$4,'Leave log'!$E$5:$E$404,"Half day")&gt;0,"½",""),IF(AND(Setup!$A$15&lt;&gt;"",COUNTIFS('Leave log'!$A$5:$A$404,$A27,'Leave log'!$C$5:$C$404,"&lt;="&amp;AD$4,'Leave log'!$D$5:$D$404,"&gt;="&amp;AD$4,'Leave log'!$B$5:$B$404,Setup!$A$15)&gt;0),Setup!$B$15&amp;IF(COUNTIFS('Leave log'!$A$5:$A$404,$A27,'Leave log'!$C$5:$C$404,AD$4,'Leave log'!$D$5:$D$404,AD$4,'Leave log'!$E$5:$E$404,"Half day")&gt;0,"½",""),IF(AND(Setup!$A$16&lt;&gt;"",COUNTIFS('Leave log'!$A$5:$A$404,$A27,'Leave log'!$C$5:$C$404,"&lt;="&amp;AD$4,'Leave log'!$D$5:$D$404,"&gt;="&amp;AD$4,'Leave log'!$B$5:$B$404,Setup!$A$16)&gt;0),Setup!$B$16&amp;IF(COUNTIFS('Leave log'!$A$5:$A$404,$A27,'Leave log'!$C$5:$C$404,AD$4,'Leave log'!$D$5:$D$404,AD$4,'Leave log'!$E$5:$E$404,"Half day")&gt;0,"½",""),IF(AND(Setup!$A$17&lt;&gt;"",COUNTIFS('Leave log'!$A$5:$A$404,$A27,'Leave log'!$C$5:$C$404,"&lt;="&amp;AD$4,'Leave log'!$D$5:$D$404,"&gt;="&amp;AD$4,'Leave log'!$B$5:$B$404,Setup!$A$17)&gt;0),Setup!$B$17&amp;IF(COUNTIFS('Leave log'!$A$5:$A$404,$A27,'Leave log'!$C$5:$C$404,AD$4,'Leave log'!$D$5:$D$404,AD$4,'Leave log'!$E$5:$E$404,"Half day")&gt;0,"½",""),""))))))))</f>
        <v/>
      </c>
      <c r="AE27" s="75">
        <f>IF(OR(AE$7=1,$A27=""),"",IF(COUNTIFS('Leave log'!$A$5:$A$404,$A27,'Leave log'!$C$5:$C$404,"&lt;="&amp;AE$4,'Leave log'!$D$5:$D$404,"&gt;="&amp;AE$4)=0,"",IF(AND(Setup!$A$12&lt;&gt;"",COUNTIFS('Leave log'!$A$5:$A$404,$A27,'Leave log'!$C$5:$C$404,"&lt;="&amp;AE$4,'Leave log'!$D$5:$D$404,"&gt;="&amp;AE$4,'Leave log'!$B$5:$B$404,Setup!$A$12)&gt;0),Setup!$B$12&amp;IF(COUNTIFS('Leave log'!$A$5:$A$404,$A27,'Leave log'!$C$5:$C$404,AE$4,'Leave log'!$D$5:$D$404,AE$4,'Leave log'!$E$5:$E$404,"Half day")&gt;0,"½",""),IF(AND(Setup!$A$13&lt;&gt;"",COUNTIFS('Leave log'!$A$5:$A$404,$A27,'Leave log'!$C$5:$C$404,"&lt;="&amp;AE$4,'Leave log'!$D$5:$D$404,"&gt;="&amp;AE$4,'Leave log'!$B$5:$B$404,Setup!$A$13)&gt;0),Setup!$B$13&amp;IF(COUNTIFS('Leave log'!$A$5:$A$404,$A27,'Leave log'!$C$5:$C$404,AE$4,'Leave log'!$D$5:$D$404,AE$4,'Leave log'!$E$5:$E$404,"Half day")&gt;0,"½",""),IF(AND(Setup!$A$14&lt;&gt;"",COUNTIFS('Leave log'!$A$5:$A$404,$A27,'Leave log'!$C$5:$C$404,"&lt;="&amp;AE$4,'Leave log'!$D$5:$D$404,"&gt;="&amp;AE$4,'Leave log'!$B$5:$B$404,Setup!$A$14)&gt;0),Setup!$B$14&amp;IF(COUNTIFS('Leave log'!$A$5:$A$404,$A27,'Leave log'!$C$5:$C$404,AE$4,'Leave log'!$D$5:$D$404,AE$4,'Leave log'!$E$5:$E$404,"Half day")&gt;0,"½",""),IF(AND(Setup!$A$15&lt;&gt;"",COUNTIFS('Leave log'!$A$5:$A$404,$A27,'Leave log'!$C$5:$C$404,"&lt;="&amp;AE$4,'Leave log'!$D$5:$D$404,"&gt;="&amp;AE$4,'Leave log'!$B$5:$B$404,Setup!$A$15)&gt;0),Setup!$B$15&amp;IF(COUNTIFS('Leave log'!$A$5:$A$404,$A27,'Leave log'!$C$5:$C$404,AE$4,'Leave log'!$D$5:$D$404,AE$4,'Leave log'!$E$5:$E$404,"Half day")&gt;0,"½",""),IF(AND(Setup!$A$16&lt;&gt;"",COUNTIFS('Leave log'!$A$5:$A$404,$A27,'Leave log'!$C$5:$C$404,"&lt;="&amp;AE$4,'Leave log'!$D$5:$D$404,"&gt;="&amp;AE$4,'Leave log'!$B$5:$B$404,Setup!$A$16)&gt;0),Setup!$B$16&amp;IF(COUNTIFS('Leave log'!$A$5:$A$404,$A27,'Leave log'!$C$5:$C$404,AE$4,'Leave log'!$D$5:$D$404,AE$4,'Leave log'!$E$5:$E$404,"Half day")&gt;0,"½",""),IF(AND(Setup!$A$17&lt;&gt;"",COUNTIFS('Leave log'!$A$5:$A$404,$A27,'Leave log'!$C$5:$C$404,"&lt;="&amp;AE$4,'Leave log'!$D$5:$D$404,"&gt;="&amp;AE$4,'Leave log'!$B$5:$B$404,Setup!$A$17)&gt;0),Setup!$B$17&amp;IF(COUNTIFS('Leave log'!$A$5:$A$404,$A27,'Leave log'!$C$5:$C$404,AE$4,'Leave log'!$D$5:$D$404,AE$4,'Leave log'!$E$5:$E$404,"Half day")&gt;0,"½",""),""))))))))</f>
        <v/>
      </c>
      <c r="AF27" s="75">
        <f>IF(OR(AF$7=1,$A27=""),"",IF(COUNTIFS('Leave log'!$A$5:$A$404,$A27,'Leave log'!$C$5:$C$404,"&lt;="&amp;AF$4,'Leave log'!$D$5:$D$404,"&gt;="&amp;AF$4)=0,"",IF(AND(Setup!$A$12&lt;&gt;"",COUNTIFS('Leave log'!$A$5:$A$404,$A27,'Leave log'!$C$5:$C$404,"&lt;="&amp;AF$4,'Leave log'!$D$5:$D$404,"&gt;="&amp;AF$4,'Leave log'!$B$5:$B$404,Setup!$A$12)&gt;0),Setup!$B$12&amp;IF(COUNTIFS('Leave log'!$A$5:$A$404,$A27,'Leave log'!$C$5:$C$404,AF$4,'Leave log'!$D$5:$D$404,AF$4,'Leave log'!$E$5:$E$404,"Half day")&gt;0,"½",""),IF(AND(Setup!$A$13&lt;&gt;"",COUNTIFS('Leave log'!$A$5:$A$404,$A27,'Leave log'!$C$5:$C$404,"&lt;="&amp;AF$4,'Leave log'!$D$5:$D$404,"&gt;="&amp;AF$4,'Leave log'!$B$5:$B$404,Setup!$A$13)&gt;0),Setup!$B$13&amp;IF(COUNTIFS('Leave log'!$A$5:$A$404,$A27,'Leave log'!$C$5:$C$404,AF$4,'Leave log'!$D$5:$D$404,AF$4,'Leave log'!$E$5:$E$404,"Half day")&gt;0,"½",""),IF(AND(Setup!$A$14&lt;&gt;"",COUNTIFS('Leave log'!$A$5:$A$404,$A27,'Leave log'!$C$5:$C$404,"&lt;="&amp;AF$4,'Leave log'!$D$5:$D$404,"&gt;="&amp;AF$4,'Leave log'!$B$5:$B$404,Setup!$A$14)&gt;0),Setup!$B$14&amp;IF(COUNTIFS('Leave log'!$A$5:$A$404,$A27,'Leave log'!$C$5:$C$404,AF$4,'Leave log'!$D$5:$D$404,AF$4,'Leave log'!$E$5:$E$404,"Half day")&gt;0,"½",""),IF(AND(Setup!$A$15&lt;&gt;"",COUNTIFS('Leave log'!$A$5:$A$404,$A27,'Leave log'!$C$5:$C$404,"&lt;="&amp;AF$4,'Leave log'!$D$5:$D$404,"&gt;="&amp;AF$4,'Leave log'!$B$5:$B$404,Setup!$A$15)&gt;0),Setup!$B$15&amp;IF(COUNTIFS('Leave log'!$A$5:$A$404,$A27,'Leave log'!$C$5:$C$404,AF$4,'Leave log'!$D$5:$D$404,AF$4,'Leave log'!$E$5:$E$404,"Half day")&gt;0,"½",""),IF(AND(Setup!$A$16&lt;&gt;"",COUNTIFS('Leave log'!$A$5:$A$404,$A27,'Leave log'!$C$5:$C$404,"&lt;="&amp;AF$4,'Leave log'!$D$5:$D$404,"&gt;="&amp;AF$4,'Leave log'!$B$5:$B$404,Setup!$A$16)&gt;0),Setup!$B$16&amp;IF(COUNTIFS('Leave log'!$A$5:$A$404,$A27,'Leave log'!$C$5:$C$404,AF$4,'Leave log'!$D$5:$D$404,AF$4,'Leave log'!$E$5:$E$404,"Half day")&gt;0,"½",""),IF(AND(Setup!$A$17&lt;&gt;"",COUNTIFS('Leave log'!$A$5:$A$404,$A27,'Leave log'!$C$5:$C$404,"&lt;="&amp;AF$4,'Leave log'!$D$5:$D$404,"&gt;="&amp;AF$4,'Leave log'!$B$5:$B$404,Setup!$A$17)&gt;0),Setup!$B$17&amp;IF(COUNTIFS('Leave log'!$A$5:$A$404,$A27,'Leave log'!$C$5:$C$404,AF$4,'Leave log'!$D$5:$D$404,AF$4,'Leave log'!$E$5:$E$404,"Half day")&gt;0,"½",""),""))))))))</f>
        <v/>
      </c>
    </row>
    <row r="28">
      <c r="A28" s="74">
        <f>IFERROR(IF(INDEX(Employees!$A$5:$A$34,21)="","",INDEX(Employees!$A$5:$A$34,21)),"")</f>
        <v/>
      </c>
      <c r="B28" s="75">
        <f>IF(OR(B$7=1,$A28=""),"",IF(COUNTIFS('Leave log'!$A$5:$A$404,$A28,'Leave log'!$C$5:$C$404,"&lt;="&amp;B$4,'Leave log'!$D$5:$D$404,"&gt;="&amp;B$4)=0,"",IF(AND(Setup!$A$12&lt;&gt;"",COUNTIFS('Leave log'!$A$5:$A$404,$A28,'Leave log'!$C$5:$C$404,"&lt;="&amp;B$4,'Leave log'!$D$5:$D$404,"&gt;="&amp;B$4,'Leave log'!$B$5:$B$404,Setup!$A$12)&gt;0),Setup!$B$12&amp;IF(COUNTIFS('Leave log'!$A$5:$A$404,$A28,'Leave log'!$C$5:$C$404,B$4,'Leave log'!$D$5:$D$404,B$4,'Leave log'!$E$5:$E$404,"Half day")&gt;0,"½",""),IF(AND(Setup!$A$13&lt;&gt;"",COUNTIFS('Leave log'!$A$5:$A$404,$A28,'Leave log'!$C$5:$C$404,"&lt;="&amp;B$4,'Leave log'!$D$5:$D$404,"&gt;="&amp;B$4,'Leave log'!$B$5:$B$404,Setup!$A$13)&gt;0),Setup!$B$13&amp;IF(COUNTIFS('Leave log'!$A$5:$A$404,$A28,'Leave log'!$C$5:$C$404,B$4,'Leave log'!$D$5:$D$404,B$4,'Leave log'!$E$5:$E$404,"Half day")&gt;0,"½",""),IF(AND(Setup!$A$14&lt;&gt;"",COUNTIFS('Leave log'!$A$5:$A$404,$A28,'Leave log'!$C$5:$C$404,"&lt;="&amp;B$4,'Leave log'!$D$5:$D$404,"&gt;="&amp;B$4,'Leave log'!$B$5:$B$404,Setup!$A$14)&gt;0),Setup!$B$14&amp;IF(COUNTIFS('Leave log'!$A$5:$A$404,$A28,'Leave log'!$C$5:$C$404,B$4,'Leave log'!$D$5:$D$404,B$4,'Leave log'!$E$5:$E$404,"Half day")&gt;0,"½",""),IF(AND(Setup!$A$15&lt;&gt;"",COUNTIFS('Leave log'!$A$5:$A$404,$A28,'Leave log'!$C$5:$C$404,"&lt;="&amp;B$4,'Leave log'!$D$5:$D$404,"&gt;="&amp;B$4,'Leave log'!$B$5:$B$404,Setup!$A$15)&gt;0),Setup!$B$15&amp;IF(COUNTIFS('Leave log'!$A$5:$A$404,$A28,'Leave log'!$C$5:$C$404,B$4,'Leave log'!$D$5:$D$404,B$4,'Leave log'!$E$5:$E$404,"Half day")&gt;0,"½",""),IF(AND(Setup!$A$16&lt;&gt;"",COUNTIFS('Leave log'!$A$5:$A$404,$A28,'Leave log'!$C$5:$C$404,"&lt;="&amp;B$4,'Leave log'!$D$5:$D$404,"&gt;="&amp;B$4,'Leave log'!$B$5:$B$404,Setup!$A$16)&gt;0),Setup!$B$16&amp;IF(COUNTIFS('Leave log'!$A$5:$A$404,$A28,'Leave log'!$C$5:$C$404,B$4,'Leave log'!$D$5:$D$404,B$4,'Leave log'!$E$5:$E$404,"Half day")&gt;0,"½",""),IF(AND(Setup!$A$17&lt;&gt;"",COUNTIFS('Leave log'!$A$5:$A$404,$A28,'Leave log'!$C$5:$C$404,"&lt;="&amp;B$4,'Leave log'!$D$5:$D$404,"&gt;="&amp;B$4,'Leave log'!$B$5:$B$404,Setup!$A$17)&gt;0),Setup!$B$17&amp;IF(COUNTIFS('Leave log'!$A$5:$A$404,$A28,'Leave log'!$C$5:$C$404,B$4,'Leave log'!$D$5:$D$404,B$4,'Leave log'!$E$5:$E$404,"Half day")&gt;0,"½",""),""))))))))</f>
        <v/>
      </c>
      <c r="C28" s="75">
        <f>IF(OR(C$7=1,$A28=""),"",IF(COUNTIFS('Leave log'!$A$5:$A$404,$A28,'Leave log'!$C$5:$C$404,"&lt;="&amp;C$4,'Leave log'!$D$5:$D$404,"&gt;="&amp;C$4)=0,"",IF(AND(Setup!$A$12&lt;&gt;"",COUNTIFS('Leave log'!$A$5:$A$404,$A28,'Leave log'!$C$5:$C$404,"&lt;="&amp;C$4,'Leave log'!$D$5:$D$404,"&gt;="&amp;C$4,'Leave log'!$B$5:$B$404,Setup!$A$12)&gt;0),Setup!$B$12&amp;IF(COUNTIFS('Leave log'!$A$5:$A$404,$A28,'Leave log'!$C$5:$C$404,C$4,'Leave log'!$D$5:$D$404,C$4,'Leave log'!$E$5:$E$404,"Half day")&gt;0,"½",""),IF(AND(Setup!$A$13&lt;&gt;"",COUNTIFS('Leave log'!$A$5:$A$404,$A28,'Leave log'!$C$5:$C$404,"&lt;="&amp;C$4,'Leave log'!$D$5:$D$404,"&gt;="&amp;C$4,'Leave log'!$B$5:$B$404,Setup!$A$13)&gt;0),Setup!$B$13&amp;IF(COUNTIFS('Leave log'!$A$5:$A$404,$A28,'Leave log'!$C$5:$C$404,C$4,'Leave log'!$D$5:$D$404,C$4,'Leave log'!$E$5:$E$404,"Half day")&gt;0,"½",""),IF(AND(Setup!$A$14&lt;&gt;"",COUNTIFS('Leave log'!$A$5:$A$404,$A28,'Leave log'!$C$5:$C$404,"&lt;="&amp;C$4,'Leave log'!$D$5:$D$404,"&gt;="&amp;C$4,'Leave log'!$B$5:$B$404,Setup!$A$14)&gt;0),Setup!$B$14&amp;IF(COUNTIFS('Leave log'!$A$5:$A$404,$A28,'Leave log'!$C$5:$C$404,C$4,'Leave log'!$D$5:$D$404,C$4,'Leave log'!$E$5:$E$404,"Half day")&gt;0,"½",""),IF(AND(Setup!$A$15&lt;&gt;"",COUNTIFS('Leave log'!$A$5:$A$404,$A28,'Leave log'!$C$5:$C$404,"&lt;="&amp;C$4,'Leave log'!$D$5:$D$404,"&gt;="&amp;C$4,'Leave log'!$B$5:$B$404,Setup!$A$15)&gt;0),Setup!$B$15&amp;IF(COUNTIFS('Leave log'!$A$5:$A$404,$A28,'Leave log'!$C$5:$C$404,C$4,'Leave log'!$D$5:$D$404,C$4,'Leave log'!$E$5:$E$404,"Half day")&gt;0,"½",""),IF(AND(Setup!$A$16&lt;&gt;"",COUNTIFS('Leave log'!$A$5:$A$404,$A28,'Leave log'!$C$5:$C$404,"&lt;="&amp;C$4,'Leave log'!$D$5:$D$404,"&gt;="&amp;C$4,'Leave log'!$B$5:$B$404,Setup!$A$16)&gt;0),Setup!$B$16&amp;IF(COUNTIFS('Leave log'!$A$5:$A$404,$A28,'Leave log'!$C$5:$C$404,C$4,'Leave log'!$D$5:$D$404,C$4,'Leave log'!$E$5:$E$404,"Half day")&gt;0,"½",""),IF(AND(Setup!$A$17&lt;&gt;"",COUNTIFS('Leave log'!$A$5:$A$404,$A28,'Leave log'!$C$5:$C$404,"&lt;="&amp;C$4,'Leave log'!$D$5:$D$404,"&gt;="&amp;C$4,'Leave log'!$B$5:$B$404,Setup!$A$17)&gt;0),Setup!$B$17&amp;IF(COUNTIFS('Leave log'!$A$5:$A$404,$A28,'Leave log'!$C$5:$C$404,C$4,'Leave log'!$D$5:$D$404,C$4,'Leave log'!$E$5:$E$404,"Half day")&gt;0,"½",""),""))))))))</f>
        <v/>
      </c>
      <c r="D28" s="75">
        <f>IF(OR(D$7=1,$A28=""),"",IF(COUNTIFS('Leave log'!$A$5:$A$404,$A28,'Leave log'!$C$5:$C$404,"&lt;="&amp;D$4,'Leave log'!$D$5:$D$404,"&gt;="&amp;D$4)=0,"",IF(AND(Setup!$A$12&lt;&gt;"",COUNTIFS('Leave log'!$A$5:$A$404,$A28,'Leave log'!$C$5:$C$404,"&lt;="&amp;D$4,'Leave log'!$D$5:$D$404,"&gt;="&amp;D$4,'Leave log'!$B$5:$B$404,Setup!$A$12)&gt;0),Setup!$B$12&amp;IF(COUNTIFS('Leave log'!$A$5:$A$404,$A28,'Leave log'!$C$5:$C$404,D$4,'Leave log'!$D$5:$D$404,D$4,'Leave log'!$E$5:$E$404,"Half day")&gt;0,"½",""),IF(AND(Setup!$A$13&lt;&gt;"",COUNTIFS('Leave log'!$A$5:$A$404,$A28,'Leave log'!$C$5:$C$404,"&lt;="&amp;D$4,'Leave log'!$D$5:$D$404,"&gt;="&amp;D$4,'Leave log'!$B$5:$B$404,Setup!$A$13)&gt;0),Setup!$B$13&amp;IF(COUNTIFS('Leave log'!$A$5:$A$404,$A28,'Leave log'!$C$5:$C$404,D$4,'Leave log'!$D$5:$D$404,D$4,'Leave log'!$E$5:$E$404,"Half day")&gt;0,"½",""),IF(AND(Setup!$A$14&lt;&gt;"",COUNTIFS('Leave log'!$A$5:$A$404,$A28,'Leave log'!$C$5:$C$404,"&lt;="&amp;D$4,'Leave log'!$D$5:$D$404,"&gt;="&amp;D$4,'Leave log'!$B$5:$B$404,Setup!$A$14)&gt;0),Setup!$B$14&amp;IF(COUNTIFS('Leave log'!$A$5:$A$404,$A28,'Leave log'!$C$5:$C$404,D$4,'Leave log'!$D$5:$D$404,D$4,'Leave log'!$E$5:$E$404,"Half day")&gt;0,"½",""),IF(AND(Setup!$A$15&lt;&gt;"",COUNTIFS('Leave log'!$A$5:$A$404,$A28,'Leave log'!$C$5:$C$404,"&lt;="&amp;D$4,'Leave log'!$D$5:$D$404,"&gt;="&amp;D$4,'Leave log'!$B$5:$B$404,Setup!$A$15)&gt;0),Setup!$B$15&amp;IF(COUNTIFS('Leave log'!$A$5:$A$404,$A28,'Leave log'!$C$5:$C$404,D$4,'Leave log'!$D$5:$D$404,D$4,'Leave log'!$E$5:$E$404,"Half day")&gt;0,"½",""),IF(AND(Setup!$A$16&lt;&gt;"",COUNTIFS('Leave log'!$A$5:$A$404,$A28,'Leave log'!$C$5:$C$404,"&lt;="&amp;D$4,'Leave log'!$D$5:$D$404,"&gt;="&amp;D$4,'Leave log'!$B$5:$B$404,Setup!$A$16)&gt;0),Setup!$B$16&amp;IF(COUNTIFS('Leave log'!$A$5:$A$404,$A28,'Leave log'!$C$5:$C$404,D$4,'Leave log'!$D$5:$D$404,D$4,'Leave log'!$E$5:$E$404,"Half day")&gt;0,"½",""),IF(AND(Setup!$A$17&lt;&gt;"",COUNTIFS('Leave log'!$A$5:$A$404,$A28,'Leave log'!$C$5:$C$404,"&lt;="&amp;D$4,'Leave log'!$D$5:$D$404,"&gt;="&amp;D$4,'Leave log'!$B$5:$B$404,Setup!$A$17)&gt;0),Setup!$B$17&amp;IF(COUNTIFS('Leave log'!$A$5:$A$404,$A28,'Leave log'!$C$5:$C$404,D$4,'Leave log'!$D$5:$D$404,D$4,'Leave log'!$E$5:$E$404,"Half day")&gt;0,"½",""),""))))))))</f>
        <v/>
      </c>
      <c r="E28" s="75">
        <f>IF(OR(E$7=1,$A28=""),"",IF(COUNTIFS('Leave log'!$A$5:$A$404,$A28,'Leave log'!$C$5:$C$404,"&lt;="&amp;E$4,'Leave log'!$D$5:$D$404,"&gt;="&amp;E$4)=0,"",IF(AND(Setup!$A$12&lt;&gt;"",COUNTIFS('Leave log'!$A$5:$A$404,$A28,'Leave log'!$C$5:$C$404,"&lt;="&amp;E$4,'Leave log'!$D$5:$D$404,"&gt;="&amp;E$4,'Leave log'!$B$5:$B$404,Setup!$A$12)&gt;0),Setup!$B$12&amp;IF(COUNTIFS('Leave log'!$A$5:$A$404,$A28,'Leave log'!$C$5:$C$404,E$4,'Leave log'!$D$5:$D$404,E$4,'Leave log'!$E$5:$E$404,"Half day")&gt;0,"½",""),IF(AND(Setup!$A$13&lt;&gt;"",COUNTIFS('Leave log'!$A$5:$A$404,$A28,'Leave log'!$C$5:$C$404,"&lt;="&amp;E$4,'Leave log'!$D$5:$D$404,"&gt;="&amp;E$4,'Leave log'!$B$5:$B$404,Setup!$A$13)&gt;0),Setup!$B$13&amp;IF(COUNTIFS('Leave log'!$A$5:$A$404,$A28,'Leave log'!$C$5:$C$404,E$4,'Leave log'!$D$5:$D$404,E$4,'Leave log'!$E$5:$E$404,"Half day")&gt;0,"½",""),IF(AND(Setup!$A$14&lt;&gt;"",COUNTIFS('Leave log'!$A$5:$A$404,$A28,'Leave log'!$C$5:$C$404,"&lt;="&amp;E$4,'Leave log'!$D$5:$D$404,"&gt;="&amp;E$4,'Leave log'!$B$5:$B$404,Setup!$A$14)&gt;0),Setup!$B$14&amp;IF(COUNTIFS('Leave log'!$A$5:$A$404,$A28,'Leave log'!$C$5:$C$404,E$4,'Leave log'!$D$5:$D$404,E$4,'Leave log'!$E$5:$E$404,"Half day")&gt;0,"½",""),IF(AND(Setup!$A$15&lt;&gt;"",COUNTIFS('Leave log'!$A$5:$A$404,$A28,'Leave log'!$C$5:$C$404,"&lt;="&amp;E$4,'Leave log'!$D$5:$D$404,"&gt;="&amp;E$4,'Leave log'!$B$5:$B$404,Setup!$A$15)&gt;0),Setup!$B$15&amp;IF(COUNTIFS('Leave log'!$A$5:$A$404,$A28,'Leave log'!$C$5:$C$404,E$4,'Leave log'!$D$5:$D$404,E$4,'Leave log'!$E$5:$E$404,"Half day")&gt;0,"½",""),IF(AND(Setup!$A$16&lt;&gt;"",COUNTIFS('Leave log'!$A$5:$A$404,$A28,'Leave log'!$C$5:$C$404,"&lt;="&amp;E$4,'Leave log'!$D$5:$D$404,"&gt;="&amp;E$4,'Leave log'!$B$5:$B$404,Setup!$A$16)&gt;0),Setup!$B$16&amp;IF(COUNTIFS('Leave log'!$A$5:$A$404,$A28,'Leave log'!$C$5:$C$404,E$4,'Leave log'!$D$5:$D$404,E$4,'Leave log'!$E$5:$E$404,"Half day")&gt;0,"½",""),IF(AND(Setup!$A$17&lt;&gt;"",COUNTIFS('Leave log'!$A$5:$A$404,$A28,'Leave log'!$C$5:$C$404,"&lt;="&amp;E$4,'Leave log'!$D$5:$D$404,"&gt;="&amp;E$4,'Leave log'!$B$5:$B$404,Setup!$A$17)&gt;0),Setup!$B$17&amp;IF(COUNTIFS('Leave log'!$A$5:$A$404,$A28,'Leave log'!$C$5:$C$404,E$4,'Leave log'!$D$5:$D$404,E$4,'Leave log'!$E$5:$E$404,"Half day")&gt;0,"½",""),""))))))))</f>
        <v/>
      </c>
      <c r="F28" s="75">
        <f>IF(OR(F$7=1,$A28=""),"",IF(COUNTIFS('Leave log'!$A$5:$A$404,$A28,'Leave log'!$C$5:$C$404,"&lt;="&amp;F$4,'Leave log'!$D$5:$D$404,"&gt;="&amp;F$4)=0,"",IF(AND(Setup!$A$12&lt;&gt;"",COUNTIFS('Leave log'!$A$5:$A$404,$A28,'Leave log'!$C$5:$C$404,"&lt;="&amp;F$4,'Leave log'!$D$5:$D$404,"&gt;="&amp;F$4,'Leave log'!$B$5:$B$404,Setup!$A$12)&gt;0),Setup!$B$12&amp;IF(COUNTIFS('Leave log'!$A$5:$A$404,$A28,'Leave log'!$C$5:$C$404,F$4,'Leave log'!$D$5:$D$404,F$4,'Leave log'!$E$5:$E$404,"Half day")&gt;0,"½",""),IF(AND(Setup!$A$13&lt;&gt;"",COUNTIFS('Leave log'!$A$5:$A$404,$A28,'Leave log'!$C$5:$C$404,"&lt;="&amp;F$4,'Leave log'!$D$5:$D$404,"&gt;="&amp;F$4,'Leave log'!$B$5:$B$404,Setup!$A$13)&gt;0),Setup!$B$13&amp;IF(COUNTIFS('Leave log'!$A$5:$A$404,$A28,'Leave log'!$C$5:$C$404,F$4,'Leave log'!$D$5:$D$404,F$4,'Leave log'!$E$5:$E$404,"Half day")&gt;0,"½",""),IF(AND(Setup!$A$14&lt;&gt;"",COUNTIFS('Leave log'!$A$5:$A$404,$A28,'Leave log'!$C$5:$C$404,"&lt;="&amp;F$4,'Leave log'!$D$5:$D$404,"&gt;="&amp;F$4,'Leave log'!$B$5:$B$404,Setup!$A$14)&gt;0),Setup!$B$14&amp;IF(COUNTIFS('Leave log'!$A$5:$A$404,$A28,'Leave log'!$C$5:$C$404,F$4,'Leave log'!$D$5:$D$404,F$4,'Leave log'!$E$5:$E$404,"Half day")&gt;0,"½",""),IF(AND(Setup!$A$15&lt;&gt;"",COUNTIFS('Leave log'!$A$5:$A$404,$A28,'Leave log'!$C$5:$C$404,"&lt;="&amp;F$4,'Leave log'!$D$5:$D$404,"&gt;="&amp;F$4,'Leave log'!$B$5:$B$404,Setup!$A$15)&gt;0),Setup!$B$15&amp;IF(COUNTIFS('Leave log'!$A$5:$A$404,$A28,'Leave log'!$C$5:$C$404,F$4,'Leave log'!$D$5:$D$404,F$4,'Leave log'!$E$5:$E$404,"Half day")&gt;0,"½",""),IF(AND(Setup!$A$16&lt;&gt;"",COUNTIFS('Leave log'!$A$5:$A$404,$A28,'Leave log'!$C$5:$C$404,"&lt;="&amp;F$4,'Leave log'!$D$5:$D$404,"&gt;="&amp;F$4,'Leave log'!$B$5:$B$404,Setup!$A$16)&gt;0),Setup!$B$16&amp;IF(COUNTIFS('Leave log'!$A$5:$A$404,$A28,'Leave log'!$C$5:$C$404,F$4,'Leave log'!$D$5:$D$404,F$4,'Leave log'!$E$5:$E$404,"Half day")&gt;0,"½",""),IF(AND(Setup!$A$17&lt;&gt;"",COUNTIFS('Leave log'!$A$5:$A$404,$A28,'Leave log'!$C$5:$C$404,"&lt;="&amp;F$4,'Leave log'!$D$5:$D$404,"&gt;="&amp;F$4,'Leave log'!$B$5:$B$404,Setup!$A$17)&gt;0),Setup!$B$17&amp;IF(COUNTIFS('Leave log'!$A$5:$A$404,$A28,'Leave log'!$C$5:$C$404,F$4,'Leave log'!$D$5:$D$404,F$4,'Leave log'!$E$5:$E$404,"Half day")&gt;0,"½",""),""))))))))</f>
        <v/>
      </c>
      <c r="G28" s="75">
        <f>IF(OR(G$7=1,$A28=""),"",IF(COUNTIFS('Leave log'!$A$5:$A$404,$A28,'Leave log'!$C$5:$C$404,"&lt;="&amp;G$4,'Leave log'!$D$5:$D$404,"&gt;="&amp;G$4)=0,"",IF(AND(Setup!$A$12&lt;&gt;"",COUNTIFS('Leave log'!$A$5:$A$404,$A28,'Leave log'!$C$5:$C$404,"&lt;="&amp;G$4,'Leave log'!$D$5:$D$404,"&gt;="&amp;G$4,'Leave log'!$B$5:$B$404,Setup!$A$12)&gt;0),Setup!$B$12&amp;IF(COUNTIFS('Leave log'!$A$5:$A$404,$A28,'Leave log'!$C$5:$C$404,G$4,'Leave log'!$D$5:$D$404,G$4,'Leave log'!$E$5:$E$404,"Half day")&gt;0,"½",""),IF(AND(Setup!$A$13&lt;&gt;"",COUNTIFS('Leave log'!$A$5:$A$404,$A28,'Leave log'!$C$5:$C$404,"&lt;="&amp;G$4,'Leave log'!$D$5:$D$404,"&gt;="&amp;G$4,'Leave log'!$B$5:$B$404,Setup!$A$13)&gt;0),Setup!$B$13&amp;IF(COUNTIFS('Leave log'!$A$5:$A$404,$A28,'Leave log'!$C$5:$C$404,G$4,'Leave log'!$D$5:$D$404,G$4,'Leave log'!$E$5:$E$404,"Half day")&gt;0,"½",""),IF(AND(Setup!$A$14&lt;&gt;"",COUNTIFS('Leave log'!$A$5:$A$404,$A28,'Leave log'!$C$5:$C$404,"&lt;="&amp;G$4,'Leave log'!$D$5:$D$404,"&gt;="&amp;G$4,'Leave log'!$B$5:$B$404,Setup!$A$14)&gt;0),Setup!$B$14&amp;IF(COUNTIFS('Leave log'!$A$5:$A$404,$A28,'Leave log'!$C$5:$C$404,G$4,'Leave log'!$D$5:$D$404,G$4,'Leave log'!$E$5:$E$404,"Half day")&gt;0,"½",""),IF(AND(Setup!$A$15&lt;&gt;"",COUNTIFS('Leave log'!$A$5:$A$404,$A28,'Leave log'!$C$5:$C$404,"&lt;="&amp;G$4,'Leave log'!$D$5:$D$404,"&gt;="&amp;G$4,'Leave log'!$B$5:$B$404,Setup!$A$15)&gt;0),Setup!$B$15&amp;IF(COUNTIFS('Leave log'!$A$5:$A$404,$A28,'Leave log'!$C$5:$C$404,G$4,'Leave log'!$D$5:$D$404,G$4,'Leave log'!$E$5:$E$404,"Half day")&gt;0,"½",""),IF(AND(Setup!$A$16&lt;&gt;"",COUNTIFS('Leave log'!$A$5:$A$404,$A28,'Leave log'!$C$5:$C$404,"&lt;="&amp;G$4,'Leave log'!$D$5:$D$404,"&gt;="&amp;G$4,'Leave log'!$B$5:$B$404,Setup!$A$16)&gt;0),Setup!$B$16&amp;IF(COUNTIFS('Leave log'!$A$5:$A$404,$A28,'Leave log'!$C$5:$C$404,G$4,'Leave log'!$D$5:$D$404,G$4,'Leave log'!$E$5:$E$404,"Half day")&gt;0,"½",""),IF(AND(Setup!$A$17&lt;&gt;"",COUNTIFS('Leave log'!$A$5:$A$404,$A28,'Leave log'!$C$5:$C$404,"&lt;="&amp;G$4,'Leave log'!$D$5:$D$404,"&gt;="&amp;G$4,'Leave log'!$B$5:$B$404,Setup!$A$17)&gt;0),Setup!$B$17&amp;IF(COUNTIFS('Leave log'!$A$5:$A$404,$A28,'Leave log'!$C$5:$C$404,G$4,'Leave log'!$D$5:$D$404,G$4,'Leave log'!$E$5:$E$404,"Half day")&gt;0,"½",""),""))))))))</f>
        <v/>
      </c>
      <c r="H28" s="75">
        <f>IF(OR(H$7=1,$A28=""),"",IF(COUNTIFS('Leave log'!$A$5:$A$404,$A28,'Leave log'!$C$5:$C$404,"&lt;="&amp;H$4,'Leave log'!$D$5:$D$404,"&gt;="&amp;H$4)=0,"",IF(AND(Setup!$A$12&lt;&gt;"",COUNTIFS('Leave log'!$A$5:$A$404,$A28,'Leave log'!$C$5:$C$404,"&lt;="&amp;H$4,'Leave log'!$D$5:$D$404,"&gt;="&amp;H$4,'Leave log'!$B$5:$B$404,Setup!$A$12)&gt;0),Setup!$B$12&amp;IF(COUNTIFS('Leave log'!$A$5:$A$404,$A28,'Leave log'!$C$5:$C$404,H$4,'Leave log'!$D$5:$D$404,H$4,'Leave log'!$E$5:$E$404,"Half day")&gt;0,"½",""),IF(AND(Setup!$A$13&lt;&gt;"",COUNTIFS('Leave log'!$A$5:$A$404,$A28,'Leave log'!$C$5:$C$404,"&lt;="&amp;H$4,'Leave log'!$D$5:$D$404,"&gt;="&amp;H$4,'Leave log'!$B$5:$B$404,Setup!$A$13)&gt;0),Setup!$B$13&amp;IF(COUNTIFS('Leave log'!$A$5:$A$404,$A28,'Leave log'!$C$5:$C$404,H$4,'Leave log'!$D$5:$D$404,H$4,'Leave log'!$E$5:$E$404,"Half day")&gt;0,"½",""),IF(AND(Setup!$A$14&lt;&gt;"",COUNTIFS('Leave log'!$A$5:$A$404,$A28,'Leave log'!$C$5:$C$404,"&lt;="&amp;H$4,'Leave log'!$D$5:$D$404,"&gt;="&amp;H$4,'Leave log'!$B$5:$B$404,Setup!$A$14)&gt;0),Setup!$B$14&amp;IF(COUNTIFS('Leave log'!$A$5:$A$404,$A28,'Leave log'!$C$5:$C$404,H$4,'Leave log'!$D$5:$D$404,H$4,'Leave log'!$E$5:$E$404,"Half day")&gt;0,"½",""),IF(AND(Setup!$A$15&lt;&gt;"",COUNTIFS('Leave log'!$A$5:$A$404,$A28,'Leave log'!$C$5:$C$404,"&lt;="&amp;H$4,'Leave log'!$D$5:$D$404,"&gt;="&amp;H$4,'Leave log'!$B$5:$B$404,Setup!$A$15)&gt;0),Setup!$B$15&amp;IF(COUNTIFS('Leave log'!$A$5:$A$404,$A28,'Leave log'!$C$5:$C$404,H$4,'Leave log'!$D$5:$D$404,H$4,'Leave log'!$E$5:$E$404,"Half day")&gt;0,"½",""),IF(AND(Setup!$A$16&lt;&gt;"",COUNTIFS('Leave log'!$A$5:$A$404,$A28,'Leave log'!$C$5:$C$404,"&lt;="&amp;H$4,'Leave log'!$D$5:$D$404,"&gt;="&amp;H$4,'Leave log'!$B$5:$B$404,Setup!$A$16)&gt;0),Setup!$B$16&amp;IF(COUNTIFS('Leave log'!$A$5:$A$404,$A28,'Leave log'!$C$5:$C$404,H$4,'Leave log'!$D$5:$D$404,H$4,'Leave log'!$E$5:$E$404,"Half day")&gt;0,"½",""),IF(AND(Setup!$A$17&lt;&gt;"",COUNTIFS('Leave log'!$A$5:$A$404,$A28,'Leave log'!$C$5:$C$404,"&lt;="&amp;H$4,'Leave log'!$D$5:$D$404,"&gt;="&amp;H$4,'Leave log'!$B$5:$B$404,Setup!$A$17)&gt;0),Setup!$B$17&amp;IF(COUNTIFS('Leave log'!$A$5:$A$404,$A28,'Leave log'!$C$5:$C$404,H$4,'Leave log'!$D$5:$D$404,H$4,'Leave log'!$E$5:$E$404,"Half day")&gt;0,"½",""),""))))))))</f>
        <v/>
      </c>
      <c r="I28" s="75">
        <f>IF(OR(I$7=1,$A28=""),"",IF(COUNTIFS('Leave log'!$A$5:$A$404,$A28,'Leave log'!$C$5:$C$404,"&lt;="&amp;I$4,'Leave log'!$D$5:$D$404,"&gt;="&amp;I$4)=0,"",IF(AND(Setup!$A$12&lt;&gt;"",COUNTIFS('Leave log'!$A$5:$A$404,$A28,'Leave log'!$C$5:$C$404,"&lt;="&amp;I$4,'Leave log'!$D$5:$D$404,"&gt;="&amp;I$4,'Leave log'!$B$5:$B$404,Setup!$A$12)&gt;0),Setup!$B$12&amp;IF(COUNTIFS('Leave log'!$A$5:$A$404,$A28,'Leave log'!$C$5:$C$404,I$4,'Leave log'!$D$5:$D$404,I$4,'Leave log'!$E$5:$E$404,"Half day")&gt;0,"½",""),IF(AND(Setup!$A$13&lt;&gt;"",COUNTIFS('Leave log'!$A$5:$A$404,$A28,'Leave log'!$C$5:$C$404,"&lt;="&amp;I$4,'Leave log'!$D$5:$D$404,"&gt;="&amp;I$4,'Leave log'!$B$5:$B$404,Setup!$A$13)&gt;0),Setup!$B$13&amp;IF(COUNTIFS('Leave log'!$A$5:$A$404,$A28,'Leave log'!$C$5:$C$404,I$4,'Leave log'!$D$5:$D$404,I$4,'Leave log'!$E$5:$E$404,"Half day")&gt;0,"½",""),IF(AND(Setup!$A$14&lt;&gt;"",COUNTIFS('Leave log'!$A$5:$A$404,$A28,'Leave log'!$C$5:$C$404,"&lt;="&amp;I$4,'Leave log'!$D$5:$D$404,"&gt;="&amp;I$4,'Leave log'!$B$5:$B$404,Setup!$A$14)&gt;0),Setup!$B$14&amp;IF(COUNTIFS('Leave log'!$A$5:$A$404,$A28,'Leave log'!$C$5:$C$404,I$4,'Leave log'!$D$5:$D$404,I$4,'Leave log'!$E$5:$E$404,"Half day")&gt;0,"½",""),IF(AND(Setup!$A$15&lt;&gt;"",COUNTIFS('Leave log'!$A$5:$A$404,$A28,'Leave log'!$C$5:$C$404,"&lt;="&amp;I$4,'Leave log'!$D$5:$D$404,"&gt;="&amp;I$4,'Leave log'!$B$5:$B$404,Setup!$A$15)&gt;0),Setup!$B$15&amp;IF(COUNTIFS('Leave log'!$A$5:$A$404,$A28,'Leave log'!$C$5:$C$404,I$4,'Leave log'!$D$5:$D$404,I$4,'Leave log'!$E$5:$E$404,"Half day")&gt;0,"½",""),IF(AND(Setup!$A$16&lt;&gt;"",COUNTIFS('Leave log'!$A$5:$A$404,$A28,'Leave log'!$C$5:$C$404,"&lt;="&amp;I$4,'Leave log'!$D$5:$D$404,"&gt;="&amp;I$4,'Leave log'!$B$5:$B$404,Setup!$A$16)&gt;0),Setup!$B$16&amp;IF(COUNTIFS('Leave log'!$A$5:$A$404,$A28,'Leave log'!$C$5:$C$404,I$4,'Leave log'!$D$5:$D$404,I$4,'Leave log'!$E$5:$E$404,"Half day")&gt;0,"½",""),IF(AND(Setup!$A$17&lt;&gt;"",COUNTIFS('Leave log'!$A$5:$A$404,$A28,'Leave log'!$C$5:$C$404,"&lt;="&amp;I$4,'Leave log'!$D$5:$D$404,"&gt;="&amp;I$4,'Leave log'!$B$5:$B$404,Setup!$A$17)&gt;0),Setup!$B$17&amp;IF(COUNTIFS('Leave log'!$A$5:$A$404,$A28,'Leave log'!$C$5:$C$404,I$4,'Leave log'!$D$5:$D$404,I$4,'Leave log'!$E$5:$E$404,"Half day")&gt;0,"½",""),""))))))))</f>
        <v/>
      </c>
      <c r="J28" s="75">
        <f>IF(OR(J$7=1,$A28=""),"",IF(COUNTIFS('Leave log'!$A$5:$A$404,$A28,'Leave log'!$C$5:$C$404,"&lt;="&amp;J$4,'Leave log'!$D$5:$D$404,"&gt;="&amp;J$4)=0,"",IF(AND(Setup!$A$12&lt;&gt;"",COUNTIFS('Leave log'!$A$5:$A$404,$A28,'Leave log'!$C$5:$C$404,"&lt;="&amp;J$4,'Leave log'!$D$5:$D$404,"&gt;="&amp;J$4,'Leave log'!$B$5:$B$404,Setup!$A$12)&gt;0),Setup!$B$12&amp;IF(COUNTIFS('Leave log'!$A$5:$A$404,$A28,'Leave log'!$C$5:$C$404,J$4,'Leave log'!$D$5:$D$404,J$4,'Leave log'!$E$5:$E$404,"Half day")&gt;0,"½",""),IF(AND(Setup!$A$13&lt;&gt;"",COUNTIFS('Leave log'!$A$5:$A$404,$A28,'Leave log'!$C$5:$C$404,"&lt;="&amp;J$4,'Leave log'!$D$5:$D$404,"&gt;="&amp;J$4,'Leave log'!$B$5:$B$404,Setup!$A$13)&gt;0),Setup!$B$13&amp;IF(COUNTIFS('Leave log'!$A$5:$A$404,$A28,'Leave log'!$C$5:$C$404,J$4,'Leave log'!$D$5:$D$404,J$4,'Leave log'!$E$5:$E$404,"Half day")&gt;0,"½",""),IF(AND(Setup!$A$14&lt;&gt;"",COUNTIFS('Leave log'!$A$5:$A$404,$A28,'Leave log'!$C$5:$C$404,"&lt;="&amp;J$4,'Leave log'!$D$5:$D$404,"&gt;="&amp;J$4,'Leave log'!$B$5:$B$404,Setup!$A$14)&gt;0),Setup!$B$14&amp;IF(COUNTIFS('Leave log'!$A$5:$A$404,$A28,'Leave log'!$C$5:$C$404,J$4,'Leave log'!$D$5:$D$404,J$4,'Leave log'!$E$5:$E$404,"Half day")&gt;0,"½",""),IF(AND(Setup!$A$15&lt;&gt;"",COUNTIFS('Leave log'!$A$5:$A$404,$A28,'Leave log'!$C$5:$C$404,"&lt;="&amp;J$4,'Leave log'!$D$5:$D$404,"&gt;="&amp;J$4,'Leave log'!$B$5:$B$404,Setup!$A$15)&gt;0),Setup!$B$15&amp;IF(COUNTIFS('Leave log'!$A$5:$A$404,$A28,'Leave log'!$C$5:$C$404,J$4,'Leave log'!$D$5:$D$404,J$4,'Leave log'!$E$5:$E$404,"Half day")&gt;0,"½",""),IF(AND(Setup!$A$16&lt;&gt;"",COUNTIFS('Leave log'!$A$5:$A$404,$A28,'Leave log'!$C$5:$C$404,"&lt;="&amp;J$4,'Leave log'!$D$5:$D$404,"&gt;="&amp;J$4,'Leave log'!$B$5:$B$404,Setup!$A$16)&gt;0),Setup!$B$16&amp;IF(COUNTIFS('Leave log'!$A$5:$A$404,$A28,'Leave log'!$C$5:$C$404,J$4,'Leave log'!$D$5:$D$404,J$4,'Leave log'!$E$5:$E$404,"Half day")&gt;0,"½",""),IF(AND(Setup!$A$17&lt;&gt;"",COUNTIFS('Leave log'!$A$5:$A$404,$A28,'Leave log'!$C$5:$C$404,"&lt;="&amp;J$4,'Leave log'!$D$5:$D$404,"&gt;="&amp;J$4,'Leave log'!$B$5:$B$404,Setup!$A$17)&gt;0),Setup!$B$17&amp;IF(COUNTIFS('Leave log'!$A$5:$A$404,$A28,'Leave log'!$C$5:$C$404,J$4,'Leave log'!$D$5:$D$404,J$4,'Leave log'!$E$5:$E$404,"Half day")&gt;0,"½",""),""))))))))</f>
        <v/>
      </c>
      <c r="K28" s="75">
        <f>IF(OR(K$7=1,$A28=""),"",IF(COUNTIFS('Leave log'!$A$5:$A$404,$A28,'Leave log'!$C$5:$C$404,"&lt;="&amp;K$4,'Leave log'!$D$5:$D$404,"&gt;="&amp;K$4)=0,"",IF(AND(Setup!$A$12&lt;&gt;"",COUNTIFS('Leave log'!$A$5:$A$404,$A28,'Leave log'!$C$5:$C$404,"&lt;="&amp;K$4,'Leave log'!$D$5:$D$404,"&gt;="&amp;K$4,'Leave log'!$B$5:$B$404,Setup!$A$12)&gt;0),Setup!$B$12&amp;IF(COUNTIFS('Leave log'!$A$5:$A$404,$A28,'Leave log'!$C$5:$C$404,K$4,'Leave log'!$D$5:$D$404,K$4,'Leave log'!$E$5:$E$404,"Half day")&gt;0,"½",""),IF(AND(Setup!$A$13&lt;&gt;"",COUNTIFS('Leave log'!$A$5:$A$404,$A28,'Leave log'!$C$5:$C$404,"&lt;="&amp;K$4,'Leave log'!$D$5:$D$404,"&gt;="&amp;K$4,'Leave log'!$B$5:$B$404,Setup!$A$13)&gt;0),Setup!$B$13&amp;IF(COUNTIFS('Leave log'!$A$5:$A$404,$A28,'Leave log'!$C$5:$C$404,K$4,'Leave log'!$D$5:$D$404,K$4,'Leave log'!$E$5:$E$404,"Half day")&gt;0,"½",""),IF(AND(Setup!$A$14&lt;&gt;"",COUNTIFS('Leave log'!$A$5:$A$404,$A28,'Leave log'!$C$5:$C$404,"&lt;="&amp;K$4,'Leave log'!$D$5:$D$404,"&gt;="&amp;K$4,'Leave log'!$B$5:$B$404,Setup!$A$14)&gt;0),Setup!$B$14&amp;IF(COUNTIFS('Leave log'!$A$5:$A$404,$A28,'Leave log'!$C$5:$C$404,K$4,'Leave log'!$D$5:$D$404,K$4,'Leave log'!$E$5:$E$404,"Half day")&gt;0,"½",""),IF(AND(Setup!$A$15&lt;&gt;"",COUNTIFS('Leave log'!$A$5:$A$404,$A28,'Leave log'!$C$5:$C$404,"&lt;="&amp;K$4,'Leave log'!$D$5:$D$404,"&gt;="&amp;K$4,'Leave log'!$B$5:$B$404,Setup!$A$15)&gt;0),Setup!$B$15&amp;IF(COUNTIFS('Leave log'!$A$5:$A$404,$A28,'Leave log'!$C$5:$C$404,K$4,'Leave log'!$D$5:$D$404,K$4,'Leave log'!$E$5:$E$404,"Half day")&gt;0,"½",""),IF(AND(Setup!$A$16&lt;&gt;"",COUNTIFS('Leave log'!$A$5:$A$404,$A28,'Leave log'!$C$5:$C$404,"&lt;="&amp;K$4,'Leave log'!$D$5:$D$404,"&gt;="&amp;K$4,'Leave log'!$B$5:$B$404,Setup!$A$16)&gt;0),Setup!$B$16&amp;IF(COUNTIFS('Leave log'!$A$5:$A$404,$A28,'Leave log'!$C$5:$C$404,K$4,'Leave log'!$D$5:$D$404,K$4,'Leave log'!$E$5:$E$404,"Half day")&gt;0,"½",""),IF(AND(Setup!$A$17&lt;&gt;"",COUNTIFS('Leave log'!$A$5:$A$404,$A28,'Leave log'!$C$5:$C$404,"&lt;="&amp;K$4,'Leave log'!$D$5:$D$404,"&gt;="&amp;K$4,'Leave log'!$B$5:$B$404,Setup!$A$17)&gt;0),Setup!$B$17&amp;IF(COUNTIFS('Leave log'!$A$5:$A$404,$A28,'Leave log'!$C$5:$C$404,K$4,'Leave log'!$D$5:$D$404,K$4,'Leave log'!$E$5:$E$404,"Half day")&gt;0,"½",""),""))))))))</f>
        <v/>
      </c>
      <c r="L28" s="75">
        <f>IF(OR(L$7=1,$A28=""),"",IF(COUNTIFS('Leave log'!$A$5:$A$404,$A28,'Leave log'!$C$5:$C$404,"&lt;="&amp;L$4,'Leave log'!$D$5:$D$404,"&gt;="&amp;L$4)=0,"",IF(AND(Setup!$A$12&lt;&gt;"",COUNTIFS('Leave log'!$A$5:$A$404,$A28,'Leave log'!$C$5:$C$404,"&lt;="&amp;L$4,'Leave log'!$D$5:$D$404,"&gt;="&amp;L$4,'Leave log'!$B$5:$B$404,Setup!$A$12)&gt;0),Setup!$B$12&amp;IF(COUNTIFS('Leave log'!$A$5:$A$404,$A28,'Leave log'!$C$5:$C$404,L$4,'Leave log'!$D$5:$D$404,L$4,'Leave log'!$E$5:$E$404,"Half day")&gt;0,"½",""),IF(AND(Setup!$A$13&lt;&gt;"",COUNTIFS('Leave log'!$A$5:$A$404,$A28,'Leave log'!$C$5:$C$404,"&lt;="&amp;L$4,'Leave log'!$D$5:$D$404,"&gt;="&amp;L$4,'Leave log'!$B$5:$B$404,Setup!$A$13)&gt;0),Setup!$B$13&amp;IF(COUNTIFS('Leave log'!$A$5:$A$404,$A28,'Leave log'!$C$5:$C$404,L$4,'Leave log'!$D$5:$D$404,L$4,'Leave log'!$E$5:$E$404,"Half day")&gt;0,"½",""),IF(AND(Setup!$A$14&lt;&gt;"",COUNTIFS('Leave log'!$A$5:$A$404,$A28,'Leave log'!$C$5:$C$404,"&lt;="&amp;L$4,'Leave log'!$D$5:$D$404,"&gt;="&amp;L$4,'Leave log'!$B$5:$B$404,Setup!$A$14)&gt;0),Setup!$B$14&amp;IF(COUNTIFS('Leave log'!$A$5:$A$404,$A28,'Leave log'!$C$5:$C$404,L$4,'Leave log'!$D$5:$D$404,L$4,'Leave log'!$E$5:$E$404,"Half day")&gt;0,"½",""),IF(AND(Setup!$A$15&lt;&gt;"",COUNTIFS('Leave log'!$A$5:$A$404,$A28,'Leave log'!$C$5:$C$404,"&lt;="&amp;L$4,'Leave log'!$D$5:$D$404,"&gt;="&amp;L$4,'Leave log'!$B$5:$B$404,Setup!$A$15)&gt;0),Setup!$B$15&amp;IF(COUNTIFS('Leave log'!$A$5:$A$404,$A28,'Leave log'!$C$5:$C$404,L$4,'Leave log'!$D$5:$D$404,L$4,'Leave log'!$E$5:$E$404,"Half day")&gt;0,"½",""),IF(AND(Setup!$A$16&lt;&gt;"",COUNTIFS('Leave log'!$A$5:$A$404,$A28,'Leave log'!$C$5:$C$404,"&lt;="&amp;L$4,'Leave log'!$D$5:$D$404,"&gt;="&amp;L$4,'Leave log'!$B$5:$B$404,Setup!$A$16)&gt;0),Setup!$B$16&amp;IF(COUNTIFS('Leave log'!$A$5:$A$404,$A28,'Leave log'!$C$5:$C$404,L$4,'Leave log'!$D$5:$D$404,L$4,'Leave log'!$E$5:$E$404,"Half day")&gt;0,"½",""),IF(AND(Setup!$A$17&lt;&gt;"",COUNTIFS('Leave log'!$A$5:$A$404,$A28,'Leave log'!$C$5:$C$404,"&lt;="&amp;L$4,'Leave log'!$D$5:$D$404,"&gt;="&amp;L$4,'Leave log'!$B$5:$B$404,Setup!$A$17)&gt;0),Setup!$B$17&amp;IF(COUNTIFS('Leave log'!$A$5:$A$404,$A28,'Leave log'!$C$5:$C$404,L$4,'Leave log'!$D$5:$D$404,L$4,'Leave log'!$E$5:$E$404,"Half day")&gt;0,"½",""),""))))))))</f>
        <v/>
      </c>
      <c r="M28" s="75">
        <f>IF(OR(M$7=1,$A28=""),"",IF(COUNTIFS('Leave log'!$A$5:$A$404,$A28,'Leave log'!$C$5:$C$404,"&lt;="&amp;M$4,'Leave log'!$D$5:$D$404,"&gt;="&amp;M$4)=0,"",IF(AND(Setup!$A$12&lt;&gt;"",COUNTIFS('Leave log'!$A$5:$A$404,$A28,'Leave log'!$C$5:$C$404,"&lt;="&amp;M$4,'Leave log'!$D$5:$D$404,"&gt;="&amp;M$4,'Leave log'!$B$5:$B$404,Setup!$A$12)&gt;0),Setup!$B$12&amp;IF(COUNTIFS('Leave log'!$A$5:$A$404,$A28,'Leave log'!$C$5:$C$404,M$4,'Leave log'!$D$5:$D$404,M$4,'Leave log'!$E$5:$E$404,"Half day")&gt;0,"½",""),IF(AND(Setup!$A$13&lt;&gt;"",COUNTIFS('Leave log'!$A$5:$A$404,$A28,'Leave log'!$C$5:$C$404,"&lt;="&amp;M$4,'Leave log'!$D$5:$D$404,"&gt;="&amp;M$4,'Leave log'!$B$5:$B$404,Setup!$A$13)&gt;0),Setup!$B$13&amp;IF(COUNTIFS('Leave log'!$A$5:$A$404,$A28,'Leave log'!$C$5:$C$404,M$4,'Leave log'!$D$5:$D$404,M$4,'Leave log'!$E$5:$E$404,"Half day")&gt;0,"½",""),IF(AND(Setup!$A$14&lt;&gt;"",COUNTIFS('Leave log'!$A$5:$A$404,$A28,'Leave log'!$C$5:$C$404,"&lt;="&amp;M$4,'Leave log'!$D$5:$D$404,"&gt;="&amp;M$4,'Leave log'!$B$5:$B$404,Setup!$A$14)&gt;0),Setup!$B$14&amp;IF(COUNTIFS('Leave log'!$A$5:$A$404,$A28,'Leave log'!$C$5:$C$404,M$4,'Leave log'!$D$5:$D$404,M$4,'Leave log'!$E$5:$E$404,"Half day")&gt;0,"½",""),IF(AND(Setup!$A$15&lt;&gt;"",COUNTIFS('Leave log'!$A$5:$A$404,$A28,'Leave log'!$C$5:$C$404,"&lt;="&amp;M$4,'Leave log'!$D$5:$D$404,"&gt;="&amp;M$4,'Leave log'!$B$5:$B$404,Setup!$A$15)&gt;0),Setup!$B$15&amp;IF(COUNTIFS('Leave log'!$A$5:$A$404,$A28,'Leave log'!$C$5:$C$404,M$4,'Leave log'!$D$5:$D$404,M$4,'Leave log'!$E$5:$E$404,"Half day")&gt;0,"½",""),IF(AND(Setup!$A$16&lt;&gt;"",COUNTIFS('Leave log'!$A$5:$A$404,$A28,'Leave log'!$C$5:$C$404,"&lt;="&amp;M$4,'Leave log'!$D$5:$D$404,"&gt;="&amp;M$4,'Leave log'!$B$5:$B$404,Setup!$A$16)&gt;0),Setup!$B$16&amp;IF(COUNTIFS('Leave log'!$A$5:$A$404,$A28,'Leave log'!$C$5:$C$404,M$4,'Leave log'!$D$5:$D$404,M$4,'Leave log'!$E$5:$E$404,"Half day")&gt;0,"½",""),IF(AND(Setup!$A$17&lt;&gt;"",COUNTIFS('Leave log'!$A$5:$A$404,$A28,'Leave log'!$C$5:$C$404,"&lt;="&amp;M$4,'Leave log'!$D$5:$D$404,"&gt;="&amp;M$4,'Leave log'!$B$5:$B$404,Setup!$A$17)&gt;0),Setup!$B$17&amp;IF(COUNTIFS('Leave log'!$A$5:$A$404,$A28,'Leave log'!$C$5:$C$404,M$4,'Leave log'!$D$5:$D$404,M$4,'Leave log'!$E$5:$E$404,"Half day")&gt;0,"½",""),""))))))))</f>
        <v/>
      </c>
      <c r="N28" s="75">
        <f>IF(OR(N$7=1,$A28=""),"",IF(COUNTIFS('Leave log'!$A$5:$A$404,$A28,'Leave log'!$C$5:$C$404,"&lt;="&amp;N$4,'Leave log'!$D$5:$D$404,"&gt;="&amp;N$4)=0,"",IF(AND(Setup!$A$12&lt;&gt;"",COUNTIFS('Leave log'!$A$5:$A$404,$A28,'Leave log'!$C$5:$C$404,"&lt;="&amp;N$4,'Leave log'!$D$5:$D$404,"&gt;="&amp;N$4,'Leave log'!$B$5:$B$404,Setup!$A$12)&gt;0),Setup!$B$12&amp;IF(COUNTIFS('Leave log'!$A$5:$A$404,$A28,'Leave log'!$C$5:$C$404,N$4,'Leave log'!$D$5:$D$404,N$4,'Leave log'!$E$5:$E$404,"Half day")&gt;0,"½",""),IF(AND(Setup!$A$13&lt;&gt;"",COUNTIFS('Leave log'!$A$5:$A$404,$A28,'Leave log'!$C$5:$C$404,"&lt;="&amp;N$4,'Leave log'!$D$5:$D$404,"&gt;="&amp;N$4,'Leave log'!$B$5:$B$404,Setup!$A$13)&gt;0),Setup!$B$13&amp;IF(COUNTIFS('Leave log'!$A$5:$A$404,$A28,'Leave log'!$C$5:$C$404,N$4,'Leave log'!$D$5:$D$404,N$4,'Leave log'!$E$5:$E$404,"Half day")&gt;0,"½",""),IF(AND(Setup!$A$14&lt;&gt;"",COUNTIFS('Leave log'!$A$5:$A$404,$A28,'Leave log'!$C$5:$C$404,"&lt;="&amp;N$4,'Leave log'!$D$5:$D$404,"&gt;="&amp;N$4,'Leave log'!$B$5:$B$404,Setup!$A$14)&gt;0),Setup!$B$14&amp;IF(COUNTIFS('Leave log'!$A$5:$A$404,$A28,'Leave log'!$C$5:$C$404,N$4,'Leave log'!$D$5:$D$404,N$4,'Leave log'!$E$5:$E$404,"Half day")&gt;0,"½",""),IF(AND(Setup!$A$15&lt;&gt;"",COUNTIFS('Leave log'!$A$5:$A$404,$A28,'Leave log'!$C$5:$C$404,"&lt;="&amp;N$4,'Leave log'!$D$5:$D$404,"&gt;="&amp;N$4,'Leave log'!$B$5:$B$404,Setup!$A$15)&gt;0),Setup!$B$15&amp;IF(COUNTIFS('Leave log'!$A$5:$A$404,$A28,'Leave log'!$C$5:$C$404,N$4,'Leave log'!$D$5:$D$404,N$4,'Leave log'!$E$5:$E$404,"Half day")&gt;0,"½",""),IF(AND(Setup!$A$16&lt;&gt;"",COUNTIFS('Leave log'!$A$5:$A$404,$A28,'Leave log'!$C$5:$C$404,"&lt;="&amp;N$4,'Leave log'!$D$5:$D$404,"&gt;="&amp;N$4,'Leave log'!$B$5:$B$404,Setup!$A$16)&gt;0),Setup!$B$16&amp;IF(COUNTIFS('Leave log'!$A$5:$A$404,$A28,'Leave log'!$C$5:$C$404,N$4,'Leave log'!$D$5:$D$404,N$4,'Leave log'!$E$5:$E$404,"Half day")&gt;0,"½",""),IF(AND(Setup!$A$17&lt;&gt;"",COUNTIFS('Leave log'!$A$5:$A$404,$A28,'Leave log'!$C$5:$C$404,"&lt;="&amp;N$4,'Leave log'!$D$5:$D$404,"&gt;="&amp;N$4,'Leave log'!$B$5:$B$404,Setup!$A$17)&gt;0),Setup!$B$17&amp;IF(COUNTIFS('Leave log'!$A$5:$A$404,$A28,'Leave log'!$C$5:$C$404,N$4,'Leave log'!$D$5:$D$404,N$4,'Leave log'!$E$5:$E$404,"Half day")&gt;0,"½",""),""))))))))</f>
        <v/>
      </c>
      <c r="O28" s="75">
        <f>IF(OR(O$7=1,$A28=""),"",IF(COUNTIFS('Leave log'!$A$5:$A$404,$A28,'Leave log'!$C$5:$C$404,"&lt;="&amp;O$4,'Leave log'!$D$5:$D$404,"&gt;="&amp;O$4)=0,"",IF(AND(Setup!$A$12&lt;&gt;"",COUNTIFS('Leave log'!$A$5:$A$404,$A28,'Leave log'!$C$5:$C$404,"&lt;="&amp;O$4,'Leave log'!$D$5:$D$404,"&gt;="&amp;O$4,'Leave log'!$B$5:$B$404,Setup!$A$12)&gt;0),Setup!$B$12&amp;IF(COUNTIFS('Leave log'!$A$5:$A$404,$A28,'Leave log'!$C$5:$C$404,O$4,'Leave log'!$D$5:$D$404,O$4,'Leave log'!$E$5:$E$404,"Half day")&gt;0,"½",""),IF(AND(Setup!$A$13&lt;&gt;"",COUNTIFS('Leave log'!$A$5:$A$404,$A28,'Leave log'!$C$5:$C$404,"&lt;="&amp;O$4,'Leave log'!$D$5:$D$404,"&gt;="&amp;O$4,'Leave log'!$B$5:$B$404,Setup!$A$13)&gt;0),Setup!$B$13&amp;IF(COUNTIFS('Leave log'!$A$5:$A$404,$A28,'Leave log'!$C$5:$C$404,O$4,'Leave log'!$D$5:$D$404,O$4,'Leave log'!$E$5:$E$404,"Half day")&gt;0,"½",""),IF(AND(Setup!$A$14&lt;&gt;"",COUNTIFS('Leave log'!$A$5:$A$404,$A28,'Leave log'!$C$5:$C$404,"&lt;="&amp;O$4,'Leave log'!$D$5:$D$404,"&gt;="&amp;O$4,'Leave log'!$B$5:$B$404,Setup!$A$14)&gt;0),Setup!$B$14&amp;IF(COUNTIFS('Leave log'!$A$5:$A$404,$A28,'Leave log'!$C$5:$C$404,O$4,'Leave log'!$D$5:$D$404,O$4,'Leave log'!$E$5:$E$404,"Half day")&gt;0,"½",""),IF(AND(Setup!$A$15&lt;&gt;"",COUNTIFS('Leave log'!$A$5:$A$404,$A28,'Leave log'!$C$5:$C$404,"&lt;="&amp;O$4,'Leave log'!$D$5:$D$404,"&gt;="&amp;O$4,'Leave log'!$B$5:$B$404,Setup!$A$15)&gt;0),Setup!$B$15&amp;IF(COUNTIFS('Leave log'!$A$5:$A$404,$A28,'Leave log'!$C$5:$C$404,O$4,'Leave log'!$D$5:$D$404,O$4,'Leave log'!$E$5:$E$404,"Half day")&gt;0,"½",""),IF(AND(Setup!$A$16&lt;&gt;"",COUNTIFS('Leave log'!$A$5:$A$404,$A28,'Leave log'!$C$5:$C$404,"&lt;="&amp;O$4,'Leave log'!$D$5:$D$404,"&gt;="&amp;O$4,'Leave log'!$B$5:$B$404,Setup!$A$16)&gt;0),Setup!$B$16&amp;IF(COUNTIFS('Leave log'!$A$5:$A$404,$A28,'Leave log'!$C$5:$C$404,O$4,'Leave log'!$D$5:$D$404,O$4,'Leave log'!$E$5:$E$404,"Half day")&gt;0,"½",""),IF(AND(Setup!$A$17&lt;&gt;"",COUNTIFS('Leave log'!$A$5:$A$404,$A28,'Leave log'!$C$5:$C$404,"&lt;="&amp;O$4,'Leave log'!$D$5:$D$404,"&gt;="&amp;O$4,'Leave log'!$B$5:$B$404,Setup!$A$17)&gt;0),Setup!$B$17&amp;IF(COUNTIFS('Leave log'!$A$5:$A$404,$A28,'Leave log'!$C$5:$C$404,O$4,'Leave log'!$D$5:$D$404,O$4,'Leave log'!$E$5:$E$404,"Half day")&gt;0,"½",""),""))))))))</f>
        <v/>
      </c>
      <c r="P28" s="75">
        <f>IF(OR(P$7=1,$A28=""),"",IF(COUNTIFS('Leave log'!$A$5:$A$404,$A28,'Leave log'!$C$5:$C$404,"&lt;="&amp;P$4,'Leave log'!$D$5:$D$404,"&gt;="&amp;P$4)=0,"",IF(AND(Setup!$A$12&lt;&gt;"",COUNTIFS('Leave log'!$A$5:$A$404,$A28,'Leave log'!$C$5:$C$404,"&lt;="&amp;P$4,'Leave log'!$D$5:$D$404,"&gt;="&amp;P$4,'Leave log'!$B$5:$B$404,Setup!$A$12)&gt;0),Setup!$B$12&amp;IF(COUNTIFS('Leave log'!$A$5:$A$404,$A28,'Leave log'!$C$5:$C$404,P$4,'Leave log'!$D$5:$D$404,P$4,'Leave log'!$E$5:$E$404,"Half day")&gt;0,"½",""),IF(AND(Setup!$A$13&lt;&gt;"",COUNTIFS('Leave log'!$A$5:$A$404,$A28,'Leave log'!$C$5:$C$404,"&lt;="&amp;P$4,'Leave log'!$D$5:$D$404,"&gt;="&amp;P$4,'Leave log'!$B$5:$B$404,Setup!$A$13)&gt;0),Setup!$B$13&amp;IF(COUNTIFS('Leave log'!$A$5:$A$404,$A28,'Leave log'!$C$5:$C$404,P$4,'Leave log'!$D$5:$D$404,P$4,'Leave log'!$E$5:$E$404,"Half day")&gt;0,"½",""),IF(AND(Setup!$A$14&lt;&gt;"",COUNTIFS('Leave log'!$A$5:$A$404,$A28,'Leave log'!$C$5:$C$404,"&lt;="&amp;P$4,'Leave log'!$D$5:$D$404,"&gt;="&amp;P$4,'Leave log'!$B$5:$B$404,Setup!$A$14)&gt;0),Setup!$B$14&amp;IF(COUNTIFS('Leave log'!$A$5:$A$404,$A28,'Leave log'!$C$5:$C$404,P$4,'Leave log'!$D$5:$D$404,P$4,'Leave log'!$E$5:$E$404,"Half day")&gt;0,"½",""),IF(AND(Setup!$A$15&lt;&gt;"",COUNTIFS('Leave log'!$A$5:$A$404,$A28,'Leave log'!$C$5:$C$404,"&lt;="&amp;P$4,'Leave log'!$D$5:$D$404,"&gt;="&amp;P$4,'Leave log'!$B$5:$B$404,Setup!$A$15)&gt;0),Setup!$B$15&amp;IF(COUNTIFS('Leave log'!$A$5:$A$404,$A28,'Leave log'!$C$5:$C$404,P$4,'Leave log'!$D$5:$D$404,P$4,'Leave log'!$E$5:$E$404,"Half day")&gt;0,"½",""),IF(AND(Setup!$A$16&lt;&gt;"",COUNTIFS('Leave log'!$A$5:$A$404,$A28,'Leave log'!$C$5:$C$404,"&lt;="&amp;P$4,'Leave log'!$D$5:$D$404,"&gt;="&amp;P$4,'Leave log'!$B$5:$B$404,Setup!$A$16)&gt;0),Setup!$B$16&amp;IF(COUNTIFS('Leave log'!$A$5:$A$404,$A28,'Leave log'!$C$5:$C$404,P$4,'Leave log'!$D$5:$D$404,P$4,'Leave log'!$E$5:$E$404,"Half day")&gt;0,"½",""),IF(AND(Setup!$A$17&lt;&gt;"",COUNTIFS('Leave log'!$A$5:$A$404,$A28,'Leave log'!$C$5:$C$404,"&lt;="&amp;P$4,'Leave log'!$D$5:$D$404,"&gt;="&amp;P$4,'Leave log'!$B$5:$B$404,Setup!$A$17)&gt;0),Setup!$B$17&amp;IF(COUNTIFS('Leave log'!$A$5:$A$404,$A28,'Leave log'!$C$5:$C$404,P$4,'Leave log'!$D$5:$D$404,P$4,'Leave log'!$E$5:$E$404,"Half day")&gt;0,"½",""),""))))))))</f>
        <v/>
      </c>
      <c r="Q28" s="75">
        <f>IF(OR(Q$7=1,$A28=""),"",IF(COUNTIFS('Leave log'!$A$5:$A$404,$A28,'Leave log'!$C$5:$C$404,"&lt;="&amp;Q$4,'Leave log'!$D$5:$D$404,"&gt;="&amp;Q$4)=0,"",IF(AND(Setup!$A$12&lt;&gt;"",COUNTIFS('Leave log'!$A$5:$A$404,$A28,'Leave log'!$C$5:$C$404,"&lt;="&amp;Q$4,'Leave log'!$D$5:$D$404,"&gt;="&amp;Q$4,'Leave log'!$B$5:$B$404,Setup!$A$12)&gt;0),Setup!$B$12&amp;IF(COUNTIFS('Leave log'!$A$5:$A$404,$A28,'Leave log'!$C$5:$C$404,Q$4,'Leave log'!$D$5:$D$404,Q$4,'Leave log'!$E$5:$E$404,"Half day")&gt;0,"½",""),IF(AND(Setup!$A$13&lt;&gt;"",COUNTIFS('Leave log'!$A$5:$A$404,$A28,'Leave log'!$C$5:$C$404,"&lt;="&amp;Q$4,'Leave log'!$D$5:$D$404,"&gt;="&amp;Q$4,'Leave log'!$B$5:$B$404,Setup!$A$13)&gt;0),Setup!$B$13&amp;IF(COUNTIFS('Leave log'!$A$5:$A$404,$A28,'Leave log'!$C$5:$C$404,Q$4,'Leave log'!$D$5:$D$404,Q$4,'Leave log'!$E$5:$E$404,"Half day")&gt;0,"½",""),IF(AND(Setup!$A$14&lt;&gt;"",COUNTIFS('Leave log'!$A$5:$A$404,$A28,'Leave log'!$C$5:$C$404,"&lt;="&amp;Q$4,'Leave log'!$D$5:$D$404,"&gt;="&amp;Q$4,'Leave log'!$B$5:$B$404,Setup!$A$14)&gt;0),Setup!$B$14&amp;IF(COUNTIFS('Leave log'!$A$5:$A$404,$A28,'Leave log'!$C$5:$C$404,Q$4,'Leave log'!$D$5:$D$404,Q$4,'Leave log'!$E$5:$E$404,"Half day")&gt;0,"½",""),IF(AND(Setup!$A$15&lt;&gt;"",COUNTIFS('Leave log'!$A$5:$A$404,$A28,'Leave log'!$C$5:$C$404,"&lt;="&amp;Q$4,'Leave log'!$D$5:$D$404,"&gt;="&amp;Q$4,'Leave log'!$B$5:$B$404,Setup!$A$15)&gt;0),Setup!$B$15&amp;IF(COUNTIFS('Leave log'!$A$5:$A$404,$A28,'Leave log'!$C$5:$C$404,Q$4,'Leave log'!$D$5:$D$404,Q$4,'Leave log'!$E$5:$E$404,"Half day")&gt;0,"½",""),IF(AND(Setup!$A$16&lt;&gt;"",COUNTIFS('Leave log'!$A$5:$A$404,$A28,'Leave log'!$C$5:$C$404,"&lt;="&amp;Q$4,'Leave log'!$D$5:$D$404,"&gt;="&amp;Q$4,'Leave log'!$B$5:$B$404,Setup!$A$16)&gt;0),Setup!$B$16&amp;IF(COUNTIFS('Leave log'!$A$5:$A$404,$A28,'Leave log'!$C$5:$C$404,Q$4,'Leave log'!$D$5:$D$404,Q$4,'Leave log'!$E$5:$E$404,"Half day")&gt;0,"½",""),IF(AND(Setup!$A$17&lt;&gt;"",COUNTIFS('Leave log'!$A$5:$A$404,$A28,'Leave log'!$C$5:$C$404,"&lt;="&amp;Q$4,'Leave log'!$D$5:$D$404,"&gt;="&amp;Q$4,'Leave log'!$B$5:$B$404,Setup!$A$17)&gt;0),Setup!$B$17&amp;IF(COUNTIFS('Leave log'!$A$5:$A$404,$A28,'Leave log'!$C$5:$C$404,Q$4,'Leave log'!$D$5:$D$404,Q$4,'Leave log'!$E$5:$E$404,"Half day")&gt;0,"½",""),""))))))))</f>
        <v/>
      </c>
      <c r="R28" s="75">
        <f>IF(OR(R$7=1,$A28=""),"",IF(COUNTIFS('Leave log'!$A$5:$A$404,$A28,'Leave log'!$C$5:$C$404,"&lt;="&amp;R$4,'Leave log'!$D$5:$D$404,"&gt;="&amp;R$4)=0,"",IF(AND(Setup!$A$12&lt;&gt;"",COUNTIFS('Leave log'!$A$5:$A$404,$A28,'Leave log'!$C$5:$C$404,"&lt;="&amp;R$4,'Leave log'!$D$5:$D$404,"&gt;="&amp;R$4,'Leave log'!$B$5:$B$404,Setup!$A$12)&gt;0),Setup!$B$12&amp;IF(COUNTIFS('Leave log'!$A$5:$A$404,$A28,'Leave log'!$C$5:$C$404,R$4,'Leave log'!$D$5:$D$404,R$4,'Leave log'!$E$5:$E$404,"Half day")&gt;0,"½",""),IF(AND(Setup!$A$13&lt;&gt;"",COUNTIFS('Leave log'!$A$5:$A$404,$A28,'Leave log'!$C$5:$C$404,"&lt;="&amp;R$4,'Leave log'!$D$5:$D$404,"&gt;="&amp;R$4,'Leave log'!$B$5:$B$404,Setup!$A$13)&gt;0),Setup!$B$13&amp;IF(COUNTIFS('Leave log'!$A$5:$A$404,$A28,'Leave log'!$C$5:$C$404,R$4,'Leave log'!$D$5:$D$404,R$4,'Leave log'!$E$5:$E$404,"Half day")&gt;0,"½",""),IF(AND(Setup!$A$14&lt;&gt;"",COUNTIFS('Leave log'!$A$5:$A$404,$A28,'Leave log'!$C$5:$C$404,"&lt;="&amp;R$4,'Leave log'!$D$5:$D$404,"&gt;="&amp;R$4,'Leave log'!$B$5:$B$404,Setup!$A$14)&gt;0),Setup!$B$14&amp;IF(COUNTIFS('Leave log'!$A$5:$A$404,$A28,'Leave log'!$C$5:$C$404,R$4,'Leave log'!$D$5:$D$404,R$4,'Leave log'!$E$5:$E$404,"Half day")&gt;0,"½",""),IF(AND(Setup!$A$15&lt;&gt;"",COUNTIFS('Leave log'!$A$5:$A$404,$A28,'Leave log'!$C$5:$C$404,"&lt;="&amp;R$4,'Leave log'!$D$5:$D$404,"&gt;="&amp;R$4,'Leave log'!$B$5:$B$404,Setup!$A$15)&gt;0),Setup!$B$15&amp;IF(COUNTIFS('Leave log'!$A$5:$A$404,$A28,'Leave log'!$C$5:$C$404,R$4,'Leave log'!$D$5:$D$404,R$4,'Leave log'!$E$5:$E$404,"Half day")&gt;0,"½",""),IF(AND(Setup!$A$16&lt;&gt;"",COUNTIFS('Leave log'!$A$5:$A$404,$A28,'Leave log'!$C$5:$C$404,"&lt;="&amp;R$4,'Leave log'!$D$5:$D$404,"&gt;="&amp;R$4,'Leave log'!$B$5:$B$404,Setup!$A$16)&gt;0),Setup!$B$16&amp;IF(COUNTIFS('Leave log'!$A$5:$A$404,$A28,'Leave log'!$C$5:$C$404,R$4,'Leave log'!$D$5:$D$404,R$4,'Leave log'!$E$5:$E$404,"Half day")&gt;0,"½",""),IF(AND(Setup!$A$17&lt;&gt;"",COUNTIFS('Leave log'!$A$5:$A$404,$A28,'Leave log'!$C$5:$C$404,"&lt;="&amp;R$4,'Leave log'!$D$5:$D$404,"&gt;="&amp;R$4,'Leave log'!$B$5:$B$404,Setup!$A$17)&gt;0),Setup!$B$17&amp;IF(COUNTIFS('Leave log'!$A$5:$A$404,$A28,'Leave log'!$C$5:$C$404,R$4,'Leave log'!$D$5:$D$404,R$4,'Leave log'!$E$5:$E$404,"Half day")&gt;0,"½",""),""))))))))</f>
        <v/>
      </c>
      <c r="S28" s="75">
        <f>IF(OR(S$7=1,$A28=""),"",IF(COUNTIFS('Leave log'!$A$5:$A$404,$A28,'Leave log'!$C$5:$C$404,"&lt;="&amp;S$4,'Leave log'!$D$5:$D$404,"&gt;="&amp;S$4)=0,"",IF(AND(Setup!$A$12&lt;&gt;"",COUNTIFS('Leave log'!$A$5:$A$404,$A28,'Leave log'!$C$5:$C$404,"&lt;="&amp;S$4,'Leave log'!$D$5:$D$404,"&gt;="&amp;S$4,'Leave log'!$B$5:$B$404,Setup!$A$12)&gt;0),Setup!$B$12&amp;IF(COUNTIFS('Leave log'!$A$5:$A$404,$A28,'Leave log'!$C$5:$C$404,S$4,'Leave log'!$D$5:$D$404,S$4,'Leave log'!$E$5:$E$404,"Half day")&gt;0,"½",""),IF(AND(Setup!$A$13&lt;&gt;"",COUNTIFS('Leave log'!$A$5:$A$404,$A28,'Leave log'!$C$5:$C$404,"&lt;="&amp;S$4,'Leave log'!$D$5:$D$404,"&gt;="&amp;S$4,'Leave log'!$B$5:$B$404,Setup!$A$13)&gt;0),Setup!$B$13&amp;IF(COUNTIFS('Leave log'!$A$5:$A$404,$A28,'Leave log'!$C$5:$C$404,S$4,'Leave log'!$D$5:$D$404,S$4,'Leave log'!$E$5:$E$404,"Half day")&gt;0,"½",""),IF(AND(Setup!$A$14&lt;&gt;"",COUNTIFS('Leave log'!$A$5:$A$404,$A28,'Leave log'!$C$5:$C$404,"&lt;="&amp;S$4,'Leave log'!$D$5:$D$404,"&gt;="&amp;S$4,'Leave log'!$B$5:$B$404,Setup!$A$14)&gt;0),Setup!$B$14&amp;IF(COUNTIFS('Leave log'!$A$5:$A$404,$A28,'Leave log'!$C$5:$C$404,S$4,'Leave log'!$D$5:$D$404,S$4,'Leave log'!$E$5:$E$404,"Half day")&gt;0,"½",""),IF(AND(Setup!$A$15&lt;&gt;"",COUNTIFS('Leave log'!$A$5:$A$404,$A28,'Leave log'!$C$5:$C$404,"&lt;="&amp;S$4,'Leave log'!$D$5:$D$404,"&gt;="&amp;S$4,'Leave log'!$B$5:$B$404,Setup!$A$15)&gt;0),Setup!$B$15&amp;IF(COUNTIFS('Leave log'!$A$5:$A$404,$A28,'Leave log'!$C$5:$C$404,S$4,'Leave log'!$D$5:$D$404,S$4,'Leave log'!$E$5:$E$404,"Half day")&gt;0,"½",""),IF(AND(Setup!$A$16&lt;&gt;"",COUNTIFS('Leave log'!$A$5:$A$404,$A28,'Leave log'!$C$5:$C$404,"&lt;="&amp;S$4,'Leave log'!$D$5:$D$404,"&gt;="&amp;S$4,'Leave log'!$B$5:$B$404,Setup!$A$16)&gt;0),Setup!$B$16&amp;IF(COUNTIFS('Leave log'!$A$5:$A$404,$A28,'Leave log'!$C$5:$C$404,S$4,'Leave log'!$D$5:$D$404,S$4,'Leave log'!$E$5:$E$404,"Half day")&gt;0,"½",""),IF(AND(Setup!$A$17&lt;&gt;"",COUNTIFS('Leave log'!$A$5:$A$404,$A28,'Leave log'!$C$5:$C$404,"&lt;="&amp;S$4,'Leave log'!$D$5:$D$404,"&gt;="&amp;S$4,'Leave log'!$B$5:$B$404,Setup!$A$17)&gt;0),Setup!$B$17&amp;IF(COUNTIFS('Leave log'!$A$5:$A$404,$A28,'Leave log'!$C$5:$C$404,S$4,'Leave log'!$D$5:$D$404,S$4,'Leave log'!$E$5:$E$404,"Half day")&gt;0,"½",""),""))))))))</f>
        <v/>
      </c>
      <c r="T28" s="75">
        <f>IF(OR(T$7=1,$A28=""),"",IF(COUNTIFS('Leave log'!$A$5:$A$404,$A28,'Leave log'!$C$5:$C$404,"&lt;="&amp;T$4,'Leave log'!$D$5:$D$404,"&gt;="&amp;T$4)=0,"",IF(AND(Setup!$A$12&lt;&gt;"",COUNTIFS('Leave log'!$A$5:$A$404,$A28,'Leave log'!$C$5:$C$404,"&lt;="&amp;T$4,'Leave log'!$D$5:$D$404,"&gt;="&amp;T$4,'Leave log'!$B$5:$B$404,Setup!$A$12)&gt;0),Setup!$B$12&amp;IF(COUNTIFS('Leave log'!$A$5:$A$404,$A28,'Leave log'!$C$5:$C$404,T$4,'Leave log'!$D$5:$D$404,T$4,'Leave log'!$E$5:$E$404,"Half day")&gt;0,"½",""),IF(AND(Setup!$A$13&lt;&gt;"",COUNTIFS('Leave log'!$A$5:$A$404,$A28,'Leave log'!$C$5:$C$404,"&lt;="&amp;T$4,'Leave log'!$D$5:$D$404,"&gt;="&amp;T$4,'Leave log'!$B$5:$B$404,Setup!$A$13)&gt;0),Setup!$B$13&amp;IF(COUNTIFS('Leave log'!$A$5:$A$404,$A28,'Leave log'!$C$5:$C$404,T$4,'Leave log'!$D$5:$D$404,T$4,'Leave log'!$E$5:$E$404,"Half day")&gt;0,"½",""),IF(AND(Setup!$A$14&lt;&gt;"",COUNTIFS('Leave log'!$A$5:$A$404,$A28,'Leave log'!$C$5:$C$404,"&lt;="&amp;T$4,'Leave log'!$D$5:$D$404,"&gt;="&amp;T$4,'Leave log'!$B$5:$B$404,Setup!$A$14)&gt;0),Setup!$B$14&amp;IF(COUNTIFS('Leave log'!$A$5:$A$404,$A28,'Leave log'!$C$5:$C$404,T$4,'Leave log'!$D$5:$D$404,T$4,'Leave log'!$E$5:$E$404,"Half day")&gt;0,"½",""),IF(AND(Setup!$A$15&lt;&gt;"",COUNTIFS('Leave log'!$A$5:$A$404,$A28,'Leave log'!$C$5:$C$404,"&lt;="&amp;T$4,'Leave log'!$D$5:$D$404,"&gt;="&amp;T$4,'Leave log'!$B$5:$B$404,Setup!$A$15)&gt;0),Setup!$B$15&amp;IF(COUNTIFS('Leave log'!$A$5:$A$404,$A28,'Leave log'!$C$5:$C$404,T$4,'Leave log'!$D$5:$D$404,T$4,'Leave log'!$E$5:$E$404,"Half day")&gt;0,"½",""),IF(AND(Setup!$A$16&lt;&gt;"",COUNTIFS('Leave log'!$A$5:$A$404,$A28,'Leave log'!$C$5:$C$404,"&lt;="&amp;T$4,'Leave log'!$D$5:$D$404,"&gt;="&amp;T$4,'Leave log'!$B$5:$B$404,Setup!$A$16)&gt;0),Setup!$B$16&amp;IF(COUNTIFS('Leave log'!$A$5:$A$404,$A28,'Leave log'!$C$5:$C$404,T$4,'Leave log'!$D$5:$D$404,T$4,'Leave log'!$E$5:$E$404,"Half day")&gt;0,"½",""),IF(AND(Setup!$A$17&lt;&gt;"",COUNTIFS('Leave log'!$A$5:$A$404,$A28,'Leave log'!$C$5:$C$404,"&lt;="&amp;T$4,'Leave log'!$D$5:$D$404,"&gt;="&amp;T$4,'Leave log'!$B$5:$B$404,Setup!$A$17)&gt;0),Setup!$B$17&amp;IF(COUNTIFS('Leave log'!$A$5:$A$404,$A28,'Leave log'!$C$5:$C$404,T$4,'Leave log'!$D$5:$D$404,T$4,'Leave log'!$E$5:$E$404,"Half day")&gt;0,"½",""),""))))))))</f>
        <v/>
      </c>
      <c r="U28" s="75">
        <f>IF(OR(U$7=1,$A28=""),"",IF(COUNTIFS('Leave log'!$A$5:$A$404,$A28,'Leave log'!$C$5:$C$404,"&lt;="&amp;U$4,'Leave log'!$D$5:$D$404,"&gt;="&amp;U$4)=0,"",IF(AND(Setup!$A$12&lt;&gt;"",COUNTIFS('Leave log'!$A$5:$A$404,$A28,'Leave log'!$C$5:$C$404,"&lt;="&amp;U$4,'Leave log'!$D$5:$D$404,"&gt;="&amp;U$4,'Leave log'!$B$5:$B$404,Setup!$A$12)&gt;0),Setup!$B$12&amp;IF(COUNTIFS('Leave log'!$A$5:$A$404,$A28,'Leave log'!$C$5:$C$404,U$4,'Leave log'!$D$5:$D$404,U$4,'Leave log'!$E$5:$E$404,"Half day")&gt;0,"½",""),IF(AND(Setup!$A$13&lt;&gt;"",COUNTIFS('Leave log'!$A$5:$A$404,$A28,'Leave log'!$C$5:$C$404,"&lt;="&amp;U$4,'Leave log'!$D$5:$D$404,"&gt;="&amp;U$4,'Leave log'!$B$5:$B$404,Setup!$A$13)&gt;0),Setup!$B$13&amp;IF(COUNTIFS('Leave log'!$A$5:$A$404,$A28,'Leave log'!$C$5:$C$404,U$4,'Leave log'!$D$5:$D$404,U$4,'Leave log'!$E$5:$E$404,"Half day")&gt;0,"½",""),IF(AND(Setup!$A$14&lt;&gt;"",COUNTIFS('Leave log'!$A$5:$A$404,$A28,'Leave log'!$C$5:$C$404,"&lt;="&amp;U$4,'Leave log'!$D$5:$D$404,"&gt;="&amp;U$4,'Leave log'!$B$5:$B$404,Setup!$A$14)&gt;0),Setup!$B$14&amp;IF(COUNTIFS('Leave log'!$A$5:$A$404,$A28,'Leave log'!$C$5:$C$404,U$4,'Leave log'!$D$5:$D$404,U$4,'Leave log'!$E$5:$E$404,"Half day")&gt;0,"½",""),IF(AND(Setup!$A$15&lt;&gt;"",COUNTIFS('Leave log'!$A$5:$A$404,$A28,'Leave log'!$C$5:$C$404,"&lt;="&amp;U$4,'Leave log'!$D$5:$D$404,"&gt;="&amp;U$4,'Leave log'!$B$5:$B$404,Setup!$A$15)&gt;0),Setup!$B$15&amp;IF(COUNTIFS('Leave log'!$A$5:$A$404,$A28,'Leave log'!$C$5:$C$404,U$4,'Leave log'!$D$5:$D$404,U$4,'Leave log'!$E$5:$E$404,"Half day")&gt;0,"½",""),IF(AND(Setup!$A$16&lt;&gt;"",COUNTIFS('Leave log'!$A$5:$A$404,$A28,'Leave log'!$C$5:$C$404,"&lt;="&amp;U$4,'Leave log'!$D$5:$D$404,"&gt;="&amp;U$4,'Leave log'!$B$5:$B$404,Setup!$A$16)&gt;0),Setup!$B$16&amp;IF(COUNTIFS('Leave log'!$A$5:$A$404,$A28,'Leave log'!$C$5:$C$404,U$4,'Leave log'!$D$5:$D$404,U$4,'Leave log'!$E$5:$E$404,"Half day")&gt;0,"½",""),IF(AND(Setup!$A$17&lt;&gt;"",COUNTIFS('Leave log'!$A$5:$A$404,$A28,'Leave log'!$C$5:$C$404,"&lt;="&amp;U$4,'Leave log'!$D$5:$D$404,"&gt;="&amp;U$4,'Leave log'!$B$5:$B$404,Setup!$A$17)&gt;0),Setup!$B$17&amp;IF(COUNTIFS('Leave log'!$A$5:$A$404,$A28,'Leave log'!$C$5:$C$404,U$4,'Leave log'!$D$5:$D$404,U$4,'Leave log'!$E$5:$E$404,"Half day")&gt;0,"½",""),""))))))))</f>
        <v/>
      </c>
      <c r="V28" s="75">
        <f>IF(OR(V$7=1,$A28=""),"",IF(COUNTIFS('Leave log'!$A$5:$A$404,$A28,'Leave log'!$C$5:$C$404,"&lt;="&amp;V$4,'Leave log'!$D$5:$D$404,"&gt;="&amp;V$4)=0,"",IF(AND(Setup!$A$12&lt;&gt;"",COUNTIFS('Leave log'!$A$5:$A$404,$A28,'Leave log'!$C$5:$C$404,"&lt;="&amp;V$4,'Leave log'!$D$5:$D$404,"&gt;="&amp;V$4,'Leave log'!$B$5:$B$404,Setup!$A$12)&gt;0),Setup!$B$12&amp;IF(COUNTIFS('Leave log'!$A$5:$A$404,$A28,'Leave log'!$C$5:$C$404,V$4,'Leave log'!$D$5:$D$404,V$4,'Leave log'!$E$5:$E$404,"Half day")&gt;0,"½",""),IF(AND(Setup!$A$13&lt;&gt;"",COUNTIFS('Leave log'!$A$5:$A$404,$A28,'Leave log'!$C$5:$C$404,"&lt;="&amp;V$4,'Leave log'!$D$5:$D$404,"&gt;="&amp;V$4,'Leave log'!$B$5:$B$404,Setup!$A$13)&gt;0),Setup!$B$13&amp;IF(COUNTIFS('Leave log'!$A$5:$A$404,$A28,'Leave log'!$C$5:$C$404,V$4,'Leave log'!$D$5:$D$404,V$4,'Leave log'!$E$5:$E$404,"Half day")&gt;0,"½",""),IF(AND(Setup!$A$14&lt;&gt;"",COUNTIFS('Leave log'!$A$5:$A$404,$A28,'Leave log'!$C$5:$C$404,"&lt;="&amp;V$4,'Leave log'!$D$5:$D$404,"&gt;="&amp;V$4,'Leave log'!$B$5:$B$404,Setup!$A$14)&gt;0),Setup!$B$14&amp;IF(COUNTIFS('Leave log'!$A$5:$A$404,$A28,'Leave log'!$C$5:$C$404,V$4,'Leave log'!$D$5:$D$404,V$4,'Leave log'!$E$5:$E$404,"Half day")&gt;0,"½",""),IF(AND(Setup!$A$15&lt;&gt;"",COUNTIFS('Leave log'!$A$5:$A$404,$A28,'Leave log'!$C$5:$C$404,"&lt;="&amp;V$4,'Leave log'!$D$5:$D$404,"&gt;="&amp;V$4,'Leave log'!$B$5:$B$404,Setup!$A$15)&gt;0),Setup!$B$15&amp;IF(COUNTIFS('Leave log'!$A$5:$A$404,$A28,'Leave log'!$C$5:$C$404,V$4,'Leave log'!$D$5:$D$404,V$4,'Leave log'!$E$5:$E$404,"Half day")&gt;0,"½",""),IF(AND(Setup!$A$16&lt;&gt;"",COUNTIFS('Leave log'!$A$5:$A$404,$A28,'Leave log'!$C$5:$C$404,"&lt;="&amp;V$4,'Leave log'!$D$5:$D$404,"&gt;="&amp;V$4,'Leave log'!$B$5:$B$404,Setup!$A$16)&gt;0),Setup!$B$16&amp;IF(COUNTIFS('Leave log'!$A$5:$A$404,$A28,'Leave log'!$C$5:$C$404,V$4,'Leave log'!$D$5:$D$404,V$4,'Leave log'!$E$5:$E$404,"Half day")&gt;0,"½",""),IF(AND(Setup!$A$17&lt;&gt;"",COUNTIFS('Leave log'!$A$5:$A$404,$A28,'Leave log'!$C$5:$C$404,"&lt;="&amp;V$4,'Leave log'!$D$5:$D$404,"&gt;="&amp;V$4,'Leave log'!$B$5:$B$404,Setup!$A$17)&gt;0),Setup!$B$17&amp;IF(COUNTIFS('Leave log'!$A$5:$A$404,$A28,'Leave log'!$C$5:$C$404,V$4,'Leave log'!$D$5:$D$404,V$4,'Leave log'!$E$5:$E$404,"Half day")&gt;0,"½",""),""))))))))</f>
        <v/>
      </c>
      <c r="W28" s="75">
        <f>IF(OR(W$7=1,$A28=""),"",IF(COUNTIFS('Leave log'!$A$5:$A$404,$A28,'Leave log'!$C$5:$C$404,"&lt;="&amp;W$4,'Leave log'!$D$5:$D$404,"&gt;="&amp;W$4)=0,"",IF(AND(Setup!$A$12&lt;&gt;"",COUNTIFS('Leave log'!$A$5:$A$404,$A28,'Leave log'!$C$5:$C$404,"&lt;="&amp;W$4,'Leave log'!$D$5:$D$404,"&gt;="&amp;W$4,'Leave log'!$B$5:$B$404,Setup!$A$12)&gt;0),Setup!$B$12&amp;IF(COUNTIFS('Leave log'!$A$5:$A$404,$A28,'Leave log'!$C$5:$C$404,W$4,'Leave log'!$D$5:$D$404,W$4,'Leave log'!$E$5:$E$404,"Half day")&gt;0,"½",""),IF(AND(Setup!$A$13&lt;&gt;"",COUNTIFS('Leave log'!$A$5:$A$404,$A28,'Leave log'!$C$5:$C$404,"&lt;="&amp;W$4,'Leave log'!$D$5:$D$404,"&gt;="&amp;W$4,'Leave log'!$B$5:$B$404,Setup!$A$13)&gt;0),Setup!$B$13&amp;IF(COUNTIFS('Leave log'!$A$5:$A$404,$A28,'Leave log'!$C$5:$C$404,W$4,'Leave log'!$D$5:$D$404,W$4,'Leave log'!$E$5:$E$404,"Half day")&gt;0,"½",""),IF(AND(Setup!$A$14&lt;&gt;"",COUNTIFS('Leave log'!$A$5:$A$404,$A28,'Leave log'!$C$5:$C$404,"&lt;="&amp;W$4,'Leave log'!$D$5:$D$404,"&gt;="&amp;W$4,'Leave log'!$B$5:$B$404,Setup!$A$14)&gt;0),Setup!$B$14&amp;IF(COUNTIFS('Leave log'!$A$5:$A$404,$A28,'Leave log'!$C$5:$C$404,W$4,'Leave log'!$D$5:$D$404,W$4,'Leave log'!$E$5:$E$404,"Half day")&gt;0,"½",""),IF(AND(Setup!$A$15&lt;&gt;"",COUNTIFS('Leave log'!$A$5:$A$404,$A28,'Leave log'!$C$5:$C$404,"&lt;="&amp;W$4,'Leave log'!$D$5:$D$404,"&gt;="&amp;W$4,'Leave log'!$B$5:$B$404,Setup!$A$15)&gt;0),Setup!$B$15&amp;IF(COUNTIFS('Leave log'!$A$5:$A$404,$A28,'Leave log'!$C$5:$C$404,W$4,'Leave log'!$D$5:$D$404,W$4,'Leave log'!$E$5:$E$404,"Half day")&gt;0,"½",""),IF(AND(Setup!$A$16&lt;&gt;"",COUNTIFS('Leave log'!$A$5:$A$404,$A28,'Leave log'!$C$5:$C$404,"&lt;="&amp;W$4,'Leave log'!$D$5:$D$404,"&gt;="&amp;W$4,'Leave log'!$B$5:$B$404,Setup!$A$16)&gt;0),Setup!$B$16&amp;IF(COUNTIFS('Leave log'!$A$5:$A$404,$A28,'Leave log'!$C$5:$C$404,W$4,'Leave log'!$D$5:$D$404,W$4,'Leave log'!$E$5:$E$404,"Half day")&gt;0,"½",""),IF(AND(Setup!$A$17&lt;&gt;"",COUNTIFS('Leave log'!$A$5:$A$404,$A28,'Leave log'!$C$5:$C$404,"&lt;="&amp;W$4,'Leave log'!$D$5:$D$404,"&gt;="&amp;W$4,'Leave log'!$B$5:$B$404,Setup!$A$17)&gt;0),Setup!$B$17&amp;IF(COUNTIFS('Leave log'!$A$5:$A$404,$A28,'Leave log'!$C$5:$C$404,W$4,'Leave log'!$D$5:$D$404,W$4,'Leave log'!$E$5:$E$404,"Half day")&gt;0,"½",""),""))))))))</f>
        <v/>
      </c>
      <c r="X28" s="75">
        <f>IF(OR(X$7=1,$A28=""),"",IF(COUNTIFS('Leave log'!$A$5:$A$404,$A28,'Leave log'!$C$5:$C$404,"&lt;="&amp;X$4,'Leave log'!$D$5:$D$404,"&gt;="&amp;X$4)=0,"",IF(AND(Setup!$A$12&lt;&gt;"",COUNTIFS('Leave log'!$A$5:$A$404,$A28,'Leave log'!$C$5:$C$404,"&lt;="&amp;X$4,'Leave log'!$D$5:$D$404,"&gt;="&amp;X$4,'Leave log'!$B$5:$B$404,Setup!$A$12)&gt;0),Setup!$B$12&amp;IF(COUNTIFS('Leave log'!$A$5:$A$404,$A28,'Leave log'!$C$5:$C$404,X$4,'Leave log'!$D$5:$D$404,X$4,'Leave log'!$E$5:$E$404,"Half day")&gt;0,"½",""),IF(AND(Setup!$A$13&lt;&gt;"",COUNTIFS('Leave log'!$A$5:$A$404,$A28,'Leave log'!$C$5:$C$404,"&lt;="&amp;X$4,'Leave log'!$D$5:$D$404,"&gt;="&amp;X$4,'Leave log'!$B$5:$B$404,Setup!$A$13)&gt;0),Setup!$B$13&amp;IF(COUNTIFS('Leave log'!$A$5:$A$404,$A28,'Leave log'!$C$5:$C$404,X$4,'Leave log'!$D$5:$D$404,X$4,'Leave log'!$E$5:$E$404,"Half day")&gt;0,"½",""),IF(AND(Setup!$A$14&lt;&gt;"",COUNTIFS('Leave log'!$A$5:$A$404,$A28,'Leave log'!$C$5:$C$404,"&lt;="&amp;X$4,'Leave log'!$D$5:$D$404,"&gt;="&amp;X$4,'Leave log'!$B$5:$B$404,Setup!$A$14)&gt;0),Setup!$B$14&amp;IF(COUNTIFS('Leave log'!$A$5:$A$404,$A28,'Leave log'!$C$5:$C$404,X$4,'Leave log'!$D$5:$D$404,X$4,'Leave log'!$E$5:$E$404,"Half day")&gt;0,"½",""),IF(AND(Setup!$A$15&lt;&gt;"",COUNTIFS('Leave log'!$A$5:$A$404,$A28,'Leave log'!$C$5:$C$404,"&lt;="&amp;X$4,'Leave log'!$D$5:$D$404,"&gt;="&amp;X$4,'Leave log'!$B$5:$B$404,Setup!$A$15)&gt;0),Setup!$B$15&amp;IF(COUNTIFS('Leave log'!$A$5:$A$404,$A28,'Leave log'!$C$5:$C$404,X$4,'Leave log'!$D$5:$D$404,X$4,'Leave log'!$E$5:$E$404,"Half day")&gt;0,"½",""),IF(AND(Setup!$A$16&lt;&gt;"",COUNTIFS('Leave log'!$A$5:$A$404,$A28,'Leave log'!$C$5:$C$404,"&lt;="&amp;X$4,'Leave log'!$D$5:$D$404,"&gt;="&amp;X$4,'Leave log'!$B$5:$B$404,Setup!$A$16)&gt;0),Setup!$B$16&amp;IF(COUNTIFS('Leave log'!$A$5:$A$404,$A28,'Leave log'!$C$5:$C$404,X$4,'Leave log'!$D$5:$D$404,X$4,'Leave log'!$E$5:$E$404,"Half day")&gt;0,"½",""),IF(AND(Setup!$A$17&lt;&gt;"",COUNTIFS('Leave log'!$A$5:$A$404,$A28,'Leave log'!$C$5:$C$404,"&lt;="&amp;X$4,'Leave log'!$D$5:$D$404,"&gt;="&amp;X$4,'Leave log'!$B$5:$B$404,Setup!$A$17)&gt;0),Setup!$B$17&amp;IF(COUNTIFS('Leave log'!$A$5:$A$404,$A28,'Leave log'!$C$5:$C$404,X$4,'Leave log'!$D$5:$D$404,X$4,'Leave log'!$E$5:$E$404,"Half day")&gt;0,"½",""),""))))))))</f>
        <v/>
      </c>
      <c r="Y28" s="75">
        <f>IF(OR(Y$7=1,$A28=""),"",IF(COUNTIFS('Leave log'!$A$5:$A$404,$A28,'Leave log'!$C$5:$C$404,"&lt;="&amp;Y$4,'Leave log'!$D$5:$D$404,"&gt;="&amp;Y$4)=0,"",IF(AND(Setup!$A$12&lt;&gt;"",COUNTIFS('Leave log'!$A$5:$A$404,$A28,'Leave log'!$C$5:$C$404,"&lt;="&amp;Y$4,'Leave log'!$D$5:$D$404,"&gt;="&amp;Y$4,'Leave log'!$B$5:$B$404,Setup!$A$12)&gt;0),Setup!$B$12&amp;IF(COUNTIFS('Leave log'!$A$5:$A$404,$A28,'Leave log'!$C$5:$C$404,Y$4,'Leave log'!$D$5:$D$404,Y$4,'Leave log'!$E$5:$E$404,"Half day")&gt;0,"½",""),IF(AND(Setup!$A$13&lt;&gt;"",COUNTIFS('Leave log'!$A$5:$A$404,$A28,'Leave log'!$C$5:$C$404,"&lt;="&amp;Y$4,'Leave log'!$D$5:$D$404,"&gt;="&amp;Y$4,'Leave log'!$B$5:$B$404,Setup!$A$13)&gt;0),Setup!$B$13&amp;IF(COUNTIFS('Leave log'!$A$5:$A$404,$A28,'Leave log'!$C$5:$C$404,Y$4,'Leave log'!$D$5:$D$404,Y$4,'Leave log'!$E$5:$E$404,"Half day")&gt;0,"½",""),IF(AND(Setup!$A$14&lt;&gt;"",COUNTIFS('Leave log'!$A$5:$A$404,$A28,'Leave log'!$C$5:$C$404,"&lt;="&amp;Y$4,'Leave log'!$D$5:$D$404,"&gt;="&amp;Y$4,'Leave log'!$B$5:$B$404,Setup!$A$14)&gt;0),Setup!$B$14&amp;IF(COUNTIFS('Leave log'!$A$5:$A$404,$A28,'Leave log'!$C$5:$C$404,Y$4,'Leave log'!$D$5:$D$404,Y$4,'Leave log'!$E$5:$E$404,"Half day")&gt;0,"½",""),IF(AND(Setup!$A$15&lt;&gt;"",COUNTIFS('Leave log'!$A$5:$A$404,$A28,'Leave log'!$C$5:$C$404,"&lt;="&amp;Y$4,'Leave log'!$D$5:$D$404,"&gt;="&amp;Y$4,'Leave log'!$B$5:$B$404,Setup!$A$15)&gt;0),Setup!$B$15&amp;IF(COUNTIFS('Leave log'!$A$5:$A$404,$A28,'Leave log'!$C$5:$C$404,Y$4,'Leave log'!$D$5:$D$404,Y$4,'Leave log'!$E$5:$E$404,"Half day")&gt;0,"½",""),IF(AND(Setup!$A$16&lt;&gt;"",COUNTIFS('Leave log'!$A$5:$A$404,$A28,'Leave log'!$C$5:$C$404,"&lt;="&amp;Y$4,'Leave log'!$D$5:$D$404,"&gt;="&amp;Y$4,'Leave log'!$B$5:$B$404,Setup!$A$16)&gt;0),Setup!$B$16&amp;IF(COUNTIFS('Leave log'!$A$5:$A$404,$A28,'Leave log'!$C$5:$C$404,Y$4,'Leave log'!$D$5:$D$404,Y$4,'Leave log'!$E$5:$E$404,"Half day")&gt;0,"½",""),IF(AND(Setup!$A$17&lt;&gt;"",COUNTIFS('Leave log'!$A$5:$A$404,$A28,'Leave log'!$C$5:$C$404,"&lt;="&amp;Y$4,'Leave log'!$D$5:$D$404,"&gt;="&amp;Y$4,'Leave log'!$B$5:$B$404,Setup!$A$17)&gt;0),Setup!$B$17&amp;IF(COUNTIFS('Leave log'!$A$5:$A$404,$A28,'Leave log'!$C$5:$C$404,Y$4,'Leave log'!$D$5:$D$404,Y$4,'Leave log'!$E$5:$E$404,"Half day")&gt;0,"½",""),""))))))))</f>
        <v/>
      </c>
      <c r="Z28" s="75">
        <f>IF(OR(Z$7=1,$A28=""),"",IF(COUNTIFS('Leave log'!$A$5:$A$404,$A28,'Leave log'!$C$5:$C$404,"&lt;="&amp;Z$4,'Leave log'!$D$5:$D$404,"&gt;="&amp;Z$4)=0,"",IF(AND(Setup!$A$12&lt;&gt;"",COUNTIFS('Leave log'!$A$5:$A$404,$A28,'Leave log'!$C$5:$C$404,"&lt;="&amp;Z$4,'Leave log'!$D$5:$D$404,"&gt;="&amp;Z$4,'Leave log'!$B$5:$B$404,Setup!$A$12)&gt;0),Setup!$B$12&amp;IF(COUNTIFS('Leave log'!$A$5:$A$404,$A28,'Leave log'!$C$5:$C$404,Z$4,'Leave log'!$D$5:$D$404,Z$4,'Leave log'!$E$5:$E$404,"Half day")&gt;0,"½",""),IF(AND(Setup!$A$13&lt;&gt;"",COUNTIFS('Leave log'!$A$5:$A$404,$A28,'Leave log'!$C$5:$C$404,"&lt;="&amp;Z$4,'Leave log'!$D$5:$D$404,"&gt;="&amp;Z$4,'Leave log'!$B$5:$B$404,Setup!$A$13)&gt;0),Setup!$B$13&amp;IF(COUNTIFS('Leave log'!$A$5:$A$404,$A28,'Leave log'!$C$5:$C$404,Z$4,'Leave log'!$D$5:$D$404,Z$4,'Leave log'!$E$5:$E$404,"Half day")&gt;0,"½",""),IF(AND(Setup!$A$14&lt;&gt;"",COUNTIFS('Leave log'!$A$5:$A$404,$A28,'Leave log'!$C$5:$C$404,"&lt;="&amp;Z$4,'Leave log'!$D$5:$D$404,"&gt;="&amp;Z$4,'Leave log'!$B$5:$B$404,Setup!$A$14)&gt;0),Setup!$B$14&amp;IF(COUNTIFS('Leave log'!$A$5:$A$404,$A28,'Leave log'!$C$5:$C$404,Z$4,'Leave log'!$D$5:$D$404,Z$4,'Leave log'!$E$5:$E$404,"Half day")&gt;0,"½",""),IF(AND(Setup!$A$15&lt;&gt;"",COUNTIFS('Leave log'!$A$5:$A$404,$A28,'Leave log'!$C$5:$C$404,"&lt;="&amp;Z$4,'Leave log'!$D$5:$D$404,"&gt;="&amp;Z$4,'Leave log'!$B$5:$B$404,Setup!$A$15)&gt;0),Setup!$B$15&amp;IF(COUNTIFS('Leave log'!$A$5:$A$404,$A28,'Leave log'!$C$5:$C$404,Z$4,'Leave log'!$D$5:$D$404,Z$4,'Leave log'!$E$5:$E$404,"Half day")&gt;0,"½",""),IF(AND(Setup!$A$16&lt;&gt;"",COUNTIFS('Leave log'!$A$5:$A$404,$A28,'Leave log'!$C$5:$C$404,"&lt;="&amp;Z$4,'Leave log'!$D$5:$D$404,"&gt;="&amp;Z$4,'Leave log'!$B$5:$B$404,Setup!$A$16)&gt;0),Setup!$B$16&amp;IF(COUNTIFS('Leave log'!$A$5:$A$404,$A28,'Leave log'!$C$5:$C$404,Z$4,'Leave log'!$D$5:$D$404,Z$4,'Leave log'!$E$5:$E$404,"Half day")&gt;0,"½",""),IF(AND(Setup!$A$17&lt;&gt;"",COUNTIFS('Leave log'!$A$5:$A$404,$A28,'Leave log'!$C$5:$C$404,"&lt;="&amp;Z$4,'Leave log'!$D$5:$D$404,"&gt;="&amp;Z$4,'Leave log'!$B$5:$B$404,Setup!$A$17)&gt;0),Setup!$B$17&amp;IF(COUNTIFS('Leave log'!$A$5:$A$404,$A28,'Leave log'!$C$5:$C$404,Z$4,'Leave log'!$D$5:$D$404,Z$4,'Leave log'!$E$5:$E$404,"Half day")&gt;0,"½",""),""))))))))</f>
        <v/>
      </c>
      <c r="AA28" s="75">
        <f>IF(OR(AA$7=1,$A28=""),"",IF(COUNTIFS('Leave log'!$A$5:$A$404,$A28,'Leave log'!$C$5:$C$404,"&lt;="&amp;AA$4,'Leave log'!$D$5:$D$404,"&gt;="&amp;AA$4)=0,"",IF(AND(Setup!$A$12&lt;&gt;"",COUNTIFS('Leave log'!$A$5:$A$404,$A28,'Leave log'!$C$5:$C$404,"&lt;="&amp;AA$4,'Leave log'!$D$5:$D$404,"&gt;="&amp;AA$4,'Leave log'!$B$5:$B$404,Setup!$A$12)&gt;0),Setup!$B$12&amp;IF(COUNTIFS('Leave log'!$A$5:$A$404,$A28,'Leave log'!$C$5:$C$404,AA$4,'Leave log'!$D$5:$D$404,AA$4,'Leave log'!$E$5:$E$404,"Half day")&gt;0,"½",""),IF(AND(Setup!$A$13&lt;&gt;"",COUNTIFS('Leave log'!$A$5:$A$404,$A28,'Leave log'!$C$5:$C$404,"&lt;="&amp;AA$4,'Leave log'!$D$5:$D$404,"&gt;="&amp;AA$4,'Leave log'!$B$5:$B$404,Setup!$A$13)&gt;0),Setup!$B$13&amp;IF(COUNTIFS('Leave log'!$A$5:$A$404,$A28,'Leave log'!$C$5:$C$404,AA$4,'Leave log'!$D$5:$D$404,AA$4,'Leave log'!$E$5:$E$404,"Half day")&gt;0,"½",""),IF(AND(Setup!$A$14&lt;&gt;"",COUNTIFS('Leave log'!$A$5:$A$404,$A28,'Leave log'!$C$5:$C$404,"&lt;="&amp;AA$4,'Leave log'!$D$5:$D$404,"&gt;="&amp;AA$4,'Leave log'!$B$5:$B$404,Setup!$A$14)&gt;0),Setup!$B$14&amp;IF(COUNTIFS('Leave log'!$A$5:$A$404,$A28,'Leave log'!$C$5:$C$404,AA$4,'Leave log'!$D$5:$D$404,AA$4,'Leave log'!$E$5:$E$404,"Half day")&gt;0,"½",""),IF(AND(Setup!$A$15&lt;&gt;"",COUNTIFS('Leave log'!$A$5:$A$404,$A28,'Leave log'!$C$5:$C$404,"&lt;="&amp;AA$4,'Leave log'!$D$5:$D$404,"&gt;="&amp;AA$4,'Leave log'!$B$5:$B$404,Setup!$A$15)&gt;0),Setup!$B$15&amp;IF(COUNTIFS('Leave log'!$A$5:$A$404,$A28,'Leave log'!$C$5:$C$404,AA$4,'Leave log'!$D$5:$D$404,AA$4,'Leave log'!$E$5:$E$404,"Half day")&gt;0,"½",""),IF(AND(Setup!$A$16&lt;&gt;"",COUNTIFS('Leave log'!$A$5:$A$404,$A28,'Leave log'!$C$5:$C$404,"&lt;="&amp;AA$4,'Leave log'!$D$5:$D$404,"&gt;="&amp;AA$4,'Leave log'!$B$5:$B$404,Setup!$A$16)&gt;0),Setup!$B$16&amp;IF(COUNTIFS('Leave log'!$A$5:$A$404,$A28,'Leave log'!$C$5:$C$404,AA$4,'Leave log'!$D$5:$D$404,AA$4,'Leave log'!$E$5:$E$404,"Half day")&gt;0,"½",""),IF(AND(Setup!$A$17&lt;&gt;"",COUNTIFS('Leave log'!$A$5:$A$404,$A28,'Leave log'!$C$5:$C$404,"&lt;="&amp;AA$4,'Leave log'!$D$5:$D$404,"&gt;="&amp;AA$4,'Leave log'!$B$5:$B$404,Setup!$A$17)&gt;0),Setup!$B$17&amp;IF(COUNTIFS('Leave log'!$A$5:$A$404,$A28,'Leave log'!$C$5:$C$404,AA$4,'Leave log'!$D$5:$D$404,AA$4,'Leave log'!$E$5:$E$404,"Half day")&gt;0,"½",""),""))))))))</f>
        <v/>
      </c>
      <c r="AB28" s="75">
        <f>IF(OR(AB$7=1,$A28=""),"",IF(COUNTIFS('Leave log'!$A$5:$A$404,$A28,'Leave log'!$C$5:$C$404,"&lt;="&amp;AB$4,'Leave log'!$D$5:$D$404,"&gt;="&amp;AB$4)=0,"",IF(AND(Setup!$A$12&lt;&gt;"",COUNTIFS('Leave log'!$A$5:$A$404,$A28,'Leave log'!$C$5:$C$404,"&lt;="&amp;AB$4,'Leave log'!$D$5:$D$404,"&gt;="&amp;AB$4,'Leave log'!$B$5:$B$404,Setup!$A$12)&gt;0),Setup!$B$12&amp;IF(COUNTIFS('Leave log'!$A$5:$A$404,$A28,'Leave log'!$C$5:$C$404,AB$4,'Leave log'!$D$5:$D$404,AB$4,'Leave log'!$E$5:$E$404,"Half day")&gt;0,"½",""),IF(AND(Setup!$A$13&lt;&gt;"",COUNTIFS('Leave log'!$A$5:$A$404,$A28,'Leave log'!$C$5:$C$404,"&lt;="&amp;AB$4,'Leave log'!$D$5:$D$404,"&gt;="&amp;AB$4,'Leave log'!$B$5:$B$404,Setup!$A$13)&gt;0),Setup!$B$13&amp;IF(COUNTIFS('Leave log'!$A$5:$A$404,$A28,'Leave log'!$C$5:$C$404,AB$4,'Leave log'!$D$5:$D$404,AB$4,'Leave log'!$E$5:$E$404,"Half day")&gt;0,"½",""),IF(AND(Setup!$A$14&lt;&gt;"",COUNTIFS('Leave log'!$A$5:$A$404,$A28,'Leave log'!$C$5:$C$404,"&lt;="&amp;AB$4,'Leave log'!$D$5:$D$404,"&gt;="&amp;AB$4,'Leave log'!$B$5:$B$404,Setup!$A$14)&gt;0),Setup!$B$14&amp;IF(COUNTIFS('Leave log'!$A$5:$A$404,$A28,'Leave log'!$C$5:$C$404,AB$4,'Leave log'!$D$5:$D$404,AB$4,'Leave log'!$E$5:$E$404,"Half day")&gt;0,"½",""),IF(AND(Setup!$A$15&lt;&gt;"",COUNTIFS('Leave log'!$A$5:$A$404,$A28,'Leave log'!$C$5:$C$404,"&lt;="&amp;AB$4,'Leave log'!$D$5:$D$404,"&gt;="&amp;AB$4,'Leave log'!$B$5:$B$404,Setup!$A$15)&gt;0),Setup!$B$15&amp;IF(COUNTIFS('Leave log'!$A$5:$A$404,$A28,'Leave log'!$C$5:$C$404,AB$4,'Leave log'!$D$5:$D$404,AB$4,'Leave log'!$E$5:$E$404,"Half day")&gt;0,"½",""),IF(AND(Setup!$A$16&lt;&gt;"",COUNTIFS('Leave log'!$A$5:$A$404,$A28,'Leave log'!$C$5:$C$404,"&lt;="&amp;AB$4,'Leave log'!$D$5:$D$404,"&gt;="&amp;AB$4,'Leave log'!$B$5:$B$404,Setup!$A$16)&gt;0),Setup!$B$16&amp;IF(COUNTIFS('Leave log'!$A$5:$A$404,$A28,'Leave log'!$C$5:$C$404,AB$4,'Leave log'!$D$5:$D$404,AB$4,'Leave log'!$E$5:$E$404,"Half day")&gt;0,"½",""),IF(AND(Setup!$A$17&lt;&gt;"",COUNTIFS('Leave log'!$A$5:$A$404,$A28,'Leave log'!$C$5:$C$404,"&lt;="&amp;AB$4,'Leave log'!$D$5:$D$404,"&gt;="&amp;AB$4,'Leave log'!$B$5:$B$404,Setup!$A$17)&gt;0),Setup!$B$17&amp;IF(COUNTIFS('Leave log'!$A$5:$A$404,$A28,'Leave log'!$C$5:$C$404,AB$4,'Leave log'!$D$5:$D$404,AB$4,'Leave log'!$E$5:$E$404,"Half day")&gt;0,"½",""),""))))))))</f>
        <v/>
      </c>
      <c r="AC28" s="75">
        <f>IF(OR(AC$7=1,$A28=""),"",IF(COUNTIFS('Leave log'!$A$5:$A$404,$A28,'Leave log'!$C$5:$C$404,"&lt;="&amp;AC$4,'Leave log'!$D$5:$D$404,"&gt;="&amp;AC$4)=0,"",IF(AND(Setup!$A$12&lt;&gt;"",COUNTIFS('Leave log'!$A$5:$A$404,$A28,'Leave log'!$C$5:$C$404,"&lt;="&amp;AC$4,'Leave log'!$D$5:$D$404,"&gt;="&amp;AC$4,'Leave log'!$B$5:$B$404,Setup!$A$12)&gt;0),Setup!$B$12&amp;IF(COUNTIFS('Leave log'!$A$5:$A$404,$A28,'Leave log'!$C$5:$C$404,AC$4,'Leave log'!$D$5:$D$404,AC$4,'Leave log'!$E$5:$E$404,"Half day")&gt;0,"½",""),IF(AND(Setup!$A$13&lt;&gt;"",COUNTIFS('Leave log'!$A$5:$A$404,$A28,'Leave log'!$C$5:$C$404,"&lt;="&amp;AC$4,'Leave log'!$D$5:$D$404,"&gt;="&amp;AC$4,'Leave log'!$B$5:$B$404,Setup!$A$13)&gt;0),Setup!$B$13&amp;IF(COUNTIFS('Leave log'!$A$5:$A$404,$A28,'Leave log'!$C$5:$C$404,AC$4,'Leave log'!$D$5:$D$404,AC$4,'Leave log'!$E$5:$E$404,"Half day")&gt;0,"½",""),IF(AND(Setup!$A$14&lt;&gt;"",COUNTIFS('Leave log'!$A$5:$A$404,$A28,'Leave log'!$C$5:$C$404,"&lt;="&amp;AC$4,'Leave log'!$D$5:$D$404,"&gt;="&amp;AC$4,'Leave log'!$B$5:$B$404,Setup!$A$14)&gt;0),Setup!$B$14&amp;IF(COUNTIFS('Leave log'!$A$5:$A$404,$A28,'Leave log'!$C$5:$C$404,AC$4,'Leave log'!$D$5:$D$404,AC$4,'Leave log'!$E$5:$E$404,"Half day")&gt;0,"½",""),IF(AND(Setup!$A$15&lt;&gt;"",COUNTIFS('Leave log'!$A$5:$A$404,$A28,'Leave log'!$C$5:$C$404,"&lt;="&amp;AC$4,'Leave log'!$D$5:$D$404,"&gt;="&amp;AC$4,'Leave log'!$B$5:$B$404,Setup!$A$15)&gt;0),Setup!$B$15&amp;IF(COUNTIFS('Leave log'!$A$5:$A$404,$A28,'Leave log'!$C$5:$C$404,AC$4,'Leave log'!$D$5:$D$404,AC$4,'Leave log'!$E$5:$E$404,"Half day")&gt;0,"½",""),IF(AND(Setup!$A$16&lt;&gt;"",COUNTIFS('Leave log'!$A$5:$A$404,$A28,'Leave log'!$C$5:$C$404,"&lt;="&amp;AC$4,'Leave log'!$D$5:$D$404,"&gt;="&amp;AC$4,'Leave log'!$B$5:$B$404,Setup!$A$16)&gt;0),Setup!$B$16&amp;IF(COUNTIFS('Leave log'!$A$5:$A$404,$A28,'Leave log'!$C$5:$C$404,AC$4,'Leave log'!$D$5:$D$404,AC$4,'Leave log'!$E$5:$E$404,"Half day")&gt;0,"½",""),IF(AND(Setup!$A$17&lt;&gt;"",COUNTIFS('Leave log'!$A$5:$A$404,$A28,'Leave log'!$C$5:$C$404,"&lt;="&amp;AC$4,'Leave log'!$D$5:$D$404,"&gt;="&amp;AC$4,'Leave log'!$B$5:$B$404,Setup!$A$17)&gt;0),Setup!$B$17&amp;IF(COUNTIFS('Leave log'!$A$5:$A$404,$A28,'Leave log'!$C$5:$C$404,AC$4,'Leave log'!$D$5:$D$404,AC$4,'Leave log'!$E$5:$E$404,"Half day")&gt;0,"½",""),""))))))))</f>
        <v/>
      </c>
      <c r="AD28" s="75">
        <f>IF(OR(AD$7=1,$A28=""),"",IF(COUNTIFS('Leave log'!$A$5:$A$404,$A28,'Leave log'!$C$5:$C$404,"&lt;="&amp;AD$4,'Leave log'!$D$5:$D$404,"&gt;="&amp;AD$4)=0,"",IF(AND(Setup!$A$12&lt;&gt;"",COUNTIFS('Leave log'!$A$5:$A$404,$A28,'Leave log'!$C$5:$C$404,"&lt;="&amp;AD$4,'Leave log'!$D$5:$D$404,"&gt;="&amp;AD$4,'Leave log'!$B$5:$B$404,Setup!$A$12)&gt;0),Setup!$B$12&amp;IF(COUNTIFS('Leave log'!$A$5:$A$404,$A28,'Leave log'!$C$5:$C$404,AD$4,'Leave log'!$D$5:$D$404,AD$4,'Leave log'!$E$5:$E$404,"Half day")&gt;0,"½",""),IF(AND(Setup!$A$13&lt;&gt;"",COUNTIFS('Leave log'!$A$5:$A$404,$A28,'Leave log'!$C$5:$C$404,"&lt;="&amp;AD$4,'Leave log'!$D$5:$D$404,"&gt;="&amp;AD$4,'Leave log'!$B$5:$B$404,Setup!$A$13)&gt;0),Setup!$B$13&amp;IF(COUNTIFS('Leave log'!$A$5:$A$404,$A28,'Leave log'!$C$5:$C$404,AD$4,'Leave log'!$D$5:$D$404,AD$4,'Leave log'!$E$5:$E$404,"Half day")&gt;0,"½",""),IF(AND(Setup!$A$14&lt;&gt;"",COUNTIFS('Leave log'!$A$5:$A$404,$A28,'Leave log'!$C$5:$C$404,"&lt;="&amp;AD$4,'Leave log'!$D$5:$D$404,"&gt;="&amp;AD$4,'Leave log'!$B$5:$B$404,Setup!$A$14)&gt;0),Setup!$B$14&amp;IF(COUNTIFS('Leave log'!$A$5:$A$404,$A28,'Leave log'!$C$5:$C$404,AD$4,'Leave log'!$D$5:$D$404,AD$4,'Leave log'!$E$5:$E$404,"Half day")&gt;0,"½",""),IF(AND(Setup!$A$15&lt;&gt;"",COUNTIFS('Leave log'!$A$5:$A$404,$A28,'Leave log'!$C$5:$C$404,"&lt;="&amp;AD$4,'Leave log'!$D$5:$D$404,"&gt;="&amp;AD$4,'Leave log'!$B$5:$B$404,Setup!$A$15)&gt;0),Setup!$B$15&amp;IF(COUNTIFS('Leave log'!$A$5:$A$404,$A28,'Leave log'!$C$5:$C$404,AD$4,'Leave log'!$D$5:$D$404,AD$4,'Leave log'!$E$5:$E$404,"Half day")&gt;0,"½",""),IF(AND(Setup!$A$16&lt;&gt;"",COUNTIFS('Leave log'!$A$5:$A$404,$A28,'Leave log'!$C$5:$C$404,"&lt;="&amp;AD$4,'Leave log'!$D$5:$D$404,"&gt;="&amp;AD$4,'Leave log'!$B$5:$B$404,Setup!$A$16)&gt;0),Setup!$B$16&amp;IF(COUNTIFS('Leave log'!$A$5:$A$404,$A28,'Leave log'!$C$5:$C$404,AD$4,'Leave log'!$D$5:$D$404,AD$4,'Leave log'!$E$5:$E$404,"Half day")&gt;0,"½",""),IF(AND(Setup!$A$17&lt;&gt;"",COUNTIFS('Leave log'!$A$5:$A$404,$A28,'Leave log'!$C$5:$C$404,"&lt;="&amp;AD$4,'Leave log'!$D$5:$D$404,"&gt;="&amp;AD$4,'Leave log'!$B$5:$B$404,Setup!$A$17)&gt;0),Setup!$B$17&amp;IF(COUNTIFS('Leave log'!$A$5:$A$404,$A28,'Leave log'!$C$5:$C$404,AD$4,'Leave log'!$D$5:$D$404,AD$4,'Leave log'!$E$5:$E$404,"Half day")&gt;0,"½",""),""))))))))</f>
        <v/>
      </c>
      <c r="AE28" s="75">
        <f>IF(OR(AE$7=1,$A28=""),"",IF(COUNTIFS('Leave log'!$A$5:$A$404,$A28,'Leave log'!$C$5:$C$404,"&lt;="&amp;AE$4,'Leave log'!$D$5:$D$404,"&gt;="&amp;AE$4)=0,"",IF(AND(Setup!$A$12&lt;&gt;"",COUNTIFS('Leave log'!$A$5:$A$404,$A28,'Leave log'!$C$5:$C$404,"&lt;="&amp;AE$4,'Leave log'!$D$5:$D$404,"&gt;="&amp;AE$4,'Leave log'!$B$5:$B$404,Setup!$A$12)&gt;0),Setup!$B$12&amp;IF(COUNTIFS('Leave log'!$A$5:$A$404,$A28,'Leave log'!$C$5:$C$404,AE$4,'Leave log'!$D$5:$D$404,AE$4,'Leave log'!$E$5:$E$404,"Half day")&gt;0,"½",""),IF(AND(Setup!$A$13&lt;&gt;"",COUNTIFS('Leave log'!$A$5:$A$404,$A28,'Leave log'!$C$5:$C$404,"&lt;="&amp;AE$4,'Leave log'!$D$5:$D$404,"&gt;="&amp;AE$4,'Leave log'!$B$5:$B$404,Setup!$A$13)&gt;0),Setup!$B$13&amp;IF(COUNTIFS('Leave log'!$A$5:$A$404,$A28,'Leave log'!$C$5:$C$404,AE$4,'Leave log'!$D$5:$D$404,AE$4,'Leave log'!$E$5:$E$404,"Half day")&gt;0,"½",""),IF(AND(Setup!$A$14&lt;&gt;"",COUNTIFS('Leave log'!$A$5:$A$404,$A28,'Leave log'!$C$5:$C$404,"&lt;="&amp;AE$4,'Leave log'!$D$5:$D$404,"&gt;="&amp;AE$4,'Leave log'!$B$5:$B$404,Setup!$A$14)&gt;0),Setup!$B$14&amp;IF(COUNTIFS('Leave log'!$A$5:$A$404,$A28,'Leave log'!$C$5:$C$404,AE$4,'Leave log'!$D$5:$D$404,AE$4,'Leave log'!$E$5:$E$404,"Half day")&gt;0,"½",""),IF(AND(Setup!$A$15&lt;&gt;"",COUNTIFS('Leave log'!$A$5:$A$404,$A28,'Leave log'!$C$5:$C$404,"&lt;="&amp;AE$4,'Leave log'!$D$5:$D$404,"&gt;="&amp;AE$4,'Leave log'!$B$5:$B$404,Setup!$A$15)&gt;0),Setup!$B$15&amp;IF(COUNTIFS('Leave log'!$A$5:$A$404,$A28,'Leave log'!$C$5:$C$404,AE$4,'Leave log'!$D$5:$D$404,AE$4,'Leave log'!$E$5:$E$404,"Half day")&gt;0,"½",""),IF(AND(Setup!$A$16&lt;&gt;"",COUNTIFS('Leave log'!$A$5:$A$404,$A28,'Leave log'!$C$5:$C$404,"&lt;="&amp;AE$4,'Leave log'!$D$5:$D$404,"&gt;="&amp;AE$4,'Leave log'!$B$5:$B$404,Setup!$A$16)&gt;0),Setup!$B$16&amp;IF(COUNTIFS('Leave log'!$A$5:$A$404,$A28,'Leave log'!$C$5:$C$404,AE$4,'Leave log'!$D$5:$D$404,AE$4,'Leave log'!$E$5:$E$404,"Half day")&gt;0,"½",""),IF(AND(Setup!$A$17&lt;&gt;"",COUNTIFS('Leave log'!$A$5:$A$404,$A28,'Leave log'!$C$5:$C$404,"&lt;="&amp;AE$4,'Leave log'!$D$5:$D$404,"&gt;="&amp;AE$4,'Leave log'!$B$5:$B$404,Setup!$A$17)&gt;0),Setup!$B$17&amp;IF(COUNTIFS('Leave log'!$A$5:$A$404,$A28,'Leave log'!$C$5:$C$404,AE$4,'Leave log'!$D$5:$D$404,AE$4,'Leave log'!$E$5:$E$404,"Half day")&gt;0,"½",""),""))))))))</f>
        <v/>
      </c>
      <c r="AF28" s="75">
        <f>IF(OR(AF$7=1,$A28=""),"",IF(COUNTIFS('Leave log'!$A$5:$A$404,$A28,'Leave log'!$C$5:$C$404,"&lt;="&amp;AF$4,'Leave log'!$D$5:$D$404,"&gt;="&amp;AF$4)=0,"",IF(AND(Setup!$A$12&lt;&gt;"",COUNTIFS('Leave log'!$A$5:$A$404,$A28,'Leave log'!$C$5:$C$404,"&lt;="&amp;AF$4,'Leave log'!$D$5:$D$404,"&gt;="&amp;AF$4,'Leave log'!$B$5:$B$404,Setup!$A$12)&gt;0),Setup!$B$12&amp;IF(COUNTIFS('Leave log'!$A$5:$A$404,$A28,'Leave log'!$C$5:$C$404,AF$4,'Leave log'!$D$5:$D$404,AF$4,'Leave log'!$E$5:$E$404,"Half day")&gt;0,"½",""),IF(AND(Setup!$A$13&lt;&gt;"",COUNTIFS('Leave log'!$A$5:$A$404,$A28,'Leave log'!$C$5:$C$404,"&lt;="&amp;AF$4,'Leave log'!$D$5:$D$404,"&gt;="&amp;AF$4,'Leave log'!$B$5:$B$404,Setup!$A$13)&gt;0),Setup!$B$13&amp;IF(COUNTIFS('Leave log'!$A$5:$A$404,$A28,'Leave log'!$C$5:$C$404,AF$4,'Leave log'!$D$5:$D$404,AF$4,'Leave log'!$E$5:$E$404,"Half day")&gt;0,"½",""),IF(AND(Setup!$A$14&lt;&gt;"",COUNTIFS('Leave log'!$A$5:$A$404,$A28,'Leave log'!$C$5:$C$404,"&lt;="&amp;AF$4,'Leave log'!$D$5:$D$404,"&gt;="&amp;AF$4,'Leave log'!$B$5:$B$404,Setup!$A$14)&gt;0),Setup!$B$14&amp;IF(COUNTIFS('Leave log'!$A$5:$A$404,$A28,'Leave log'!$C$5:$C$404,AF$4,'Leave log'!$D$5:$D$404,AF$4,'Leave log'!$E$5:$E$404,"Half day")&gt;0,"½",""),IF(AND(Setup!$A$15&lt;&gt;"",COUNTIFS('Leave log'!$A$5:$A$404,$A28,'Leave log'!$C$5:$C$404,"&lt;="&amp;AF$4,'Leave log'!$D$5:$D$404,"&gt;="&amp;AF$4,'Leave log'!$B$5:$B$404,Setup!$A$15)&gt;0),Setup!$B$15&amp;IF(COUNTIFS('Leave log'!$A$5:$A$404,$A28,'Leave log'!$C$5:$C$404,AF$4,'Leave log'!$D$5:$D$404,AF$4,'Leave log'!$E$5:$E$404,"Half day")&gt;0,"½",""),IF(AND(Setup!$A$16&lt;&gt;"",COUNTIFS('Leave log'!$A$5:$A$404,$A28,'Leave log'!$C$5:$C$404,"&lt;="&amp;AF$4,'Leave log'!$D$5:$D$404,"&gt;="&amp;AF$4,'Leave log'!$B$5:$B$404,Setup!$A$16)&gt;0),Setup!$B$16&amp;IF(COUNTIFS('Leave log'!$A$5:$A$404,$A28,'Leave log'!$C$5:$C$404,AF$4,'Leave log'!$D$5:$D$404,AF$4,'Leave log'!$E$5:$E$404,"Half day")&gt;0,"½",""),IF(AND(Setup!$A$17&lt;&gt;"",COUNTIFS('Leave log'!$A$5:$A$404,$A28,'Leave log'!$C$5:$C$404,"&lt;="&amp;AF$4,'Leave log'!$D$5:$D$404,"&gt;="&amp;AF$4,'Leave log'!$B$5:$B$404,Setup!$A$17)&gt;0),Setup!$B$17&amp;IF(COUNTIFS('Leave log'!$A$5:$A$404,$A28,'Leave log'!$C$5:$C$404,AF$4,'Leave log'!$D$5:$D$404,AF$4,'Leave log'!$E$5:$E$404,"Half day")&gt;0,"½",""),""))))))))</f>
        <v/>
      </c>
    </row>
    <row r="29">
      <c r="A29" s="74">
        <f>IFERROR(IF(INDEX(Employees!$A$5:$A$34,22)="","",INDEX(Employees!$A$5:$A$34,22)),"")</f>
        <v/>
      </c>
      <c r="B29" s="75">
        <f>IF(OR(B$7=1,$A29=""),"",IF(COUNTIFS('Leave log'!$A$5:$A$404,$A29,'Leave log'!$C$5:$C$404,"&lt;="&amp;B$4,'Leave log'!$D$5:$D$404,"&gt;="&amp;B$4)=0,"",IF(AND(Setup!$A$12&lt;&gt;"",COUNTIFS('Leave log'!$A$5:$A$404,$A29,'Leave log'!$C$5:$C$404,"&lt;="&amp;B$4,'Leave log'!$D$5:$D$404,"&gt;="&amp;B$4,'Leave log'!$B$5:$B$404,Setup!$A$12)&gt;0),Setup!$B$12&amp;IF(COUNTIFS('Leave log'!$A$5:$A$404,$A29,'Leave log'!$C$5:$C$404,B$4,'Leave log'!$D$5:$D$404,B$4,'Leave log'!$E$5:$E$404,"Half day")&gt;0,"½",""),IF(AND(Setup!$A$13&lt;&gt;"",COUNTIFS('Leave log'!$A$5:$A$404,$A29,'Leave log'!$C$5:$C$404,"&lt;="&amp;B$4,'Leave log'!$D$5:$D$404,"&gt;="&amp;B$4,'Leave log'!$B$5:$B$404,Setup!$A$13)&gt;0),Setup!$B$13&amp;IF(COUNTIFS('Leave log'!$A$5:$A$404,$A29,'Leave log'!$C$5:$C$404,B$4,'Leave log'!$D$5:$D$404,B$4,'Leave log'!$E$5:$E$404,"Half day")&gt;0,"½",""),IF(AND(Setup!$A$14&lt;&gt;"",COUNTIFS('Leave log'!$A$5:$A$404,$A29,'Leave log'!$C$5:$C$404,"&lt;="&amp;B$4,'Leave log'!$D$5:$D$404,"&gt;="&amp;B$4,'Leave log'!$B$5:$B$404,Setup!$A$14)&gt;0),Setup!$B$14&amp;IF(COUNTIFS('Leave log'!$A$5:$A$404,$A29,'Leave log'!$C$5:$C$404,B$4,'Leave log'!$D$5:$D$404,B$4,'Leave log'!$E$5:$E$404,"Half day")&gt;0,"½",""),IF(AND(Setup!$A$15&lt;&gt;"",COUNTIFS('Leave log'!$A$5:$A$404,$A29,'Leave log'!$C$5:$C$404,"&lt;="&amp;B$4,'Leave log'!$D$5:$D$404,"&gt;="&amp;B$4,'Leave log'!$B$5:$B$404,Setup!$A$15)&gt;0),Setup!$B$15&amp;IF(COUNTIFS('Leave log'!$A$5:$A$404,$A29,'Leave log'!$C$5:$C$404,B$4,'Leave log'!$D$5:$D$404,B$4,'Leave log'!$E$5:$E$404,"Half day")&gt;0,"½",""),IF(AND(Setup!$A$16&lt;&gt;"",COUNTIFS('Leave log'!$A$5:$A$404,$A29,'Leave log'!$C$5:$C$404,"&lt;="&amp;B$4,'Leave log'!$D$5:$D$404,"&gt;="&amp;B$4,'Leave log'!$B$5:$B$404,Setup!$A$16)&gt;0),Setup!$B$16&amp;IF(COUNTIFS('Leave log'!$A$5:$A$404,$A29,'Leave log'!$C$5:$C$404,B$4,'Leave log'!$D$5:$D$404,B$4,'Leave log'!$E$5:$E$404,"Half day")&gt;0,"½",""),IF(AND(Setup!$A$17&lt;&gt;"",COUNTIFS('Leave log'!$A$5:$A$404,$A29,'Leave log'!$C$5:$C$404,"&lt;="&amp;B$4,'Leave log'!$D$5:$D$404,"&gt;="&amp;B$4,'Leave log'!$B$5:$B$404,Setup!$A$17)&gt;0),Setup!$B$17&amp;IF(COUNTIFS('Leave log'!$A$5:$A$404,$A29,'Leave log'!$C$5:$C$404,B$4,'Leave log'!$D$5:$D$404,B$4,'Leave log'!$E$5:$E$404,"Half day")&gt;0,"½",""),""))))))))</f>
        <v/>
      </c>
      <c r="C29" s="75">
        <f>IF(OR(C$7=1,$A29=""),"",IF(COUNTIFS('Leave log'!$A$5:$A$404,$A29,'Leave log'!$C$5:$C$404,"&lt;="&amp;C$4,'Leave log'!$D$5:$D$404,"&gt;="&amp;C$4)=0,"",IF(AND(Setup!$A$12&lt;&gt;"",COUNTIFS('Leave log'!$A$5:$A$404,$A29,'Leave log'!$C$5:$C$404,"&lt;="&amp;C$4,'Leave log'!$D$5:$D$404,"&gt;="&amp;C$4,'Leave log'!$B$5:$B$404,Setup!$A$12)&gt;0),Setup!$B$12&amp;IF(COUNTIFS('Leave log'!$A$5:$A$404,$A29,'Leave log'!$C$5:$C$404,C$4,'Leave log'!$D$5:$D$404,C$4,'Leave log'!$E$5:$E$404,"Half day")&gt;0,"½",""),IF(AND(Setup!$A$13&lt;&gt;"",COUNTIFS('Leave log'!$A$5:$A$404,$A29,'Leave log'!$C$5:$C$404,"&lt;="&amp;C$4,'Leave log'!$D$5:$D$404,"&gt;="&amp;C$4,'Leave log'!$B$5:$B$404,Setup!$A$13)&gt;0),Setup!$B$13&amp;IF(COUNTIFS('Leave log'!$A$5:$A$404,$A29,'Leave log'!$C$5:$C$404,C$4,'Leave log'!$D$5:$D$404,C$4,'Leave log'!$E$5:$E$404,"Half day")&gt;0,"½",""),IF(AND(Setup!$A$14&lt;&gt;"",COUNTIFS('Leave log'!$A$5:$A$404,$A29,'Leave log'!$C$5:$C$404,"&lt;="&amp;C$4,'Leave log'!$D$5:$D$404,"&gt;="&amp;C$4,'Leave log'!$B$5:$B$404,Setup!$A$14)&gt;0),Setup!$B$14&amp;IF(COUNTIFS('Leave log'!$A$5:$A$404,$A29,'Leave log'!$C$5:$C$404,C$4,'Leave log'!$D$5:$D$404,C$4,'Leave log'!$E$5:$E$404,"Half day")&gt;0,"½",""),IF(AND(Setup!$A$15&lt;&gt;"",COUNTIFS('Leave log'!$A$5:$A$404,$A29,'Leave log'!$C$5:$C$404,"&lt;="&amp;C$4,'Leave log'!$D$5:$D$404,"&gt;="&amp;C$4,'Leave log'!$B$5:$B$404,Setup!$A$15)&gt;0),Setup!$B$15&amp;IF(COUNTIFS('Leave log'!$A$5:$A$404,$A29,'Leave log'!$C$5:$C$404,C$4,'Leave log'!$D$5:$D$404,C$4,'Leave log'!$E$5:$E$404,"Half day")&gt;0,"½",""),IF(AND(Setup!$A$16&lt;&gt;"",COUNTIFS('Leave log'!$A$5:$A$404,$A29,'Leave log'!$C$5:$C$404,"&lt;="&amp;C$4,'Leave log'!$D$5:$D$404,"&gt;="&amp;C$4,'Leave log'!$B$5:$B$404,Setup!$A$16)&gt;0),Setup!$B$16&amp;IF(COUNTIFS('Leave log'!$A$5:$A$404,$A29,'Leave log'!$C$5:$C$404,C$4,'Leave log'!$D$5:$D$404,C$4,'Leave log'!$E$5:$E$404,"Half day")&gt;0,"½",""),IF(AND(Setup!$A$17&lt;&gt;"",COUNTIFS('Leave log'!$A$5:$A$404,$A29,'Leave log'!$C$5:$C$404,"&lt;="&amp;C$4,'Leave log'!$D$5:$D$404,"&gt;="&amp;C$4,'Leave log'!$B$5:$B$404,Setup!$A$17)&gt;0),Setup!$B$17&amp;IF(COUNTIFS('Leave log'!$A$5:$A$404,$A29,'Leave log'!$C$5:$C$404,C$4,'Leave log'!$D$5:$D$404,C$4,'Leave log'!$E$5:$E$404,"Half day")&gt;0,"½",""),""))))))))</f>
        <v/>
      </c>
      <c r="D29" s="75">
        <f>IF(OR(D$7=1,$A29=""),"",IF(COUNTIFS('Leave log'!$A$5:$A$404,$A29,'Leave log'!$C$5:$C$404,"&lt;="&amp;D$4,'Leave log'!$D$5:$D$404,"&gt;="&amp;D$4)=0,"",IF(AND(Setup!$A$12&lt;&gt;"",COUNTIFS('Leave log'!$A$5:$A$404,$A29,'Leave log'!$C$5:$C$404,"&lt;="&amp;D$4,'Leave log'!$D$5:$D$404,"&gt;="&amp;D$4,'Leave log'!$B$5:$B$404,Setup!$A$12)&gt;0),Setup!$B$12&amp;IF(COUNTIFS('Leave log'!$A$5:$A$404,$A29,'Leave log'!$C$5:$C$404,D$4,'Leave log'!$D$5:$D$404,D$4,'Leave log'!$E$5:$E$404,"Half day")&gt;0,"½",""),IF(AND(Setup!$A$13&lt;&gt;"",COUNTIFS('Leave log'!$A$5:$A$404,$A29,'Leave log'!$C$5:$C$404,"&lt;="&amp;D$4,'Leave log'!$D$5:$D$404,"&gt;="&amp;D$4,'Leave log'!$B$5:$B$404,Setup!$A$13)&gt;0),Setup!$B$13&amp;IF(COUNTIFS('Leave log'!$A$5:$A$404,$A29,'Leave log'!$C$5:$C$404,D$4,'Leave log'!$D$5:$D$404,D$4,'Leave log'!$E$5:$E$404,"Half day")&gt;0,"½",""),IF(AND(Setup!$A$14&lt;&gt;"",COUNTIFS('Leave log'!$A$5:$A$404,$A29,'Leave log'!$C$5:$C$404,"&lt;="&amp;D$4,'Leave log'!$D$5:$D$404,"&gt;="&amp;D$4,'Leave log'!$B$5:$B$404,Setup!$A$14)&gt;0),Setup!$B$14&amp;IF(COUNTIFS('Leave log'!$A$5:$A$404,$A29,'Leave log'!$C$5:$C$404,D$4,'Leave log'!$D$5:$D$404,D$4,'Leave log'!$E$5:$E$404,"Half day")&gt;0,"½",""),IF(AND(Setup!$A$15&lt;&gt;"",COUNTIFS('Leave log'!$A$5:$A$404,$A29,'Leave log'!$C$5:$C$404,"&lt;="&amp;D$4,'Leave log'!$D$5:$D$404,"&gt;="&amp;D$4,'Leave log'!$B$5:$B$404,Setup!$A$15)&gt;0),Setup!$B$15&amp;IF(COUNTIFS('Leave log'!$A$5:$A$404,$A29,'Leave log'!$C$5:$C$404,D$4,'Leave log'!$D$5:$D$404,D$4,'Leave log'!$E$5:$E$404,"Half day")&gt;0,"½",""),IF(AND(Setup!$A$16&lt;&gt;"",COUNTIFS('Leave log'!$A$5:$A$404,$A29,'Leave log'!$C$5:$C$404,"&lt;="&amp;D$4,'Leave log'!$D$5:$D$404,"&gt;="&amp;D$4,'Leave log'!$B$5:$B$404,Setup!$A$16)&gt;0),Setup!$B$16&amp;IF(COUNTIFS('Leave log'!$A$5:$A$404,$A29,'Leave log'!$C$5:$C$404,D$4,'Leave log'!$D$5:$D$404,D$4,'Leave log'!$E$5:$E$404,"Half day")&gt;0,"½",""),IF(AND(Setup!$A$17&lt;&gt;"",COUNTIFS('Leave log'!$A$5:$A$404,$A29,'Leave log'!$C$5:$C$404,"&lt;="&amp;D$4,'Leave log'!$D$5:$D$404,"&gt;="&amp;D$4,'Leave log'!$B$5:$B$404,Setup!$A$17)&gt;0),Setup!$B$17&amp;IF(COUNTIFS('Leave log'!$A$5:$A$404,$A29,'Leave log'!$C$5:$C$404,D$4,'Leave log'!$D$5:$D$404,D$4,'Leave log'!$E$5:$E$404,"Half day")&gt;0,"½",""),""))))))))</f>
        <v/>
      </c>
      <c r="E29" s="75">
        <f>IF(OR(E$7=1,$A29=""),"",IF(COUNTIFS('Leave log'!$A$5:$A$404,$A29,'Leave log'!$C$5:$C$404,"&lt;="&amp;E$4,'Leave log'!$D$5:$D$404,"&gt;="&amp;E$4)=0,"",IF(AND(Setup!$A$12&lt;&gt;"",COUNTIFS('Leave log'!$A$5:$A$404,$A29,'Leave log'!$C$5:$C$404,"&lt;="&amp;E$4,'Leave log'!$D$5:$D$404,"&gt;="&amp;E$4,'Leave log'!$B$5:$B$404,Setup!$A$12)&gt;0),Setup!$B$12&amp;IF(COUNTIFS('Leave log'!$A$5:$A$404,$A29,'Leave log'!$C$5:$C$404,E$4,'Leave log'!$D$5:$D$404,E$4,'Leave log'!$E$5:$E$404,"Half day")&gt;0,"½",""),IF(AND(Setup!$A$13&lt;&gt;"",COUNTIFS('Leave log'!$A$5:$A$404,$A29,'Leave log'!$C$5:$C$404,"&lt;="&amp;E$4,'Leave log'!$D$5:$D$404,"&gt;="&amp;E$4,'Leave log'!$B$5:$B$404,Setup!$A$13)&gt;0),Setup!$B$13&amp;IF(COUNTIFS('Leave log'!$A$5:$A$404,$A29,'Leave log'!$C$5:$C$404,E$4,'Leave log'!$D$5:$D$404,E$4,'Leave log'!$E$5:$E$404,"Half day")&gt;0,"½",""),IF(AND(Setup!$A$14&lt;&gt;"",COUNTIFS('Leave log'!$A$5:$A$404,$A29,'Leave log'!$C$5:$C$404,"&lt;="&amp;E$4,'Leave log'!$D$5:$D$404,"&gt;="&amp;E$4,'Leave log'!$B$5:$B$404,Setup!$A$14)&gt;0),Setup!$B$14&amp;IF(COUNTIFS('Leave log'!$A$5:$A$404,$A29,'Leave log'!$C$5:$C$404,E$4,'Leave log'!$D$5:$D$404,E$4,'Leave log'!$E$5:$E$404,"Half day")&gt;0,"½",""),IF(AND(Setup!$A$15&lt;&gt;"",COUNTIFS('Leave log'!$A$5:$A$404,$A29,'Leave log'!$C$5:$C$404,"&lt;="&amp;E$4,'Leave log'!$D$5:$D$404,"&gt;="&amp;E$4,'Leave log'!$B$5:$B$404,Setup!$A$15)&gt;0),Setup!$B$15&amp;IF(COUNTIFS('Leave log'!$A$5:$A$404,$A29,'Leave log'!$C$5:$C$404,E$4,'Leave log'!$D$5:$D$404,E$4,'Leave log'!$E$5:$E$404,"Half day")&gt;0,"½",""),IF(AND(Setup!$A$16&lt;&gt;"",COUNTIFS('Leave log'!$A$5:$A$404,$A29,'Leave log'!$C$5:$C$404,"&lt;="&amp;E$4,'Leave log'!$D$5:$D$404,"&gt;="&amp;E$4,'Leave log'!$B$5:$B$404,Setup!$A$16)&gt;0),Setup!$B$16&amp;IF(COUNTIFS('Leave log'!$A$5:$A$404,$A29,'Leave log'!$C$5:$C$404,E$4,'Leave log'!$D$5:$D$404,E$4,'Leave log'!$E$5:$E$404,"Half day")&gt;0,"½",""),IF(AND(Setup!$A$17&lt;&gt;"",COUNTIFS('Leave log'!$A$5:$A$404,$A29,'Leave log'!$C$5:$C$404,"&lt;="&amp;E$4,'Leave log'!$D$5:$D$404,"&gt;="&amp;E$4,'Leave log'!$B$5:$B$404,Setup!$A$17)&gt;0),Setup!$B$17&amp;IF(COUNTIFS('Leave log'!$A$5:$A$404,$A29,'Leave log'!$C$5:$C$404,E$4,'Leave log'!$D$5:$D$404,E$4,'Leave log'!$E$5:$E$404,"Half day")&gt;0,"½",""),""))))))))</f>
        <v/>
      </c>
      <c r="F29" s="75">
        <f>IF(OR(F$7=1,$A29=""),"",IF(COUNTIFS('Leave log'!$A$5:$A$404,$A29,'Leave log'!$C$5:$C$404,"&lt;="&amp;F$4,'Leave log'!$D$5:$D$404,"&gt;="&amp;F$4)=0,"",IF(AND(Setup!$A$12&lt;&gt;"",COUNTIFS('Leave log'!$A$5:$A$404,$A29,'Leave log'!$C$5:$C$404,"&lt;="&amp;F$4,'Leave log'!$D$5:$D$404,"&gt;="&amp;F$4,'Leave log'!$B$5:$B$404,Setup!$A$12)&gt;0),Setup!$B$12&amp;IF(COUNTIFS('Leave log'!$A$5:$A$404,$A29,'Leave log'!$C$5:$C$404,F$4,'Leave log'!$D$5:$D$404,F$4,'Leave log'!$E$5:$E$404,"Half day")&gt;0,"½",""),IF(AND(Setup!$A$13&lt;&gt;"",COUNTIFS('Leave log'!$A$5:$A$404,$A29,'Leave log'!$C$5:$C$404,"&lt;="&amp;F$4,'Leave log'!$D$5:$D$404,"&gt;="&amp;F$4,'Leave log'!$B$5:$B$404,Setup!$A$13)&gt;0),Setup!$B$13&amp;IF(COUNTIFS('Leave log'!$A$5:$A$404,$A29,'Leave log'!$C$5:$C$404,F$4,'Leave log'!$D$5:$D$404,F$4,'Leave log'!$E$5:$E$404,"Half day")&gt;0,"½",""),IF(AND(Setup!$A$14&lt;&gt;"",COUNTIFS('Leave log'!$A$5:$A$404,$A29,'Leave log'!$C$5:$C$404,"&lt;="&amp;F$4,'Leave log'!$D$5:$D$404,"&gt;="&amp;F$4,'Leave log'!$B$5:$B$404,Setup!$A$14)&gt;0),Setup!$B$14&amp;IF(COUNTIFS('Leave log'!$A$5:$A$404,$A29,'Leave log'!$C$5:$C$404,F$4,'Leave log'!$D$5:$D$404,F$4,'Leave log'!$E$5:$E$404,"Half day")&gt;0,"½",""),IF(AND(Setup!$A$15&lt;&gt;"",COUNTIFS('Leave log'!$A$5:$A$404,$A29,'Leave log'!$C$5:$C$404,"&lt;="&amp;F$4,'Leave log'!$D$5:$D$404,"&gt;="&amp;F$4,'Leave log'!$B$5:$B$404,Setup!$A$15)&gt;0),Setup!$B$15&amp;IF(COUNTIFS('Leave log'!$A$5:$A$404,$A29,'Leave log'!$C$5:$C$404,F$4,'Leave log'!$D$5:$D$404,F$4,'Leave log'!$E$5:$E$404,"Half day")&gt;0,"½",""),IF(AND(Setup!$A$16&lt;&gt;"",COUNTIFS('Leave log'!$A$5:$A$404,$A29,'Leave log'!$C$5:$C$404,"&lt;="&amp;F$4,'Leave log'!$D$5:$D$404,"&gt;="&amp;F$4,'Leave log'!$B$5:$B$404,Setup!$A$16)&gt;0),Setup!$B$16&amp;IF(COUNTIFS('Leave log'!$A$5:$A$404,$A29,'Leave log'!$C$5:$C$404,F$4,'Leave log'!$D$5:$D$404,F$4,'Leave log'!$E$5:$E$404,"Half day")&gt;0,"½",""),IF(AND(Setup!$A$17&lt;&gt;"",COUNTIFS('Leave log'!$A$5:$A$404,$A29,'Leave log'!$C$5:$C$404,"&lt;="&amp;F$4,'Leave log'!$D$5:$D$404,"&gt;="&amp;F$4,'Leave log'!$B$5:$B$404,Setup!$A$17)&gt;0),Setup!$B$17&amp;IF(COUNTIFS('Leave log'!$A$5:$A$404,$A29,'Leave log'!$C$5:$C$404,F$4,'Leave log'!$D$5:$D$404,F$4,'Leave log'!$E$5:$E$404,"Half day")&gt;0,"½",""),""))))))))</f>
        <v/>
      </c>
      <c r="G29" s="75">
        <f>IF(OR(G$7=1,$A29=""),"",IF(COUNTIFS('Leave log'!$A$5:$A$404,$A29,'Leave log'!$C$5:$C$404,"&lt;="&amp;G$4,'Leave log'!$D$5:$D$404,"&gt;="&amp;G$4)=0,"",IF(AND(Setup!$A$12&lt;&gt;"",COUNTIFS('Leave log'!$A$5:$A$404,$A29,'Leave log'!$C$5:$C$404,"&lt;="&amp;G$4,'Leave log'!$D$5:$D$404,"&gt;="&amp;G$4,'Leave log'!$B$5:$B$404,Setup!$A$12)&gt;0),Setup!$B$12&amp;IF(COUNTIFS('Leave log'!$A$5:$A$404,$A29,'Leave log'!$C$5:$C$404,G$4,'Leave log'!$D$5:$D$404,G$4,'Leave log'!$E$5:$E$404,"Half day")&gt;0,"½",""),IF(AND(Setup!$A$13&lt;&gt;"",COUNTIFS('Leave log'!$A$5:$A$404,$A29,'Leave log'!$C$5:$C$404,"&lt;="&amp;G$4,'Leave log'!$D$5:$D$404,"&gt;="&amp;G$4,'Leave log'!$B$5:$B$404,Setup!$A$13)&gt;0),Setup!$B$13&amp;IF(COUNTIFS('Leave log'!$A$5:$A$404,$A29,'Leave log'!$C$5:$C$404,G$4,'Leave log'!$D$5:$D$404,G$4,'Leave log'!$E$5:$E$404,"Half day")&gt;0,"½",""),IF(AND(Setup!$A$14&lt;&gt;"",COUNTIFS('Leave log'!$A$5:$A$404,$A29,'Leave log'!$C$5:$C$404,"&lt;="&amp;G$4,'Leave log'!$D$5:$D$404,"&gt;="&amp;G$4,'Leave log'!$B$5:$B$404,Setup!$A$14)&gt;0),Setup!$B$14&amp;IF(COUNTIFS('Leave log'!$A$5:$A$404,$A29,'Leave log'!$C$5:$C$404,G$4,'Leave log'!$D$5:$D$404,G$4,'Leave log'!$E$5:$E$404,"Half day")&gt;0,"½",""),IF(AND(Setup!$A$15&lt;&gt;"",COUNTIFS('Leave log'!$A$5:$A$404,$A29,'Leave log'!$C$5:$C$404,"&lt;="&amp;G$4,'Leave log'!$D$5:$D$404,"&gt;="&amp;G$4,'Leave log'!$B$5:$B$404,Setup!$A$15)&gt;0),Setup!$B$15&amp;IF(COUNTIFS('Leave log'!$A$5:$A$404,$A29,'Leave log'!$C$5:$C$404,G$4,'Leave log'!$D$5:$D$404,G$4,'Leave log'!$E$5:$E$404,"Half day")&gt;0,"½",""),IF(AND(Setup!$A$16&lt;&gt;"",COUNTIFS('Leave log'!$A$5:$A$404,$A29,'Leave log'!$C$5:$C$404,"&lt;="&amp;G$4,'Leave log'!$D$5:$D$404,"&gt;="&amp;G$4,'Leave log'!$B$5:$B$404,Setup!$A$16)&gt;0),Setup!$B$16&amp;IF(COUNTIFS('Leave log'!$A$5:$A$404,$A29,'Leave log'!$C$5:$C$404,G$4,'Leave log'!$D$5:$D$404,G$4,'Leave log'!$E$5:$E$404,"Half day")&gt;0,"½",""),IF(AND(Setup!$A$17&lt;&gt;"",COUNTIFS('Leave log'!$A$5:$A$404,$A29,'Leave log'!$C$5:$C$404,"&lt;="&amp;G$4,'Leave log'!$D$5:$D$404,"&gt;="&amp;G$4,'Leave log'!$B$5:$B$404,Setup!$A$17)&gt;0),Setup!$B$17&amp;IF(COUNTIFS('Leave log'!$A$5:$A$404,$A29,'Leave log'!$C$5:$C$404,G$4,'Leave log'!$D$5:$D$404,G$4,'Leave log'!$E$5:$E$404,"Half day")&gt;0,"½",""),""))))))))</f>
        <v/>
      </c>
      <c r="H29" s="75">
        <f>IF(OR(H$7=1,$A29=""),"",IF(COUNTIFS('Leave log'!$A$5:$A$404,$A29,'Leave log'!$C$5:$C$404,"&lt;="&amp;H$4,'Leave log'!$D$5:$D$404,"&gt;="&amp;H$4)=0,"",IF(AND(Setup!$A$12&lt;&gt;"",COUNTIFS('Leave log'!$A$5:$A$404,$A29,'Leave log'!$C$5:$C$404,"&lt;="&amp;H$4,'Leave log'!$D$5:$D$404,"&gt;="&amp;H$4,'Leave log'!$B$5:$B$404,Setup!$A$12)&gt;0),Setup!$B$12&amp;IF(COUNTIFS('Leave log'!$A$5:$A$404,$A29,'Leave log'!$C$5:$C$404,H$4,'Leave log'!$D$5:$D$404,H$4,'Leave log'!$E$5:$E$404,"Half day")&gt;0,"½",""),IF(AND(Setup!$A$13&lt;&gt;"",COUNTIFS('Leave log'!$A$5:$A$404,$A29,'Leave log'!$C$5:$C$404,"&lt;="&amp;H$4,'Leave log'!$D$5:$D$404,"&gt;="&amp;H$4,'Leave log'!$B$5:$B$404,Setup!$A$13)&gt;0),Setup!$B$13&amp;IF(COUNTIFS('Leave log'!$A$5:$A$404,$A29,'Leave log'!$C$5:$C$404,H$4,'Leave log'!$D$5:$D$404,H$4,'Leave log'!$E$5:$E$404,"Half day")&gt;0,"½",""),IF(AND(Setup!$A$14&lt;&gt;"",COUNTIFS('Leave log'!$A$5:$A$404,$A29,'Leave log'!$C$5:$C$404,"&lt;="&amp;H$4,'Leave log'!$D$5:$D$404,"&gt;="&amp;H$4,'Leave log'!$B$5:$B$404,Setup!$A$14)&gt;0),Setup!$B$14&amp;IF(COUNTIFS('Leave log'!$A$5:$A$404,$A29,'Leave log'!$C$5:$C$404,H$4,'Leave log'!$D$5:$D$404,H$4,'Leave log'!$E$5:$E$404,"Half day")&gt;0,"½",""),IF(AND(Setup!$A$15&lt;&gt;"",COUNTIFS('Leave log'!$A$5:$A$404,$A29,'Leave log'!$C$5:$C$404,"&lt;="&amp;H$4,'Leave log'!$D$5:$D$404,"&gt;="&amp;H$4,'Leave log'!$B$5:$B$404,Setup!$A$15)&gt;0),Setup!$B$15&amp;IF(COUNTIFS('Leave log'!$A$5:$A$404,$A29,'Leave log'!$C$5:$C$404,H$4,'Leave log'!$D$5:$D$404,H$4,'Leave log'!$E$5:$E$404,"Half day")&gt;0,"½",""),IF(AND(Setup!$A$16&lt;&gt;"",COUNTIFS('Leave log'!$A$5:$A$404,$A29,'Leave log'!$C$5:$C$404,"&lt;="&amp;H$4,'Leave log'!$D$5:$D$404,"&gt;="&amp;H$4,'Leave log'!$B$5:$B$404,Setup!$A$16)&gt;0),Setup!$B$16&amp;IF(COUNTIFS('Leave log'!$A$5:$A$404,$A29,'Leave log'!$C$5:$C$404,H$4,'Leave log'!$D$5:$D$404,H$4,'Leave log'!$E$5:$E$404,"Half day")&gt;0,"½",""),IF(AND(Setup!$A$17&lt;&gt;"",COUNTIFS('Leave log'!$A$5:$A$404,$A29,'Leave log'!$C$5:$C$404,"&lt;="&amp;H$4,'Leave log'!$D$5:$D$404,"&gt;="&amp;H$4,'Leave log'!$B$5:$B$404,Setup!$A$17)&gt;0),Setup!$B$17&amp;IF(COUNTIFS('Leave log'!$A$5:$A$404,$A29,'Leave log'!$C$5:$C$404,H$4,'Leave log'!$D$5:$D$404,H$4,'Leave log'!$E$5:$E$404,"Half day")&gt;0,"½",""),""))))))))</f>
        <v/>
      </c>
      <c r="I29" s="75">
        <f>IF(OR(I$7=1,$A29=""),"",IF(COUNTIFS('Leave log'!$A$5:$A$404,$A29,'Leave log'!$C$5:$C$404,"&lt;="&amp;I$4,'Leave log'!$D$5:$D$404,"&gt;="&amp;I$4)=0,"",IF(AND(Setup!$A$12&lt;&gt;"",COUNTIFS('Leave log'!$A$5:$A$404,$A29,'Leave log'!$C$5:$C$404,"&lt;="&amp;I$4,'Leave log'!$D$5:$D$404,"&gt;="&amp;I$4,'Leave log'!$B$5:$B$404,Setup!$A$12)&gt;0),Setup!$B$12&amp;IF(COUNTIFS('Leave log'!$A$5:$A$404,$A29,'Leave log'!$C$5:$C$404,I$4,'Leave log'!$D$5:$D$404,I$4,'Leave log'!$E$5:$E$404,"Half day")&gt;0,"½",""),IF(AND(Setup!$A$13&lt;&gt;"",COUNTIFS('Leave log'!$A$5:$A$404,$A29,'Leave log'!$C$5:$C$404,"&lt;="&amp;I$4,'Leave log'!$D$5:$D$404,"&gt;="&amp;I$4,'Leave log'!$B$5:$B$404,Setup!$A$13)&gt;0),Setup!$B$13&amp;IF(COUNTIFS('Leave log'!$A$5:$A$404,$A29,'Leave log'!$C$5:$C$404,I$4,'Leave log'!$D$5:$D$404,I$4,'Leave log'!$E$5:$E$404,"Half day")&gt;0,"½",""),IF(AND(Setup!$A$14&lt;&gt;"",COUNTIFS('Leave log'!$A$5:$A$404,$A29,'Leave log'!$C$5:$C$404,"&lt;="&amp;I$4,'Leave log'!$D$5:$D$404,"&gt;="&amp;I$4,'Leave log'!$B$5:$B$404,Setup!$A$14)&gt;0),Setup!$B$14&amp;IF(COUNTIFS('Leave log'!$A$5:$A$404,$A29,'Leave log'!$C$5:$C$404,I$4,'Leave log'!$D$5:$D$404,I$4,'Leave log'!$E$5:$E$404,"Half day")&gt;0,"½",""),IF(AND(Setup!$A$15&lt;&gt;"",COUNTIFS('Leave log'!$A$5:$A$404,$A29,'Leave log'!$C$5:$C$404,"&lt;="&amp;I$4,'Leave log'!$D$5:$D$404,"&gt;="&amp;I$4,'Leave log'!$B$5:$B$404,Setup!$A$15)&gt;0),Setup!$B$15&amp;IF(COUNTIFS('Leave log'!$A$5:$A$404,$A29,'Leave log'!$C$5:$C$404,I$4,'Leave log'!$D$5:$D$404,I$4,'Leave log'!$E$5:$E$404,"Half day")&gt;0,"½",""),IF(AND(Setup!$A$16&lt;&gt;"",COUNTIFS('Leave log'!$A$5:$A$404,$A29,'Leave log'!$C$5:$C$404,"&lt;="&amp;I$4,'Leave log'!$D$5:$D$404,"&gt;="&amp;I$4,'Leave log'!$B$5:$B$404,Setup!$A$16)&gt;0),Setup!$B$16&amp;IF(COUNTIFS('Leave log'!$A$5:$A$404,$A29,'Leave log'!$C$5:$C$404,I$4,'Leave log'!$D$5:$D$404,I$4,'Leave log'!$E$5:$E$404,"Half day")&gt;0,"½",""),IF(AND(Setup!$A$17&lt;&gt;"",COUNTIFS('Leave log'!$A$5:$A$404,$A29,'Leave log'!$C$5:$C$404,"&lt;="&amp;I$4,'Leave log'!$D$5:$D$404,"&gt;="&amp;I$4,'Leave log'!$B$5:$B$404,Setup!$A$17)&gt;0),Setup!$B$17&amp;IF(COUNTIFS('Leave log'!$A$5:$A$404,$A29,'Leave log'!$C$5:$C$404,I$4,'Leave log'!$D$5:$D$404,I$4,'Leave log'!$E$5:$E$404,"Half day")&gt;0,"½",""),""))))))))</f>
        <v/>
      </c>
      <c r="J29" s="75">
        <f>IF(OR(J$7=1,$A29=""),"",IF(COUNTIFS('Leave log'!$A$5:$A$404,$A29,'Leave log'!$C$5:$C$404,"&lt;="&amp;J$4,'Leave log'!$D$5:$D$404,"&gt;="&amp;J$4)=0,"",IF(AND(Setup!$A$12&lt;&gt;"",COUNTIFS('Leave log'!$A$5:$A$404,$A29,'Leave log'!$C$5:$C$404,"&lt;="&amp;J$4,'Leave log'!$D$5:$D$404,"&gt;="&amp;J$4,'Leave log'!$B$5:$B$404,Setup!$A$12)&gt;0),Setup!$B$12&amp;IF(COUNTIFS('Leave log'!$A$5:$A$404,$A29,'Leave log'!$C$5:$C$404,J$4,'Leave log'!$D$5:$D$404,J$4,'Leave log'!$E$5:$E$404,"Half day")&gt;0,"½",""),IF(AND(Setup!$A$13&lt;&gt;"",COUNTIFS('Leave log'!$A$5:$A$404,$A29,'Leave log'!$C$5:$C$404,"&lt;="&amp;J$4,'Leave log'!$D$5:$D$404,"&gt;="&amp;J$4,'Leave log'!$B$5:$B$404,Setup!$A$13)&gt;0),Setup!$B$13&amp;IF(COUNTIFS('Leave log'!$A$5:$A$404,$A29,'Leave log'!$C$5:$C$404,J$4,'Leave log'!$D$5:$D$404,J$4,'Leave log'!$E$5:$E$404,"Half day")&gt;0,"½",""),IF(AND(Setup!$A$14&lt;&gt;"",COUNTIFS('Leave log'!$A$5:$A$404,$A29,'Leave log'!$C$5:$C$404,"&lt;="&amp;J$4,'Leave log'!$D$5:$D$404,"&gt;="&amp;J$4,'Leave log'!$B$5:$B$404,Setup!$A$14)&gt;0),Setup!$B$14&amp;IF(COUNTIFS('Leave log'!$A$5:$A$404,$A29,'Leave log'!$C$5:$C$404,J$4,'Leave log'!$D$5:$D$404,J$4,'Leave log'!$E$5:$E$404,"Half day")&gt;0,"½",""),IF(AND(Setup!$A$15&lt;&gt;"",COUNTIFS('Leave log'!$A$5:$A$404,$A29,'Leave log'!$C$5:$C$404,"&lt;="&amp;J$4,'Leave log'!$D$5:$D$404,"&gt;="&amp;J$4,'Leave log'!$B$5:$B$404,Setup!$A$15)&gt;0),Setup!$B$15&amp;IF(COUNTIFS('Leave log'!$A$5:$A$404,$A29,'Leave log'!$C$5:$C$404,J$4,'Leave log'!$D$5:$D$404,J$4,'Leave log'!$E$5:$E$404,"Half day")&gt;0,"½",""),IF(AND(Setup!$A$16&lt;&gt;"",COUNTIFS('Leave log'!$A$5:$A$404,$A29,'Leave log'!$C$5:$C$404,"&lt;="&amp;J$4,'Leave log'!$D$5:$D$404,"&gt;="&amp;J$4,'Leave log'!$B$5:$B$404,Setup!$A$16)&gt;0),Setup!$B$16&amp;IF(COUNTIFS('Leave log'!$A$5:$A$404,$A29,'Leave log'!$C$5:$C$404,J$4,'Leave log'!$D$5:$D$404,J$4,'Leave log'!$E$5:$E$404,"Half day")&gt;0,"½",""),IF(AND(Setup!$A$17&lt;&gt;"",COUNTIFS('Leave log'!$A$5:$A$404,$A29,'Leave log'!$C$5:$C$404,"&lt;="&amp;J$4,'Leave log'!$D$5:$D$404,"&gt;="&amp;J$4,'Leave log'!$B$5:$B$404,Setup!$A$17)&gt;0),Setup!$B$17&amp;IF(COUNTIFS('Leave log'!$A$5:$A$404,$A29,'Leave log'!$C$5:$C$404,J$4,'Leave log'!$D$5:$D$404,J$4,'Leave log'!$E$5:$E$404,"Half day")&gt;0,"½",""),""))))))))</f>
        <v/>
      </c>
      <c r="K29" s="75">
        <f>IF(OR(K$7=1,$A29=""),"",IF(COUNTIFS('Leave log'!$A$5:$A$404,$A29,'Leave log'!$C$5:$C$404,"&lt;="&amp;K$4,'Leave log'!$D$5:$D$404,"&gt;="&amp;K$4)=0,"",IF(AND(Setup!$A$12&lt;&gt;"",COUNTIFS('Leave log'!$A$5:$A$404,$A29,'Leave log'!$C$5:$C$404,"&lt;="&amp;K$4,'Leave log'!$D$5:$D$404,"&gt;="&amp;K$4,'Leave log'!$B$5:$B$404,Setup!$A$12)&gt;0),Setup!$B$12&amp;IF(COUNTIFS('Leave log'!$A$5:$A$404,$A29,'Leave log'!$C$5:$C$404,K$4,'Leave log'!$D$5:$D$404,K$4,'Leave log'!$E$5:$E$404,"Half day")&gt;0,"½",""),IF(AND(Setup!$A$13&lt;&gt;"",COUNTIFS('Leave log'!$A$5:$A$404,$A29,'Leave log'!$C$5:$C$404,"&lt;="&amp;K$4,'Leave log'!$D$5:$D$404,"&gt;="&amp;K$4,'Leave log'!$B$5:$B$404,Setup!$A$13)&gt;0),Setup!$B$13&amp;IF(COUNTIFS('Leave log'!$A$5:$A$404,$A29,'Leave log'!$C$5:$C$404,K$4,'Leave log'!$D$5:$D$404,K$4,'Leave log'!$E$5:$E$404,"Half day")&gt;0,"½",""),IF(AND(Setup!$A$14&lt;&gt;"",COUNTIFS('Leave log'!$A$5:$A$404,$A29,'Leave log'!$C$5:$C$404,"&lt;="&amp;K$4,'Leave log'!$D$5:$D$404,"&gt;="&amp;K$4,'Leave log'!$B$5:$B$404,Setup!$A$14)&gt;0),Setup!$B$14&amp;IF(COUNTIFS('Leave log'!$A$5:$A$404,$A29,'Leave log'!$C$5:$C$404,K$4,'Leave log'!$D$5:$D$404,K$4,'Leave log'!$E$5:$E$404,"Half day")&gt;0,"½",""),IF(AND(Setup!$A$15&lt;&gt;"",COUNTIFS('Leave log'!$A$5:$A$404,$A29,'Leave log'!$C$5:$C$404,"&lt;="&amp;K$4,'Leave log'!$D$5:$D$404,"&gt;="&amp;K$4,'Leave log'!$B$5:$B$404,Setup!$A$15)&gt;0),Setup!$B$15&amp;IF(COUNTIFS('Leave log'!$A$5:$A$404,$A29,'Leave log'!$C$5:$C$404,K$4,'Leave log'!$D$5:$D$404,K$4,'Leave log'!$E$5:$E$404,"Half day")&gt;0,"½",""),IF(AND(Setup!$A$16&lt;&gt;"",COUNTIFS('Leave log'!$A$5:$A$404,$A29,'Leave log'!$C$5:$C$404,"&lt;="&amp;K$4,'Leave log'!$D$5:$D$404,"&gt;="&amp;K$4,'Leave log'!$B$5:$B$404,Setup!$A$16)&gt;0),Setup!$B$16&amp;IF(COUNTIFS('Leave log'!$A$5:$A$404,$A29,'Leave log'!$C$5:$C$404,K$4,'Leave log'!$D$5:$D$404,K$4,'Leave log'!$E$5:$E$404,"Half day")&gt;0,"½",""),IF(AND(Setup!$A$17&lt;&gt;"",COUNTIFS('Leave log'!$A$5:$A$404,$A29,'Leave log'!$C$5:$C$404,"&lt;="&amp;K$4,'Leave log'!$D$5:$D$404,"&gt;="&amp;K$4,'Leave log'!$B$5:$B$404,Setup!$A$17)&gt;0),Setup!$B$17&amp;IF(COUNTIFS('Leave log'!$A$5:$A$404,$A29,'Leave log'!$C$5:$C$404,K$4,'Leave log'!$D$5:$D$404,K$4,'Leave log'!$E$5:$E$404,"Half day")&gt;0,"½",""),""))))))))</f>
        <v/>
      </c>
      <c r="L29" s="75">
        <f>IF(OR(L$7=1,$A29=""),"",IF(COUNTIFS('Leave log'!$A$5:$A$404,$A29,'Leave log'!$C$5:$C$404,"&lt;="&amp;L$4,'Leave log'!$D$5:$D$404,"&gt;="&amp;L$4)=0,"",IF(AND(Setup!$A$12&lt;&gt;"",COUNTIFS('Leave log'!$A$5:$A$404,$A29,'Leave log'!$C$5:$C$404,"&lt;="&amp;L$4,'Leave log'!$D$5:$D$404,"&gt;="&amp;L$4,'Leave log'!$B$5:$B$404,Setup!$A$12)&gt;0),Setup!$B$12&amp;IF(COUNTIFS('Leave log'!$A$5:$A$404,$A29,'Leave log'!$C$5:$C$404,L$4,'Leave log'!$D$5:$D$404,L$4,'Leave log'!$E$5:$E$404,"Half day")&gt;0,"½",""),IF(AND(Setup!$A$13&lt;&gt;"",COUNTIFS('Leave log'!$A$5:$A$404,$A29,'Leave log'!$C$5:$C$404,"&lt;="&amp;L$4,'Leave log'!$D$5:$D$404,"&gt;="&amp;L$4,'Leave log'!$B$5:$B$404,Setup!$A$13)&gt;0),Setup!$B$13&amp;IF(COUNTIFS('Leave log'!$A$5:$A$404,$A29,'Leave log'!$C$5:$C$404,L$4,'Leave log'!$D$5:$D$404,L$4,'Leave log'!$E$5:$E$404,"Half day")&gt;0,"½",""),IF(AND(Setup!$A$14&lt;&gt;"",COUNTIFS('Leave log'!$A$5:$A$404,$A29,'Leave log'!$C$5:$C$404,"&lt;="&amp;L$4,'Leave log'!$D$5:$D$404,"&gt;="&amp;L$4,'Leave log'!$B$5:$B$404,Setup!$A$14)&gt;0),Setup!$B$14&amp;IF(COUNTIFS('Leave log'!$A$5:$A$404,$A29,'Leave log'!$C$5:$C$404,L$4,'Leave log'!$D$5:$D$404,L$4,'Leave log'!$E$5:$E$404,"Half day")&gt;0,"½",""),IF(AND(Setup!$A$15&lt;&gt;"",COUNTIFS('Leave log'!$A$5:$A$404,$A29,'Leave log'!$C$5:$C$404,"&lt;="&amp;L$4,'Leave log'!$D$5:$D$404,"&gt;="&amp;L$4,'Leave log'!$B$5:$B$404,Setup!$A$15)&gt;0),Setup!$B$15&amp;IF(COUNTIFS('Leave log'!$A$5:$A$404,$A29,'Leave log'!$C$5:$C$404,L$4,'Leave log'!$D$5:$D$404,L$4,'Leave log'!$E$5:$E$404,"Half day")&gt;0,"½",""),IF(AND(Setup!$A$16&lt;&gt;"",COUNTIFS('Leave log'!$A$5:$A$404,$A29,'Leave log'!$C$5:$C$404,"&lt;="&amp;L$4,'Leave log'!$D$5:$D$404,"&gt;="&amp;L$4,'Leave log'!$B$5:$B$404,Setup!$A$16)&gt;0),Setup!$B$16&amp;IF(COUNTIFS('Leave log'!$A$5:$A$404,$A29,'Leave log'!$C$5:$C$404,L$4,'Leave log'!$D$5:$D$404,L$4,'Leave log'!$E$5:$E$404,"Half day")&gt;0,"½",""),IF(AND(Setup!$A$17&lt;&gt;"",COUNTIFS('Leave log'!$A$5:$A$404,$A29,'Leave log'!$C$5:$C$404,"&lt;="&amp;L$4,'Leave log'!$D$5:$D$404,"&gt;="&amp;L$4,'Leave log'!$B$5:$B$404,Setup!$A$17)&gt;0),Setup!$B$17&amp;IF(COUNTIFS('Leave log'!$A$5:$A$404,$A29,'Leave log'!$C$5:$C$404,L$4,'Leave log'!$D$5:$D$404,L$4,'Leave log'!$E$5:$E$404,"Half day")&gt;0,"½",""),""))))))))</f>
        <v/>
      </c>
      <c r="M29" s="75">
        <f>IF(OR(M$7=1,$A29=""),"",IF(COUNTIFS('Leave log'!$A$5:$A$404,$A29,'Leave log'!$C$5:$C$404,"&lt;="&amp;M$4,'Leave log'!$D$5:$D$404,"&gt;="&amp;M$4)=0,"",IF(AND(Setup!$A$12&lt;&gt;"",COUNTIFS('Leave log'!$A$5:$A$404,$A29,'Leave log'!$C$5:$C$404,"&lt;="&amp;M$4,'Leave log'!$D$5:$D$404,"&gt;="&amp;M$4,'Leave log'!$B$5:$B$404,Setup!$A$12)&gt;0),Setup!$B$12&amp;IF(COUNTIFS('Leave log'!$A$5:$A$404,$A29,'Leave log'!$C$5:$C$404,M$4,'Leave log'!$D$5:$D$404,M$4,'Leave log'!$E$5:$E$404,"Half day")&gt;0,"½",""),IF(AND(Setup!$A$13&lt;&gt;"",COUNTIFS('Leave log'!$A$5:$A$404,$A29,'Leave log'!$C$5:$C$404,"&lt;="&amp;M$4,'Leave log'!$D$5:$D$404,"&gt;="&amp;M$4,'Leave log'!$B$5:$B$404,Setup!$A$13)&gt;0),Setup!$B$13&amp;IF(COUNTIFS('Leave log'!$A$5:$A$404,$A29,'Leave log'!$C$5:$C$404,M$4,'Leave log'!$D$5:$D$404,M$4,'Leave log'!$E$5:$E$404,"Half day")&gt;0,"½",""),IF(AND(Setup!$A$14&lt;&gt;"",COUNTIFS('Leave log'!$A$5:$A$404,$A29,'Leave log'!$C$5:$C$404,"&lt;="&amp;M$4,'Leave log'!$D$5:$D$404,"&gt;="&amp;M$4,'Leave log'!$B$5:$B$404,Setup!$A$14)&gt;0),Setup!$B$14&amp;IF(COUNTIFS('Leave log'!$A$5:$A$404,$A29,'Leave log'!$C$5:$C$404,M$4,'Leave log'!$D$5:$D$404,M$4,'Leave log'!$E$5:$E$404,"Half day")&gt;0,"½",""),IF(AND(Setup!$A$15&lt;&gt;"",COUNTIFS('Leave log'!$A$5:$A$404,$A29,'Leave log'!$C$5:$C$404,"&lt;="&amp;M$4,'Leave log'!$D$5:$D$404,"&gt;="&amp;M$4,'Leave log'!$B$5:$B$404,Setup!$A$15)&gt;0),Setup!$B$15&amp;IF(COUNTIFS('Leave log'!$A$5:$A$404,$A29,'Leave log'!$C$5:$C$404,M$4,'Leave log'!$D$5:$D$404,M$4,'Leave log'!$E$5:$E$404,"Half day")&gt;0,"½",""),IF(AND(Setup!$A$16&lt;&gt;"",COUNTIFS('Leave log'!$A$5:$A$404,$A29,'Leave log'!$C$5:$C$404,"&lt;="&amp;M$4,'Leave log'!$D$5:$D$404,"&gt;="&amp;M$4,'Leave log'!$B$5:$B$404,Setup!$A$16)&gt;0),Setup!$B$16&amp;IF(COUNTIFS('Leave log'!$A$5:$A$404,$A29,'Leave log'!$C$5:$C$404,M$4,'Leave log'!$D$5:$D$404,M$4,'Leave log'!$E$5:$E$404,"Half day")&gt;0,"½",""),IF(AND(Setup!$A$17&lt;&gt;"",COUNTIFS('Leave log'!$A$5:$A$404,$A29,'Leave log'!$C$5:$C$404,"&lt;="&amp;M$4,'Leave log'!$D$5:$D$404,"&gt;="&amp;M$4,'Leave log'!$B$5:$B$404,Setup!$A$17)&gt;0),Setup!$B$17&amp;IF(COUNTIFS('Leave log'!$A$5:$A$404,$A29,'Leave log'!$C$5:$C$404,M$4,'Leave log'!$D$5:$D$404,M$4,'Leave log'!$E$5:$E$404,"Half day")&gt;0,"½",""),""))))))))</f>
        <v/>
      </c>
      <c r="N29" s="75">
        <f>IF(OR(N$7=1,$A29=""),"",IF(COUNTIFS('Leave log'!$A$5:$A$404,$A29,'Leave log'!$C$5:$C$404,"&lt;="&amp;N$4,'Leave log'!$D$5:$D$404,"&gt;="&amp;N$4)=0,"",IF(AND(Setup!$A$12&lt;&gt;"",COUNTIFS('Leave log'!$A$5:$A$404,$A29,'Leave log'!$C$5:$C$404,"&lt;="&amp;N$4,'Leave log'!$D$5:$D$404,"&gt;="&amp;N$4,'Leave log'!$B$5:$B$404,Setup!$A$12)&gt;0),Setup!$B$12&amp;IF(COUNTIFS('Leave log'!$A$5:$A$404,$A29,'Leave log'!$C$5:$C$404,N$4,'Leave log'!$D$5:$D$404,N$4,'Leave log'!$E$5:$E$404,"Half day")&gt;0,"½",""),IF(AND(Setup!$A$13&lt;&gt;"",COUNTIFS('Leave log'!$A$5:$A$404,$A29,'Leave log'!$C$5:$C$404,"&lt;="&amp;N$4,'Leave log'!$D$5:$D$404,"&gt;="&amp;N$4,'Leave log'!$B$5:$B$404,Setup!$A$13)&gt;0),Setup!$B$13&amp;IF(COUNTIFS('Leave log'!$A$5:$A$404,$A29,'Leave log'!$C$5:$C$404,N$4,'Leave log'!$D$5:$D$404,N$4,'Leave log'!$E$5:$E$404,"Half day")&gt;0,"½",""),IF(AND(Setup!$A$14&lt;&gt;"",COUNTIFS('Leave log'!$A$5:$A$404,$A29,'Leave log'!$C$5:$C$404,"&lt;="&amp;N$4,'Leave log'!$D$5:$D$404,"&gt;="&amp;N$4,'Leave log'!$B$5:$B$404,Setup!$A$14)&gt;0),Setup!$B$14&amp;IF(COUNTIFS('Leave log'!$A$5:$A$404,$A29,'Leave log'!$C$5:$C$404,N$4,'Leave log'!$D$5:$D$404,N$4,'Leave log'!$E$5:$E$404,"Half day")&gt;0,"½",""),IF(AND(Setup!$A$15&lt;&gt;"",COUNTIFS('Leave log'!$A$5:$A$404,$A29,'Leave log'!$C$5:$C$404,"&lt;="&amp;N$4,'Leave log'!$D$5:$D$404,"&gt;="&amp;N$4,'Leave log'!$B$5:$B$404,Setup!$A$15)&gt;0),Setup!$B$15&amp;IF(COUNTIFS('Leave log'!$A$5:$A$404,$A29,'Leave log'!$C$5:$C$404,N$4,'Leave log'!$D$5:$D$404,N$4,'Leave log'!$E$5:$E$404,"Half day")&gt;0,"½",""),IF(AND(Setup!$A$16&lt;&gt;"",COUNTIFS('Leave log'!$A$5:$A$404,$A29,'Leave log'!$C$5:$C$404,"&lt;="&amp;N$4,'Leave log'!$D$5:$D$404,"&gt;="&amp;N$4,'Leave log'!$B$5:$B$404,Setup!$A$16)&gt;0),Setup!$B$16&amp;IF(COUNTIFS('Leave log'!$A$5:$A$404,$A29,'Leave log'!$C$5:$C$404,N$4,'Leave log'!$D$5:$D$404,N$4,'Leave log'!$E$5:$E$404,"Half day")&gt;0,"½",""),IF(AND(Setup!$A$17&lt;&gt;"",COUNTIFS('Leave log'!$A$5:$A$404,$A29,'Leave log'!$C$5:$C$404,"&lt;="&amp;N$4,'Leave log'!$D$5:$D$404,"&gt;="&amp;N$4,'Leave log'!$B$5:$B$404,Setup!$A$17)&gt;0),Setup!$B$17&amp;IF(COUNTIFS('Leave log'!$A$5:$A$404,$A29,'Leave log'!$C$5:$C$404,N$4,'Leave log'!$D$5:$D$404,N$4,'Leave log'!$E$5:$E$404,"Half day")&gt;0,"½",""),""))))))))</f>
        <v/>
      </c>
      <c r="O29" s="75">
        <f>IF(OR(O$7=1,$A29=""),"",IF(COUNTIFS('Leave log'!$A$5:$A$404,$A29,'Leave log'!$C$5:$C$404,"&lt;="&amp;O$4,'Leave log'!$D$5:$D$404,"&gt;="&amp;O$4)=0,"",IF(AND(Setup!$A$12&lt;&gt;"",COUNTIFS('Leave log'!$A$5:$A$404,$A29,'Leave log'!$C$5:$C$404,"&lt;="&amp;O$4,'Leave log'!$D$5:$D$404,"&gt;="&amp;O$4,'Leave log'!$B$5:$B$404,Setup!$A$12)&gt;0),Setup!$B$12&amp;IF(COUNTIFS('Leave log'!$A$5:$A$404,$A29,'Leave log'!$C$5:$C$404,O$4,'Leave log'!$D$5:$D$404,O$4,'Leave log'!$E$5:$E$404,"Half day")&gt;0,"½",""),IF(AND(Setup!$A$13&lt;&gt;"",COUNTIFS('Leave log'!$A$5:$A$404,$A29,'Leave log'!$C$5:$C$404,"&lt;="&amp;O$4,'Leave log'!$D$5:$D$404,"&gt;="&amp;O$4,'Leave log'!$B$5:$B$404,Setup!$A$13)&gt;0),Setup!$B$13&amp;IF(COUNTIFS('Leave log'!$A$5:$A$404,$A29,'Leave log'!$C$5:$C$404,O$4,'Leave log'!$D$5:$D$404,O$4,'Leave log'!$E$5:$E$404,"Half day")&gt;0,"½",""),IF(AND(Setup!$A$14&lt;&gt;"",COUNTIFS('Leave log'!$A$5:$A$404,$A29,'Leave log'!$C$5:$C$404,"&lt;="&amp;O$4,'Leave log'!$D$5:$D$404,"&gt;="&amp;O$4,'Leave log'!$B$5:$B$404,Setup!$A$14)&gt;0),Setup!$B$14&amp;IF(COUNTIFS('Leave log'!$A$5:$A$404,$A29,'Leave log'!$C$5:$C$404,O$4,'Leave log'!$D$5:$D$404,O$4,'Leave log'!$E$5:$E$404,"Half day")&gt;0,"½",""),IF(AND(Setup!$A$15&lt;&gt;"",COUNTIFS('Leave log'!$A$5:$A$404,$A29,'Leave log'!$C$5:$C$404,"&lt;="&amp;O$4,'Leave log'!$D$5:$D$404,"&gt;="&amp;O$4,'Leave log'!$B$5:$B$404,Setup!$A$15)&gt;0),Setup!$B$15&amp;IF(COUNTIFS('Leave log'!$A$5:$A$404,$A29,'Leave log'!$C$5:$C$404,O$4,'Leave log'!$D$5:$D$404,O$4,'Leave log'!$E$5:$E$404,"Half day")&gt;0,"½",""),IF(AND(Setup!$A$16&lt;&gt;"",COUNTIFS('Leave log'!$A$5:$A$404,$A29,'Leave log'!$C$5:$C$404,"&lt;="&amp;O$4,'Leave log'!$D$5:$D$404,"&gt;="&amp;O$4,'Leave log'!$B$5:$B$404,Setup!$A$16)&gt;0),Setup!$B$16&amp;IF(COUNTIFS('Leave log'!$A$5:$A$404,$A29,'Leave log'!$C$5:$C$404,O$4,'Leave log'!$D$5:$D$404,O$4,'Leave log'!$E$5:$E$404,"Half day")&gt;0,"½",""),IF(AND(Setup!$A$17&lt;&gt;"",COUNTIFS('Leave log'!$A$5:$A$404,$A29,'Leave log'!$C$5:$C$404,"&lt;="&amp;O$4,'Leave log'!$D$5:$D$404,"&gt;="&amp;O$4,'Leave log'!$B$5:$B$404,Setup!$A$17)&gt;0),Setup!$B$17&amp;IF(COUNTIFS('Leave log'!$A$5:$A$404,$A29,'Leave log'!$C$5:$C$404,O$4,'Leave log'!$D$5:$D$404,O$4,'Leave log'!$E$5:$E$404,"Half day")&gt;0,"½",""),""))))))))</f>
        <v/>
      </c>
      <c r="P29" s="75">
        <f>IF(OR(P$7=1,$A29=""),"",IF(COUNTIFS('Leave log'!$A$5:$A$404,$A29,'Leave log'!$C$5:$C$404,"&lt;="&amp;P$4,'Leave log'!$D$5:$D$404,"&gt;="&amp;P$4)=0,"",IF(AND(Setup!$A$12&lt;&gt;"",COUNTIFS('Leave log'!$A$5:$A$404,$A29,'Leave log'!$C$5:$C$404,"&lt;="&amp;P$4,'Leave log'!$D$5:$D$404,"&gt;="&amp;P$4,'Leave log'!$B$5:$B$404,Setup!$A$12)&gt;0),Setup!$B$12&amp;IF(COUNTIFS('Leave log'!$A$5:$A$404,$A29,'Leave log'!$C$5:$C$404,P$4,'Leave log'!$D$5:$D$404,P$4,'Leave log'!$E$5:$E$404,"Half day")&gt;0,"½",""),IF(AND(Setup!$A$13&lt;&gt;"",COUNTIFS('Leave log'!$A$5:$A$404,$A29,'Leave log'!$C$5:$C$404,"&lt;="&amp;P$4,'Leave log'!$D$5:$D$404,"&gt;="&amp;P$4,'Leave log'!$B$5:$B$404,Setup!$A$13)&gt;0),Setup!$B$13&amp;IF(COUNTIFS('Leave log'!$A$5:$A$404,$A29,'Leave log'!$C$5:$C$404,P$4,'Leave log'!$D$5:$D$404,P$4,'Leave log'!$E$5:$E$404,"Half day")&gt;0,"½",""),IF(AND(Setup!$A$14&lt;&gt;"",COUNTIFS('Leave log'!$A$5:$A$404,$A29,'Leave log'!$C$5:$C$404,"&lt;="&amp;P$4,'Leave log'!$D$5:$D$404,"&gt;="&amp;P$4,'Leave log'!$B$5:$B$404,Setup!$A$14)&gt;0),Setup!$B$14&amp;IF(COUNTIFS('Leave log'!$A$5:$A$404,$A29,'Leave log'!$C$5:$C$404,P$4,'Leave log'!$D$5:$D$404,P$4,'Leave log'!$E$5:$E$404,"Half day")&gt;0,"½",""),IF(AND(Setup!$A$15&lt;&gt;"",COUNTIFS('Leave log'!$A$5:$A$404,$A29,'Leave log'!$C$5:$C$404,"&lt;="&amp;P$4,'Leave log'!$D$5:$D$404,"&gt;="&amp;P$4,'Leave log'!$B$5:$B$404,Setup!$A$15)&gt;0),Setup!$B$15&amp;IF(COUNTIFS('Leave log'!$A$5:$A$404,$A29,'Leave log'!$C$5:$C$404,P$4,'Leave log'!$D$5:$D$404,P$4,'Leave log'!$E$5:$E$404,"Half day")&gt;0,"½",""),IF(AND(Setup!$A$16&lt;&gt;"",COUNTIFS('Leave log'!$A$5:$A$404,$A29,'Leave log'!$C$5:$C$404,"&lt;="&amp;P$4,'Leave log'!$D$5:$D$404,"&gt;="&amp;P$4,'Leave log'!$B$5:$B$404,Setup!$A$16)&gt;0),Setup!$B$16&amp;IF(COUNTIFS('Leave log'!$A$5:$A$404,$A29,'Leave log'!$C$5:$C$404,P$4,'Leave log'!$D$5:$D$404,P$4,'Leave log'!$E$5:$E$404,"Half day")&gt;0,"½",""),IF(AND(Setup!$A$17&lt;&gt;"",COUNTIFS('Leave log'!$A$5:$A$404,$A29,'Leave log'!$C$5:$C$404,"&lt;="&amp;P$4,'Leave log'!$D$5:$D$404,"&gt;="&amp;P$4,'Leave log'!$B$5:$B$404,Setup!$A$17)&gt;0),Setup!$B$17&amp;IF(COUNTIFS('Leave log'!$A$5:$A$404,$A29,'Leave log'!$C$5:$C$404,P$4,'Leave log'!$D$5:$D$404,P$4,'Leave log'!$E$5:$E$404,"Half day")&gt;0,"½",""),""))))))))</f>
        <v/>
      </c>
      <c r="Q29" s="75">
        <f>IF(OR(Q$7=1,$A29=""),"",IF(COUNTIFS('Leave log'!$A$5:$A$404,$A29,'Leave log'!$C$5:$C$404,"&lt;="&amp;Q$4,'Leave log'!$D$5:$D$404,"&gt;="&amp;Q$4)=0,"",IF(AND(Setup!$A$12&lt;&gt;"",COUNTIFS('Leave log'!$A$5:$A$404,$A29,'Leave log'!$C$5:$C$404,"&lt;="&amp;Q$4,'Leave log'!$D$5:$D$404,"&gt;="&amp;Q$4,'Leave log'!$B$5:$B$404,Setup!$A$12)&gt;0),Setup!$B$12&amp;IF(COUNTIFS('Leave log'!$A$5:$A$404,$A29,'Leave log'!$C$5:$C$404,Q$4,'Leave log'!$D$5:$D$404,Q$4,'Leave log'!$E$5:$E$404,"Half day")&gt;0,"½",""),IF(AND(Setup!$A$13&lt;&gt;"",COUNTIFS('Leave log'!$A$5:$A$404,$A29,'Leave log'!$C$5:$C$404,"&lt;="&amp;Q$4,'Leave log'!$D$5:$D$404,"&gt;="&amp;Q$4,'Leave log'!$B$5:$B$404,Setup!$A$13)&gt;0),Setup!$B$13&amp;IF(COUNTIFS('Leave log'!$A$5:$A$404,$A29,'Leave log'!$C$5:$C$404,Q$4,'Leave log'!$D$5:$D$404,Q$4,'Leave log'!$E$5:$E$404,"Half day")&gt;0,"½",""),IF(AND(Setup!$A$14&lt;&gt;"",COUNTIFS('Leave log'!$A$5:$A$404,$A29,'Leave log'!$C$5:$C$404,"&lt;="&amp;Q$4,'Leave log'!$D$5:$D$404,"&gt;="&amp;Q$4,'Leave log'!$B$5:$B$404,Setup!$A$14)&gt;0),Setup!$B$14&amp;IF(COUNTIFS('Leave log'!$A$5:$A$404,$A29,'Leave log'!$C$5:$C$404,Q$4,'Leave log'!$D$5:$D$404,Q$4,'Leave log'!$E$5:$E$404,"Half day")&gt;0,"½",""),IF(AND(Setup!$A$15&lt;&gt;"",COUNTIFS('Leave log'!$A$5:$A$404,$A29,'Leave log'!$C$5:$C$404,"&lt;="&amp;Q$4,'Leave log'!$D$5:$D$404,"&gt;="&amp;Q$4,'Leave log'!$B$5:$B$404,Setup!$A$15)&gt;0),Setup!$B$15&amp;IF(COUNTIFS('Leave log'!$A$5:$A$404,$A29,'Leave log'!$C$5:$C$404,Q$4,'Leave log'!$D$5:$D$404,Q$4,'Leave log'!$E$5:$E$404,"Half day")&gt;0,"½",""),IF(AND(Setup!$A$16&lt;&gt;"",COUNTIFS('Leave log'!$A$5:$A$404,$A29,'Leave log'!$C$5:$C$404,"&lt;="&amp;Q$4,'Leave log'!$D$5:$D$404,"&gt;="&amp;Q$4,'Leave log'!$B$5:$B$404,Setup!$A$16)&gt;0),Setup!$B$16&amp;IF(COUNTIFS('Leave log'!$A$5:$A$404,$A29,'Leave log'!$C$5:$C$404,Q$4,'Leave log'!$D$5:$D$404,Q$4,'Leave log'!$E$5:$E$404,"Half day")&gt;0,"½",""),IF(AND(Setup!$A$17&lt;&gt;"",COUNTIFS('Leave log'!$A$5:$A$404,$A29,'Leave log'!$C$5:$C$404,"&lt;="&amp;Q$4,'Leave log'!$D$5:$D$404,"&gt;="&amp;Q$4,'Leave log'!$B$5:$B$404,Setup!$A$17)&gt;0),Setup!$B$17&amp;IF(COUNTIFS('Leave log'!$A$5:$A$404,$A29,'Leave log'!$C$5:$C$404,Q$4,'Leave log'!$D$5:$D$404,Q$4,'Leave log'!$E$5:$E$404,"Half day")&gt;0,"½",""),""))))))))</f>
        <v/>
      </c>
      <c r="R29" s="75">
        <f>IF(OR(R$7=1,$A29=""),"",IF(COUNTIFS('Leave log'!$A$5:$A$404,$A29,'Leave log'!$C$5:$C$404,"&lt;="&amp;R$4,'Leave log'!$D$5:$D$404,"&gt;="&amp;R$4)=0,"",IF(AND(Setup!$A$12&lt;&gt;"",COUNTIFS('Leave log'!$A$5:$A$404,$A29,'Leave log'!$C$5:$C$404,"&lt;="&amp;R$4,'Leave log'!$D$5:$D$404,"&gt;="&amp;R$4,'Leave log'!$B$5:$B$404,Setup!$A$12)&gt;0),Setup!$B$12&amp;IF(COUNTIFS('Leave log'!$A$5:$A$404,$A29,'Leave log'!$C$5:$C$404,R$4,'Leave log'!$D$5:$D$404,R$4,'Leave log'!$E$5:$E$404,"Half day")&gt;0,"½",""),IF(AND(Setup!$A$13&lt;&gt;"",COUNTIFS('Leave log'!$A$5:$A$404,$A29,'Leave log'!$C$5:$C$404,"&lt;="&amp;R$4,'Leave log'!$D$5:$D$404,"&gt;="&amp;R$4,'Leave log'!$B$5:$B$404,Setup!$A$13)&gt;0),Setup!$B$13&amp;IF(COUNTIFS('Leave log'!$A$5:$A$404,$A29,'Leave log'!$C$5:$C$404,R$4,'Leave log'!$D$5:$D$404,R$4,'Leave log'!$E$5:$E$404,"Half day")&gt;0,"½",""),IF(AND(Setup!$A$14&lt;&gt;"",COUNTIFS('Leave log'!$A$5:$A$404,$A29,'Leave log'!$C$5:$C$404,"&lt;="&amp;R$4,'Leave log'!$D$5:$D$404,"&gt;="&amp;R$4,'Leave log'!$B$5:$B$404,Setup!$A$14)&gt;0),Setup!$B$14&amp;IF(COUNTIFS('Leave log'!$A$5:$A$404,$A29,'Leave log'!$C$5:$C$404,R$4,'Leave log'!$D$5:$D$404,R$4,'Leave log'!$E$5:$E$404,"Half day")&gt;0,"½",""),IF(AND(Setup!$A$15&lt;&gt;"",COUNTIFS('Leave log'!$A$5:$A$404,$A29,'Leave log'!$C$5:$C$404,"&lt;="&amp;R$4,'Leave log'!$D$5:$D$404,"&gt;="&amp;R$4,'Leave log'!$B$5:$B$404,Setup!$A$15)&gt;0),Setup!$B$15&amp;IF(COUNTIFS('Leave log'!$A$5:$A$404,$A29,'Leave log'!$C$5:$C$404,R$4,'Leave log'!$D$5:$D$404,R$4,'Leave log'!$E$5:$E$404,"Half day")&gt;0,"½",""),IF(AND(Setup!$A$16&lt;&gt;"",COUNTIFS('Leave log'!$A$5:$A$404,$A29,'Leave log'!$C$5:$C$404,"&lt;="&amp;R$4,'Leave log'!$D$5:$D$404,"&gt;="&amp;R$4,'Leave log'!$B$5:$B$404,Setup!$A$16)&gt;0),Setup!$B$16&amp;IF(COUNTIFS('Leave log'!$A$5:$A$404,$A29,'Leave log'!$C$5:$C$404,R$4,'Leave log'!$D$5:$D$404,R$4,'Leave log'!$E$5:$E$404,"Half day")&gt;0,"½",""),IF(AND(Setup!$A$17&lt;&gt;"",COUNTIFS('Leave log'!$A$5:$A$404,$A29,'Leave log'!$C$5:$C$404,"&lt;="&amp;R$4,'Leave log'!$D$5:$D$404,"&gt;="&amp;R$4,'Leave log'!$B$5:$B$404,Setup!$A$17)&gt;0),Setup!$B$17&amp;IF(COUNTIFS('Leave log'!$A$5:$A$404,$A29,'Leave log'!$C$5:$C$404,R$4,'Leave log'!$D$5:$D$404,R$4,'Leave log'!$E$5:$E$404,"Half day")&gt;0,"½",""),""))))))))</f>
        <v/>
      </c>
      <c r="S29" s="75">
        <f>IF(OR(S$7=1,$A29=""),"",IF(COUNTIFS('Leave log'!$A$5:$A$404,$A29,'Leave log'!$C$5:$C$404,"&lt;="&amp;S$4,'Leave log'!$D$5:$D$404,"&gt;="&amp;S$4)=0,"",IF(AND(Setup!$A$12&lt;&gt;"",COUNTIFS('Leave log'!$A$5:$A$404,$A29,'Leave log'!$C$5:$C$404,"&lt;="&amp;S$4,'Leave log'!$D$5:$D$404,"&gt;="&amp;S$4,'Leave log'!$B$5:$B$404,Setup!$A$12)&gt;0),Setup!$B$12&amp;IF(COUNTIFS('Leave log'!$A$5:$A$404,$A29,'Leave log'!$C$5:$C$404,S$4,'Leave log'!$D$5:$D$404,S$4,'Leave log'!$E$5:$E$404,"Half day")&gt;0,"½",""),IF(AND(Setup!$A$13&lt;&gt;"",COUNTIFS('Leave log'!$A$5:$A$404,$A29,'Leave log'!$C$5:$C$404,"&lt;="&amp;S$4,'Leave log'!$D$5:$D$404,"&gt;="&amp;S$4,'Leave log'!$B$5:$B$404,Setup!$A$13)&gt;0),Setup!$B$13&amp;IF(COUNTIFS('Leave log'!$A$5:$A$404,$A29,'Leave log'!$C$5:$C$404,S$4,'Leave log'!$D$5:$D$404,S$4,'Leave log'!$E$5:$E$404,"Half day")&gt;0,"½",""),IF(AND(Setup!$A$14&lt;&gt;"",COUNTIFS('Leave log'!$A$5:$A$404,$A29,'Leave log'!$C$5:$C$404,"&lt;="&amp;S$4,'Leave log'!$D$5:$D$404,"&gt;="&amp;S$4,'Leave log'!$B$5:$B$404,Setup!$A$14)&gt;0),Setup!$B$14&amp;IF(COUNTIFS('Leave log'!$A$5:$A$404,$A29,'Leave log'!$C$5:$C$404,S$4,'Leave log'!$D$5:$D$404,S$4,'Leave log'!$E$5:$E$404,"Half day")&gt;0,"½",""),IF(AND(Setup!$A$15&lt;&gt;"",COUNTIFS('Leave log'!$A$5:$A$404,$A29,'Leave log'!$C$5:$C$404,"&lt;="&amp;S$4,'Leave log'!$D$5:$D$404,"&gt;="&amp;S$4,'Leave log'!$B$5:$B$404,Setup!$A$15)&gt;0),Setup!$B$15&amp;IF(COUNTIFS('Leave log'!$A$5:$A$404,$A29,'Leave log'!$C$5:$C$404,S$4,'Leave log'!$D$5:$D$404,S$4,'Leave log'!$E$5:$E$404,"Half day")&gt;0,"½",""),IF(AND(Setup!$A$16&lt;&gt;"",COUNTIFS('Leave log'!$A$5:$A$404,$A29,'Leave log'!$C$5:$C$404,"&lt;="&amp;S$4,'Leave log'!$D$5:$D$404,"&gt;="&amp;S$4,'Leave log'!$B$5:$B$404,Setup!$A$16)&gt;0),Setup!$B$16&amp;IF(COUNTIFS('Leave log'!$A$5:$A$404,$A29,'Leave log'!$C$5:$C$404,S$4,'Leave log'!$D$5:$D$404,S$4,'Leave log'!$E$5:$E$404,"Half day")&gt;0,"½",""),IF(AND(Setup!$A$17&lt;&gt;"",COUNTIFS('Leave log'!$A$5:$A$404,$A29,'Leave log'!$C$5:$C$404,"&lt;="&amp;S$4,'Leave log'!$D$5:$D$404,"&gt;="&amp;S$4,'Leave log'!$B$5:$B$404,Setup!$A$17)&gt;0),Setup!$B$17&amp;IF(COUNTIFS('Leave log'!$A$5:$A$404,$A29,'Leave log'!$C$5:$C$404,S$4,'Leave log'!$D$5:$D$404,S$4,'Leave log'!$E$5:$E$404,"Half day")&gt;0,"½",""),""))))))))</f>
        <v/>
      </c>
      <c r="T29" s="75">
        <f>IF(OR(T$7=1,$A29=""),"",IF(COUNTIFS('Leave log'!$A$5:$A$404,$A29,'Leave log'!$C$5:$C$404,"&lt;="&amp;T$4,'Leave log'!$D$5:$D$404,"&gt;="&amp;T$4)=0,"",IF(AND(Setup!$A$12&lt;&gt;"",COUNTIFS('Leave log'!$A$5:$A$404,$A29,'Leave log'!$C$5:$C$404,"&lt;="&amp;T$4,'Leave log'!$D$5:$D$404,"&gt;="&amp;T$4,'Leave log'!$B$5:$B$404,Setup!$A$12)&gt;0),Setup!$B$12&amp;IF(COUNTIFS('Leave log'!$A$5:$A$404,$A29,'Leave log'!$C$5:$C$404,T$4,'Leave log'!$D$5:$D$404,T$4,'Leave log'!$E$5:$E$404,"Half day")&gt;0,"½",""),IF(AND(Setup!$A$13&lt;&gt;"",COUNTIFS('Leave log'!$A$5:$A$404,$A29,'Leave log'!$C$5:$C$404,"&lt;="&amp;T$4,'Leave log'!$D$5:$D$404,"&gt;="&amp;T$4,'Leave log'!$B$5:$B$404,Setup!$A$13)&gt;0),Setup!$B$13&amp;IF(COUNTIFS('Leave log'!$A$5:$A$404,$A29,'Leave log'!$C$5:$C$404,T$4,'Leave log'!$D$5:$D$404,T$4,'Leave log'!$E$5:$E$404,"Half day")&gt;0,"½",""),IF(AND(Setup!$A$14&lt;&gt;"",COUNTIFS('Leave log'!$A$5:$A$404,$A29,'Leave log'!$C$5:$C$404,"&lt;="&amp;T$4,'Leave log'!$D$5:$D$404,"&gt;="&amp;T$4,'Leave log'!$B$5:$B$404,Setup!$A$14)&gt;0),Setup!$B$14&amp;IF(COUNTIFS('Leave log'!$A$5:$A$404,$A29,'Leave log'!$C$5:$C$404,T$4,'Leave log'!$D$5:$D$404,T$4,'Leave log'!$E$5:$E$404,"Half day")&gt;0,"½",""),IF(AND(Setup!$A$15&lt;&gt;"",COUNTIFS('Leave log'!$A$5:$A$404,$A29,'Leave log'!$C$5:$C$404,"&lt;="&amp;T$4,'Leave log'!$D$5:$D$404,"&gt;="&amp;T$4,'Leave log'!$B$5:$B$404,Setup!$A$15)&gt;0),Setup!$B$15&amp;IF(COUNTIFS('Leave log'!$A$5:$A$404,$A29,'Leave log'!$C$5:$C$404,T$4,'Leave log'!$D$5:$D$404,T$4,'Leave log'!$E$5:$E$404,"Half day")&gt;0,"½",""),IF(AND(Setup!$A$16&lt;&gt;"",COUNTIFS('Leave log'!$A$5:$A$404,$A29,'Leave log'!$C$5:$C$404,"&lt;="&amp;T$4,'Leave log'!$D$5:$D$404,"&gt;="&amp;T$4,'Leave log'!$B$5:$B$404,Setup!$A$16)&gt;0),Setup!$B$16&amp;IF(COUNTIFS('Leave log'!$A$5:$A$404,$A29,'Leave log'!$C$5:$C$404,T$4,'Leave log'!$D$5:$D$404,T$4,'Leave log'!$E$5:$E$404,"Half day")&gt;0,"½",""),IF(AND(Setup!$A$17&lt;&gt;"",COUNTIFS('Leave log'!$A$5:$A$404,$A29,'Leave log'!$C$5:$C$404,"&lt;="&amp;T$4,'Leave log'!$D$5:$D$404,"&gt;="&amp;T$4,'Leave log'!$B$5:$B$404,Setup!$A$17)&gt;0),Setup!$B$17&amp;IF(COUNTIFS('Leave log'!$A$5:$A$404,$A29,'Leave log'!$C$5:$C$404,T$4,'Leave log'!$D$5:$D$404,T$4,'Leave log'!$E$5:$E$404,"Half day")&gt;0,"½",""),""))))))))</f>
        <v/>
      </c>
      <c r="U29" s="75">
        <f>IF(OR(U$7=1,$A29=""),"",IF(COUNTIFS('Leave log'!$A$5:$A$404,$A29,'Leave log'!$C$5:$C$404,"&lt;="&amp;U$4,'Leave log'!$D$5:$D$404,"&gt;="&amp;U$4)=0,"",IF(AND(Setup!$A$12&lt;&gt;"",COUNTIFS('Leave log'!$A$5:$A$404,$A29,'Leave log'!$C$5:$C$404,"&lt;="&amp;U$4,'Leave log'!$D$5:$D$404,"&gt;="&amp;U$4,'Leave log'!$B$5:$B$404,Setup!$A$12)&gt;0),Setup!$B$12&amp;IF(COUNTIFS('Leave log'!$A$5:$A$404,$A29,'Leave log'!$C$5:$C$404,U$4,'Leave log'!$D$5:$D$404,U$4,'Leave log'!$E$5:$E$404,"Half day")&gt;0,"½",""),IF(AND(Setup!$A$13&lt;&gt;"",COUNTIFS('Leave log'!$A$5:$A$404,$A29,'Leave log'!$C$5:$C$404,"&lt;="&amp;U$4,'Leave log'!$D$5:$D$404,"&gt;="&amp;U$4,'Leave log'!$B$5:$B$404,Setup!$A$13)&gt;0),Setup!$B$13&amp;IF(COUNTIFS('Leave log'!$A$5:$A$404,$A29,'Leave log'!$C$5:$C$404,U$4,'Leave log'!$D$5:$D$404,U$4,'Leave log'!$E$5:$E$404,"Half day")&gt;0,"½",""),IF(AND(Setup!$A$14&lt;&gt;"",COUNTIFS('Leave log'!$A$5:$A$404,$A29,'Leave log'!$C$5:$C$404,"&lt;="&amp;U$4,'Leave log'!$D$5:$D$404,"&gt;="&amp;U$4,'Leave log'!$B$5:$B$404,Setup!$A$14)&gt;0),Setup!$B$14&amp;IF(COUNTIFS('Leave log'!$A$5:$A$404,$A29,'Leave log'!$C$5:$C$404,U$4,'Leave log'!$D$5:$D$404,U$4,'Leave log'!$E$5:$E$404,"Half day")&gt;0,"½",""),IF(AND(Setup!$A$15&lt;&gt;"",COUNTIFS('Leave log'!$A$5:$A$404,$A29,'Leave log'!$C$5:$C$404,"&lt;="&amp;U$4,'Leave log'!$D$5:$D$404,"&gt;="&amp;U$4,'Leave log'!$B$5:$B$404,Setup!$A$15)&gt;0),Setup!$B$15&amp;IF(COUNTIFS('Leave log'!$A$5:$A$404,$A29,'Leave log'!$C$5:$C$404,U$4,'Leave log'!$D$5:$D$404,U$4,'Leave log'!$E$5:$E$404,"Half day")&gt;0,"½",""),IF(AND(Setup!$A$16&lt;&gt;"",COUNTIFS('Leave log'!$A$5:$A$404,$A29,'Leave log'!$C$5:$C$404,"&lt;="&amp;U$4,'Leave log'!$D$5:$D$404,"&gt;="&amp;U$4,'Leave log'!$B$5:$B$404,Setup!$A$16)&gt;0),Setup!$B$16&amp;IF(COUNTIFS('Leave log'!$A$5:$A$404,$A29,'Leave log'!$C$5:$C$404,U$4,'Leave log'!$D$5:$D$404,U$4,'Leave log'!$E$5:$E$404,"Half day")&gt;0,"½",""),IF(AND(Setup!$A$17&lt;&gt;"",COUNTIFS('Leave log'!$A$5:$A$404,$A29,'Leave log'!$C$5:$C$404,"&lt;="&amp;U$4,'Leave log'!$D$5:$D$404,"&gt;="&amp;U$4,'Leave log'!$B$5:$B$404,Setup!$A$17)&gt;0),Setup!$B$17&amp;IF(COUNTIFS('Leave log'!$A$5:$A$404,$A29,'Leave log'!$C$5:$C$404,U$4,'Leave log'!$D$5:$D$404,U$4,'Leave log'!$E$5:$E$404,"Half day")&gt;0,"½",""),""))))))))</f>
        <v/>
      </c>
      <c r="V29" s="75">
        <f>IF(OR(V$7=1,$A29=""),"",IF(COUNTIFS('Leave log'!$A$5:$A$404,$A29,'Leave log'!$C$5:$C$404,"&lt;="&amp;V$4,'Leave log'!$D$5:$D$404,"&gt;="&amp;V$4)=0,"",IF(AND(Setup!$A$12&lt;&gt;"",COUNTIFS('Leave log'!$A$5:$A$404,$A29,'Leave log'!$C$5:$C$404,"&lt;="&amp;V$4,'Leave log'!$D$5:$D$404,"&gt;="&amp;V$4,'Leave log'!$B$5:$B$404,Setup!$A$12)&gt;0),Setup!$B$12&amp;IF(COUNTIFS('Leave log'!$A$5:$A$404,$A29,'Leave log'!$C$5:$C$404,V$4,'Leave log'!$D$5:$D$404,V$4,'Leave log'!$E$5:$E$404,"Half day")&gt;0,"½",""),IF(AND(Setup!$A$13&lt;&gt;"",COUNTIFS('Leave log'!$A$5:$A$404,$A29,'Leave log'!$C$5:$C$404,"&lt;="&amp;V$4,'Leave log'!$D$5:$D$404,"&gt;="&amp;V$4,'Leave log'!$B$5:$B$404,Setup!$A$13)&gt;0),Setup!$B$13&amp;IF(COUNTIFS('Leave log'!$A$5:$A$404,$A29,'Leave log'!$C$5:$C$404,V$4,'Leave log'!$D$5:$D$404,V$4,'Leave log'!$E$5:$E$404,"Half day")&gt;0,"½",""),IF(AND(Setup!$A$14&lt;&gt;"",COUNTIFS('Leave log'!$A$5:$A$404,$A29,'Leave log'!$C$5:$C$404,"&lt;="&amp;V$4,'Leave log'!$D$5:$D$404,"&gt;="&amp;V$4,'Leave log'!$B$5:$B$404,Setup!$A$14)&gt;0),Setup!$B$14&amp;IF(COUNTIFS('Leave log'!$A$5:$A$404,$A29,'Leave log'!$C$5:$C$404,V$4,'Leave log'!$D$5:$D$404,V$4,'Leave log'!$E$5:$E$404,"Half day")&gt;0,"½",""),IF(AND(Setup!$A$15&lt;&gt;"",COUNTIFS('Leave log'!$A$5:$A$404,$A29,'Leave log'!$C$5:$C$404,"&lt;="&amp;V$4,'Leave log'!$D$5:$D$404,"&gt;="&amp;V$4,'Leave log'!$B$5:$B$404,Setup!$A$15)&gt;0),Setup!$B$15&amp;IF(COUNTIFS('Leave log'!$A$5:$A$404,$A29,'Leave log'!$C$5:$C$404,V$4,'Leave log'!$D$5:$D$404,V$4,'Leave log'!$E$5:$E$404,"Half day")&gt;0,"½",""),IF(AND(Setup!$A$16&lt;&gt;"",COUNTIFS('Leave log'!$A$5:$A$404,$A29,'Leave log'!$C$5:$C$404,"&lt;="&amp;V$4,'Leave log'!$D$5:$D$404,"&gt;="&amp;V$4,'Leave log'!$B$5:$B$404,Setup!$A$16)&gt;0),Setup!$B$16&amp;IF(COUNTIFS('Leave log'!$A$5:$A$404,$A29,'Leave log'!$C$5:$C$404,V$4,'Leave log'!$D$5:$D$404,V$4,'Leave log'!$E$5:$E$404,"Half day")&gt;0,"½",""),IF(AND(Setup!$A$17&lt;&gt;"",COUNTIFS('Leave log'!$A$5:$A$404,$A29,'Leave log'!$C$5:$C$404,"&lt;="&amp;V$4,'Leave log'!$D$5:$D$404,"&gt;="&amp;V$4,'Leave log'!$B$5:$B$404,Setup!$A$17)&gt;0),Setup!$B$17&amp;IF(COUNTIFS('Leave log'!$A$5:$A$404,$A29,'Leave log'!$C$5:$C$404,V$4,'Leave log'!$D$5:$D$404,V$4,'Leave log'!$E$5:$E$404,"Half day")&gt;0,"½",""),""))))))))</f>
        <v/>
      </c>
      <c r="W29" s="75">
        <f>IF(OR(W$7=1,$A29=""),"",IF(COUNTIFS('Leave log'!$A$5:$A$404,$A29,'Leave log'!$C$5:$C$404,"&lt;="&amp;W$4,'Leave log'!$D$5:$D$404,"&gt;="&amp;W$4)=0,"",IF(AND(Setup!$A$12&lt;&gt;"",COUNTIFS('Leave log'!$A$5:$A$404,$A29,'Leave log'!$C$5:$C$404,"&lt;="&amp;W$4,'Leave log'!$D$5:$D$404,"&gt;="&amp;W$4,'Leave log'!$B$5:$B$404,Setup!$A$12)&gt;0),Setup!$B$12&amp;IF(COUNTIFS('Leave log'!$A$5:$A$404,$A29,'Leave log'!$C$5:$C$404,W$4,'Leave log'!$D$5:$D$404,W$4,'Leave log'!$E$5:$E$404,"Half day")&gt;0,"½",""),IF(AND(Setup!$A$13&lt;&gt;"",COUNTIFS('Leave log'!$A$5:$A$404,$A29,'Leave log'!$C$5:$C$404,"&lt;="&amp;W$4,'Leave log'!$D$5:$D$404,"&gt;="&amp;W$4,'Leave log'!$B$5:$B$404,Setup!$A$13)&gt;0),Setup!$B$13&amp;IF(COUNTIFS('Leave log'!$A$5:$A$404,$A29,'Leave log'!$C$5:$C$404,W$4,'Leave log'!$D$5:$D$404,W$4,'Leave log'!$E$5:$E$404,"Half day")&gt;0,"½",""),IF(AND(Setup!$A$14&lt;&gt;"",COUNTIFS('Leave log'!$A$5:$A$404,$A29,'Leave log'!$C$5:$C$404,"&lt;="&amp;W$4,'Leave log'!$D$5:$D$404,"&gt;="&amp;W$4,'Leave log'!$B$5:$B$404,Setup!$A$14)&gt;0),Setup!$B$14&amp;IF(COUNTIFS('Leave log'!$A$5:$A$404,$A29,'Leave log'!$C$5:$C$404,W$4,'Leave log'!$D$5:$D$404,W$4,'Leave log'!$E$5:$E$404,"Half day")&gt;0,"½",""),IF(AND(Setup!$A$15&lt;&gt;"",COUNTIFS('Leave log'!$A$5:$A$404,$A29,'Leave log'!$C$5:$C$404,"&lt;="&amp;W$4,'Leave log'!$D$5:$D$404,"&gt;="&amp;W$4,'Leave log'!$B$5:$B$404,Setup!$A$15)&gt;0),Setup!$B$15&amp;IF(COUNTIFS('Leave log'!$A$5:$A$404,$A29,'Leave log'!$C$5:$C$404,W$4,'Leave log'!$D$5:$D$404,W$4,'Leave log'!$E$5:$E$404,"Half day")&gt;0,"½",""),IF(AND(Setup!$A$16&lt;&gt;"",COUNTIFS('Leave log'!$A$5:$A$404,$A29,'Leave log'!$C$5:$C$404,"&lt;="&amp;W$4,'Leave log'!$D$5:$D$404,"&gt;="&amp;W$4,'Leave log'!$B$5:$B$404,Setup!$A$16)&gt;0),Setup!$B$16&amp;IF(COUNTIFS('Leave log'!$A$5:$A$404,$A29,'Leave log'!$C$5:$C$404,W$4,'Leave log'!$D$5:$D$404,W$4,'Leave log'!$E$5:$E$404,"Half day")&gt;0,"½",""),IF(AND(Setup!$A$17&lt;&gt;"",COUNTIFS('Leave log'!$A$5:$A$404,$A29,'Leave log'!$C$5:$C$404,"&lt;="&amp;W$4,'Leave log'!$D$5:$D$404,"&gt;="&amp;W$4,'Leave log'!$B$5:$B$404,Setup!$A$17)&gt;0),Setup!$B$17&amp;IF(COUNTIFS('Leave log'!$A$5:$A$404,$A29,'Leave log'!$C$5:$C$404,W$4,'Leave log'!$D$5:$D$404,W$4,'Leave log'!$E$5:$E$404,"Half day")&gt;0,"½",""),""))))))))</f>
        <v/>
      </c>
      <c r="X29" s="75">
        <f>IF(OR(X$7=1,$A29=""),"",IF(COUNTIFS('Leave log'!$A$5:$A$404,$A29,'Leave log'!$C$5:$C$404,"&lt;="&amp;X$4,'Leave log'!$D$5:$D$404,"&gt;="&amp;X$4)=0,"",IF(AND(Setup!$A$12&lt;&gt;"",COUNTIFS('Leave log'!$A$5:$A$404,$A29,'Leave log'!$C$5:$C$404,"&lt;="&amp;X$4,'Leave log'!$D$5:$D$404,"&gt;="&amp;X$4,'Leave log'!$B$5:$B$404,Setup!$A$12)&gt;0),Setup!$B$12&amp;IF(COUNTIFS('Leave log'!$A$5:$A$404,$A29,'Leave log'!$C$5:$C$404,X$4,'Leave log'!$D$5:$D$404,X$4,'Leave log'!$E$5:$E$404,"Half day")&gt;0,"½",""),IF(AND(Setup!$A$13&lt;&gt;"",COUNTIFS('Leave log'!$A$5:$A$404,$A29,'Leave log'!$C$5:$C$404,"&lt;="&amp;X$4,'Leave log'!$D$5:$D$404,"&gt;="&amp;X$4,'Leave log'!$B$5:$B$404,Setup!$A$13)&gt;0),Setup!$B$13&amp;IF(COUNTIFS('Leave log'!$A$5:$A$404,$A29,'Leave log'!$C$5:$C$404,X$4,'Leave log'!$D$5:$D$404,X$4,'Leave log'!$E$5:$E$404,"Half day")&gt;0,"½",""),IF(AND(Setup!$A$14&lt;&gt;"",COUNTIFS('Leave log'!$A$5:$A$404,$A29,'Leave log'!$C$5:$C$404,"&lt;="&amp;X$4,'Leave log'!$D$5:$D$404,"&gt;="&amp;X$4,'Leave log'!$B$5:$B$404,Setup!$A$14)&gt;0),Setup!$B$14&amp;IF(COUNTIFS('Leave log'!$A$5:$A$404,$A29,'Leave log'!$C$5:$C$404,X$4,'Leave log'!$D$5:$D$404,X$4,'Leave log'!$E$5:$E$404,"Half day")&gt;0,"½",""),IF(AND(Setup!$A$15&lt;&gt;"",COUNTIFS('Leave log'!$A$5:$A$404,$A29,'Leave log'!$C$5:$C$404,"&lt;="&amp;X$4,'Leave log'!$D$5:$D$404,"&gt;="&amp;X$4,'Leave log'!$B$5:$B$404,Setup!$A$15)&gt;0),Setup!$B$15&amp;IF(COUNTIFS('Leave log'!$A$5:$A$404,$A29,'Leave log'!$C$5:$C$404,X$4,'Leave log'!$D$5:$D$404,X$4,'Leave log'!$E$5:$E$404,"Half day")&gt;0,"½",""),IF(AND(Setup!$A$16&lt;&gt;"",COUNTIFS('Leave log'!$A$5:$A$404,$A29,'Leave log'!$C$5:$C$404,"&lt;="&amp;X$4,'Leave log'!$D$5:$D$404,"&gt;="&amp;X$4,'Leave log'!$B$5:$B$404,Setup!$A$16)&gt;0),Setup!$B$16&amp;IF(COUNTIFS('Leave log'!$A$5:$A$404,$A29,'Leave log'!$C$5:$C$404,X$4,'Leave log'!$D$5:$D$404,X$4,'Leave log'!$E$5:$E$404,"Half day")&gt;0,"½",""),IF(AND(Setup!$A$17&lt;&gt;"",COUNTIFS('Leave log'!$A$5:$A$404,$A29,'Leave log'!$C$5:$C$404,"&lt;="&amp;X$4,'Leave log'!$D$5:$D$404,"&gt;="&amp;X$4,'Leave log'!$B$5:$B$404,Setup!$A$17)&gt;0),Setup!$B$17&amp;IF(COUNTIFS('Leave log'!$A$5:$A$404,$A29,'Leave log'!$C$5:$C$404,X$4,'Leave log'!$D$5:$D$404,X$4,'Leave log'!$E$5:$E$404,"Half day")&gt;0,"½",""),""))))))))</f>
        <v/>
      </c>
      <c r="Y29" s="75">
        <f>IF(OR(Y$7=1,$A29=""),"",IF(COUNTIFS('Leave log'!$A$5:$A$404,$A29,'Leave log'!$C$5:$C$404,"&lt;="&amp;Y$4,'Leave log'!$D$5:$D$404,"&gt;="&amp;Y$4)=0,"",IF(AND(Setup!$A$12&lt;&gt;"",COUNTIFS('Leave log'!$A$5:$A$404,$A29,'Leave log'!$C$5:$C$404,"&lt;="&amp;Y$4,'Leave log'!$D$5:$D$404,"&gt;="&amp;Y$4,'Leave log'!$B$5:$B$404,Setup!$A$12)&gt;0),Setup!$B$12&amp;IF(COUNTIFS('Leave log'!$A$5:$A$404,$A29,'Leave log'!$C$5:$C$404,Y$4,'Leave log'!$D$5:$D$404,Y$4,'Leave log'!$E$5:$E$404,"Half day")&gt;0,"½",""),IF(AND(Setup!$A$13&lt;&gt;"",COUNTIFS('Leave log'!$A$5:$A$404,$A29,'Leave log'!$C$5:$C$404,"&lt;="&amp;Y$4,'Leave log'!$D$5:$D$404,"&gt;="&amp;Y$4,'Leave log'!$B$5:$B$404,Setup!$A$13)&gt;0),Setup!$B$13&amp;IF(COUNTIFS('Leave log'!$A$5:$A$404,$A29,'Leave log'!$C$5:$C$404,Y$4,'Leave log'!$D$5:$D$404,Y$4,'Leave log'!$E$5:$E$404,"Half day")&gt;0,"½",""),IF(AND(Setup!$A$14&lt;&gt;"",COUNTIFS('Leave log'!$A$5:$A$404,$A29,'Leave log'!$C$5:$C$404,"&lt;="&amp;Y$4,'Leave log'!$D$5:$D$404,"&gt;="&amp;Y$4,'Leave log'!$B$5:$B$404,Setup!$A$14)&gt;0),Setup!$B$14&amp;IF(COUNTIFS('Leave log'!$A$5:$A$404,$A29,'Leave log'!$C$5:$C$404,Y$4,'Leave log'!$D$5:$D$404,Y$4,'Leave log'!$E$5:$E$404,"Half day")&gt;0,"½",""),IF(AND(Setup!$A$15&lt;&gt;"",COUNTIFS('Leave log'!$A$5:$A$404,$A29,'Leave log'!$C$5:$C$404,"&lt;="&amp;Y$4,'Leave log'!$D$5:$D$404,"&gt;="&amp;Y$4,'Leave log'!$B$5:$B$404,Setup!$A$15)&gt;0),Setup!$B$15&amp;IF(COUNTIFS('Leave log'!$A$5:$A$404,$A29,'Leave log'!$C$5:$C$404,Y$4,'Leave log'!$D$5:$D$404,Y$4,'Leave log'!$E$5:$E$404,"Half day")&gt;0,"½",""),IF(AND(Setup!$A$16&lt;&gt;"",COUNTIFS('Leave log'!$A$5:$A$404,$A29,'Leave log'!$C$5:$C$404,"&lt;="&amp;Y$4,'Leave log'!$D$5:$D$404,"&gt;="&amp;Y$4,'Leave log'!$B$5:$B$404,Setup!$A$16)&gt;0),Setup!$B$16&amp;IF(COUNTIFS('Leave log'!$A$5:$A$404,$A29,'Leave log'!$C$5:$C$404,Y$4,'Leave log'!$D$5:$D$404,Y$4,'Leave log'!$E$5:$E$404,"Half day")&gt;0,"½",""),IF(AND(Setup!$A$17&lt;&gt;"",COUNTIFS('Leave log'!$A$5:$A$404,$A29,'Leave log'!$C$5:$C$404,"&lt;="&amp;Y$4,'Leave log'!$D$5:$D$404,"&gt;="&amp;Y$4,'Leave log'!$B$5:$B$404,Setup!$A$17)&gt;0),Setup!$B$17&amp;IF(COUNTIFS('Leave log'!$A$5:$A$404,$A29,'Leave log'!$C$5:$C$404,Y$4,'Leave log'!$D$5:$D$404,Y$4,'Leave log'!$E$5:$E$404,"Half day")&gt;0,"½",""),""))))))))</f>
        <v/>
      </c>
      <c r="Z29" s="75">
        <f>IF(OR(Z$7=1,$A29=""),"",IF(COUNTIFS('Leave log'!$A$5:$A$404,$A29,'Leave log'!$C$5:$C$404,"&lt;="&amp;Z$4,'Leave log'!$D$5:$D$404,"&gt;="&amp;Z$4)=0,"",IF(AND(Setup!$A$12&lt;&gt;"",COUNTIFS('Leave log'!$A$5:$A$404,$A29,'Leave log'!$C$5:$C$404,"&lt;="&amp;Z$4,'Leave log'!$D$5:$D$404,"&gt;="&amp;Z$4,'Leave log'!$B$5:$B$404,Setup!$A$12)&gt;0),Setup!$B$12&amp;IF(COUNTIFS('Leave log'!$A$5:$A$404,$A29,'Leave log'!$C$5:$C$404,Z$4,'Leave log'!$D$5:$D$404,Z$4,'Leave log'!$E$5:$E$404,"Half day")&gt;0,"½",""),IF(AND(Setup!$A$13&lt;&gt;"",COUNTIFS('Leave log'!$A$5:$A$404,$A29,'Leave log'!$C$5:$C$404,"&lt;="&amp;Z$4,'Leave log'!$D$5:$D$404,"&gt;="&amp;Z$4,'Leave log'!$B$5:$B$404,Setup!$A$13)&gt;0),Setup!$B$13&amp;IF(COUNTIFS('Leave log'!$A$5:$A$404,$A29,'Leave log'!$C$5:$C$404,Z$4,'Leave log'!$D$5:$D$404,Z$4,'Leave log'!$E$5:$E$404,"Half day")&gt;0,"½",""),IF(AND(Setup!$A$14&lt;&gt;"",COUNTIFS('Leave log'!$A$5:$A$404,$A29,'Leave log'!$C$5:$C$404,"&lt;="&amp;Z$4,'Leave log'!$D$5:$D$404,"&gt;="&amp;Z$4,'Leave log'!$B$5:$B$404,Setup!$A$14)&gt;0),Setup!$B$14&amp;IF(COUNTIFS('Leave log'!$A$5:$A$404,$A29,'Leave log'!$C$5:$C$404,Z$4,'Leave log'!$D$5:$D$404,Z$4,'Leave log'!$E$5:$E$404,"Half day")&gt;0,"½",""),IF(AND(Setup!$A$15&lt;&gt;"",COUNTIFS('Leave log'!$A$5:$A$404,$A29,'Leave log'!$C$5:$C$404,"&lt;="&amp;Z$4,'Leave log'!$D$5:$D$404,"&gt;="&amp;Z$4,'Leave log'!$B$5:$B$404,Setup!$A$15)&gt;0),Setup!$B$15&amp;IF(COUNTIFS('Leave log'!$A$5:$A$404,$A29,'Leave log'!$C$5:$C$404,Z$4,'Leave log'!$D$5:$D$404,Z$4,'Leave log'!$E$5:$E$404,"Half day")&gt;0,"½",""),IF(AND(Setup!$A$16&lt;&gt;"",COUNTIFS('Leave log'!$A$5:$A$404,$A29,'Leave log'!$C$5:$C$404,"&lt;="&amp;Z$4,'Leave log'!$D$5:$D$404,"&gt;="&amp;Z$4,'Leave log'!$B$5:$B$404,Setup!$A$16)&gt;0),Setup!$B$16&amp;IF(COUNTIFS('Leave log'!$A$5:$A$404,$A29,'Leave log'!$C$5:$C$404,Z$4,'Leave log'!$D$5:$D$404,Z$4,'Leave log'!$E$5:$E$404,"Half day")&gt;0,"½",""),IF(AND(Setup!$A$17&lt;&gt;"",COUNTIFS('Leave log'!$A$5:$A$404,$A29,'Leave log'!$C$5:$C$404,"&lt;="&amp;Z$4,'Leave log'!$D$5:$D$404,"&gt;="&amp;Z$4,'Leave log'!$B$5:$B$404,Setup!$A$17)&gt;0),Setup!$B$17&amp;IF(COUNTIFS('Leave log'!$A$5:$A$404,$A29,'Leave log'!$C$5:$C$404,Z$4,'Leave log'!$D$5:$D$404,Z$4,'Leave log'!$E$5:$E$404,"Half day")&gt;0,"½",""),""))))))))</f>
        <v/>
      </c>
      <c r="AA29" s="75">
        <f>IF(OR(AA$7=1,$A29=""),"",IF(COUNTIFS('Leave log'!$A$5:$A$404,$A29,'Leave log'!$C$5:$C$404,"&lt;="&amp;AA$4,'Leave log'!$D$5:$D$404,"&gt;="&amp;AA$4)=0,"",IF(AND(Setup!$A$12&lt;&gt;"",COUNTIFS('Leave log'!$A$5:$A$404,$A29,'Leave log'!$C$5:$C$404,"&lt;="&amp;AA$4,'Leave log'!$D$5:$D$404,"&gt;="&amp;AA$4,'Leave log'!$B$5:$B$404,Setup!$A$12)&gt;0),Setup!$B$12&amp;IF(COUNTIFS('Leave log'!$A$5:$A$404,$A29,'Leave log'!$C$5:$C$404,AA$4,'Leave log'!$D$5:$D$404,AA$4,'Leave log'!$E$5:$E$404,"Half day")&gt;0,"½",""),IF(AND(Setup!$A$13&lt;&gt;"",COUNTIFS('Leave log'!$A$5:$A$404,$A29,'Leave log'!$C$5:$C$404,"&lt;="&amp;AA$4,'Leave log'!$D$5:$D$404,"&gt;="&amp;AA$4,'Leave log'!$B$5:$B$404,Setup!$A$13)&gt;0),Setup!$B$13&amp;IF(COUNTIFS('Leave log'!$A$5:$A$404,$A29,'Leave log'!$C$5:$C$404,AA$4,'Leave log'!$D$5:$D$404,AA$4,'Leave log'!$E$5:$E$404,"Half day")&gt;0,"½",""),IF(AND(Setup!$A$14&lt;&gt;"",COUNTIFS('Leave log'!$A$5:$A$404,$A29,'Leave log'!$C$5:$C$404,"&lt;="&amp;AA$4,'Leave log'!$D$5:$D$404,"&gt;="&amp;AA$4,'Leave log'!$B$5:$B$404,Setup!$A$14)&gt;0),Setup!$B$14&amp;IF(COUNTIFS('Leave log'!$A$5:$A$404,$A29,'Leave log'!$C$5:$C$404,AA$4,'Leave log'!$D$5:$D$404,AA$4,'Leave log'!$E$5:$E$404,"Half day")&gt;0,"½",""),IF(AND(Setup!$A$15&lt;&gt;"",COUNTIFS('Leave log'!$A$5:$A$404,$A29,'Leave log'!$C$5:$C$404,"&lt;="&amp;AA$4,'Leave log'!$D$5:$D$404,"&gt;="&amp;AA$4,'Leave log'!$B$5:$B$404,Setup!$A$15)&gt;0),Setup!$B$15&amp;IF(COUNTIFS('Leave log'!$A$5:$A$404,$A29,'Leave log'!$C$5:$C$404,AA$4,'Leave log'!$D$5:$D$404,AA$4,'Leave log'!$E$5:$E$404,"Half day")&gt;0,"½",""),IF(AND(Setup!$A$16&lt;&gt;"",COUNTIFS('Leave log'!$A$5:$A$404,$A29,'Leave log'!$C$5:$C$404,"&lt;="&amp;AA$4,'Leave log'!$D$5:$D$404,"&gt;="&amp;AA$4,'Leave log'!$B$5:$B$404,Setup!$A$16)&gt;0),Setup!$B$16&amp;IF(COUNTIFS('Leave log'!$A$5:$A$404,$A29,'Leave log'!$C$5:$C$404,AA$4,'Leave log'!$D$5:$D$404,AA$4,'Leave log'!$E$5:$E$404,"Half day")&gt;0,"½",""),IF(AND(Setup!$A$17&lt;&gt;"",COUNTIFS('Leave log'!$A$5:$A$404,$A29,'Leave log'!$C$5:$C$404,"&lt;="&amp;AA$4,'Leave log'!$D$5:$D$404,"&gt;="&amp;AA$4,'Leave log'!$B$5:$B$404,Setup!$A$17)&gt;0),Setup!$B$17&amp;IF(COUNTIFS('Leave log'!$A$5:$A$404,$A29,'Leave log'!$C$5:$C$404,AA$4,'Leave log'!$D$5:$D$404,AA$4,'Leave log'!$E$5:$E$404,"Half day")&gt;0,"½",""),""))))))))</f>
        <v/>
      </c>
      <c r="AB29" s="75">
        <f>IF(OR(AB$7=1,$A29=""),"",IF(COUNTIFS('Leave log'!$A$5:$A$404,$A29,'Leave log'!$C$5:$C$404,"&lt;="&amp;AB$4,'Leave log'!$D$5:$D$404,"&gt;="&amp;AB$4)=0,"",IF(AND(Setup!$A$12&lt;&gt;"",COUNTIFS('Leave log'!$A$5:$A$404,$A29,'Leave log'!$C$5:$C$404,"&lt;="&amp;AB$4,'Leave log'!$D$5:$D$404,"&gt;="&amp;AB$4,'Leave log'!$B$5:$B$404,Setup!$A$12)&gt;0),Setup!$B$12&amp;IF(COUNTIFS('Leave log'!$A$5:$A$404,$A29,'Leave log'!$C$5:$C$404,AB$4,'Leave log'!$D$5:$D$404,AB$4,'Leave log'!$E$5:$E$404,"Half day")&gt;0,"½",""),IF(AND(Setup!$A$13&lt;&gt;"",COUNTIFS('Leave log'!$A$5:$A$404,$A29,'Leave log'!$C$5:$C$404,"&lt;="&amp;AB$4,'Leave log'!$D$5:$D$404,"&gt;="&amp;AB$4,'Leave log'!$B$5:$B$404,Setup!$A$13)&gt;0),Setup!$B$13&amp;IF(COUNTIFS('Leave log'!$A$5:$A$404,$A29,'Leave log'!$C$5:$C$404,AB$4,'Leave log'!$D$5:$D$404,AB$4,'Leave log'!$E$5:$E$404,"Half day")&gt;0,"½",""),IF(AND(Setup!$A$14&lt;&gt;"",COUNTIFS('Leave log'!$A$5:$A$404,$A29,'Leave log'!$C$5:$C$404,"&lt;="&amp;AB$4,'Leave log'!$D$5:$D$404,"&gt;="&amp;AB$4,'Leave log'!$B$5:$B$404,Setup!$A$14)&gt;0),Setup!$B$14&amp;IF(COUNTIFS('Leave log'!$A$5:$A$404,$A29,'Leave log'!$C$5:$C$404,AB$4,'Leave log'!$D$5:$D$404,AB$4,'Leave log'!$E$5:$E$404,"Half day")&gt;0,"½",""),IF(AND(Setup!$A$15&lt;&gt;"",COUNTIFS('Leave log'!$A$5:$A$404,$A29,'Leave log'!$C$5:$C$404,"&lt;="&amp;AB$4,'Leave log'!$D$5:$D$404,"&gt;="&amp;AB$4,'Leave log'!$B$5:$B$404,Setup!$A$15)&gt;0),Setup!$B$15&amp;IF(COUNTIFS('Leave log'!$A$5:$A$404,$A29,'Leave log'!$C$5:$C$404,AB$4,'Leave log'!$D$5:$D$404,AB$4,'Leave log'!$E$5:$E$404,"Half day")&gt;0,"½",""),IF(AND(Setup!$A$16&lt;&gt;"",COUNTIFS('Leave log'!$A$5:$A$404,$A29,'Leave log'!$C$5:$C$404,"&lt;="&amp;AB$4,'Leave log'!$D$5:$D$404,"&gt;="&amp;AB$4,'Leave log'!$B$5:$B$404,Setup!$A$16)&gt;0),Setup!$B$16&amp;IF(COUNTIFS('Leave log'!$A$5:$A$404,$A29,'Leave log'!$C$5:$C$404,AB$4,'Leave log'!$D$5:$D$404,AB$4,'Leave log'!$E$5:$E$404,"Half day")&gt;0,"½",""),IF(AND(Setup!$A$17&lt;&gt;"",COUNTIFS('Leave log'!$A$5:$A$404,$A29,'Leave log'!$C$5:$C$404,"&lt;="&amp;AB$4,'Leave log'!$D$5:$D$404,"&gt;="&amp;AB$4,'Leave log'!$B$5:$B$404,Setup!$A$17)&gt;0),Setup!$B$17&amp;IF(COUNTIFS('Leave log'!$A$5:$A$404,$A29,'Leave log'!$C$5:$C$404,AB$4,'Leave log'!$D$5:$D$404,AB$4,'Leave log'!$E$5:$E$404,"Half day")&gt;0,"½",""),""))))))))</f>
        <v/>
      </c>
      <c r="AC29" s="75">
        <f>IF(OR(AC$7=1,$A29=""),"",IF(COUNTIFS('Leave log'!$A$5:$A$404,$A29,'Leave log'!$C$5:$C$404,"&lt;="&amp;AC$4,'Leave log'!$D$5:$D$404,"&gt;="&amp;AC$4)=0,"",IF(AND(Setup!$A$12&lt;&gt;"",COUNTIFS('Leave log'!$A$5:$A$404,$A29,'Leave log'!$C$5:$C$404,"&lt;="&amp;AC$4,'Leave log'!$D$5:$D$404,"&gt;="&amp;AC$4,'Leave log'!$B$5:$B$404,Setup!$A$12)&gt;0),Setup!$B$12&amp;IF(COUNTIFS('Leave log'!$A$5:$A$404,$A29,'Leave log'!$C$5:$C$404,AC$4,'Leave log'!$D$5:$D$404,AC$4,'Leave log'!$E$5:$E$404,"Half day")&gt;0,"½",""),IF(AND(Setup!$A$13&lt;&gt;"",COUNTIFS('Leave log'!$A$5:$A$404,$A29,'Leave log'!$C$5:$C$404,"&lt;="&amp;AC$4,'Leave log'!$D$5:$D$404,"&gt;="&amp;AC$4,'Leave log'!$B$5:$B$404,Setup!$A$13)&gt;0),Setup!$B$13&amp;IF(COUNTIFS('Leave log'!$A$5:$A$404,$A29,'Leave log'!$C$5:$C$404,AC$4,'Leave log'!$D$5:$D$404,AC$4,'Leave log'!$E$5:$E$404,"Half day")&gt;0,"½",""),IF(AND(Setup!$A$14&lt;&gt;"",COUNTIFS('Leave log'!$A$5:$A$404,$A29,'Leave log'!$C$5:$C$404,"&lt;="&amp;AC$4,'Leave log'!$D$5:$D$404,"&gt;="&amp;AC$4,'Leave log'!$B$5:$B$404,Setup!$A$14)&gt;0),Setup!$B$14&amp;IF(COUNTIFS('Leave log'!$A$5:$A$404,$A29,'Leave log'!$C$5:$C$404,AC$4,'Leave log'!$D$5:$D$404,AC$4,'Leave log'!$E$5:$E$404,"Half day")&gt;0,"½",""),IF(AND(Setup!$A$15&lt;&gt;"",COUNTIFS('Leave log'!$A$5:$A$404,$A29,'Leave log'!$C$5:$C$404,"&lt;="&amp;AC$4,'Leave log'!$D$5:$D$404,"&gt;="&amp;AC$4,'Leave log'!$B$5:$B$404,Setup!$A$15)&gt;0),Setup!$B$15&amp;IF(COUNTIFS('Leave log'!$A$5:$A$404,$A29,'Leave log'!$C$5:$C$404,AC$4,'Leave log'!$D$5:$D$404,AC$4,'Leave log'!$E$5:$E$404,"Half day")&gt;0,"½",""),IF(AND(Setup!$A$16&lt;&gt;"",COUNTIFS('Leave log'!$A$5:$A$404,$A29,'Leave log'!$C$5:$C$404,"&lt;="&amp;AC$4,'Leave log'!$D$5:$D$404,"&gt;="&amp;AC$4,'Leave log'!$B$5:$B$404,Setup!$A$16)&gt;0),Setup!$B$16&amp;IF(COUNTIFS('Leave log'!$A$5:$A$404,$A29,'Leave log'!$C$5:$C$404,AC$4,'Leave log'!$D$5:$D$404,AC$4,'Leave log'!$E$5:$E$404,"Half day")&gt;0,"½",""),IF(AND(Setup!$A$17&lt;&gt;"",COUNTIFS('Leave log'!$A$5:$A$404,$A29,'Leave log'!$C$5:$C$404,"&lt;="&amp;AC$4,'Leave log'!$D$5:$D$404,"&gt;="&amp;AC$4,'Leave log'!$B$5:$B$404,Setup!$A$17)&gt;0),Setup!$B$17&amp;IF(COUNTIFS('Leave log'!$A$5:$A$404,$A29,'Leave log'!$C$5:$C$404,AC$4,'Leave log'!$D$5:$D$404,AC$4,'Leave log'!$E$5:$E$404,"Half day")&gt;0,"½",""),""))))))))</f>
        <v/>
      </c>
      <c r="AD29" s="75">
        <f>IF(OR(AD$7=1,$A29=""),"",IF(COUNTIFS('Leave log'!$A$5:$A$404,$A29,'Leave log'!$C$5:$C$404,"&lt;="&amp;AD$4,'Leave log'!$D$5:$D$404,"&gt;="&amp;AD$4)=0,"",IF(AND(Setup!$A$12&lt;&gt;"",COUNTIFS('Leave log'!$A$5:$A$404,$A29,'Leave log'!$C$5:$C$404,"&lt;="&amp;AD$4,'Leave log'!$D$5:$D$404,"&gt;="&amp;AD$4,'Leave log'!$B$5:$B$404,Setup!$A$12)&gt;0),Setup!$B$12&amp;IF(COUNTIFS('Leave log'!$A$5:$A$404,$A29,'Leave log'!$C$5:$C$404,AD$4,'Leave log'!$D$5:$D$404,AD$4,'Leave log'!$E$5:$E$404,"Half day")&gt;0,"½",""),IF(AND(Setup!$A$13&lt;&gt;"",COUNTIFS('Leave log'!$A$5:$A$404,$A29,'Leave log'!$C$5:$C$404,"&lt;="&amp;AD$4,'Leave log'!$D$5:$D$404,"&gt;="&amp;AD$4,'Leave log'!$B$5:$B$404,Setup!$A$13)&gt;0),Setup!$B$13&amp;IF(COUNTIFS('Leave log'!$A$5:$A$404,$A29,'Leave log'!$C$5:$C$404,AD$4,'Leave log'!$D$5:$D$404,AD$4,'Leave log'!$E$5:$E$404,"Half day")&gt;0,"½",""),IF(AND(Setup!$A$14&lt;&gt;"",COUNTIFS('Leave log'!$A$5:$A$404,$A29,'Leave log'!$C$5:$C$404,"&lt;="&amp;AD$4,'Leave log'!$D$5:$D$404,"&gt;="&amp;AD$4,'Leave log'!$B$5:$B$404,Setup!$A$14)&gt;0),Setup!$B$14&amp;IF(COUNTIFS('Leave log'!$A$5:$A$404,$A29,'Leave log'!$C$5:$C$404,AD$4,'Leave log'!$D$5:$D$404,AD$4,'Leave log'!$E$5:$E$404,"Half day")&gt;0,"½",""),IF(AND(Setup!$A$15&lt;&gt;"",COUNTIFS('Leave log'!$A$5:$A$404,$A29,'Leave log'!$C$5:$C$404,"&lt;="&amp;AD$4,'Leave log'!$D$5:$D$404,"&gt;="&amp;AD$4,'Leave log'!$B$5:$B$404,Setup!$A$15)&gt;0),Setup!$B$15&amp;IF(COUNTIFS('Leave log'!$A$5:$A$404,$A29,'Leave log'!$C$5:$C$404,AD$4,'Leave log'!$D$5:$D$404,AD$4,'Leave log'!$E$5:$E$404,"Half day")&gt;0,"½",""),IF(AND(Setup!$A$16&lt;&gt;"",COUNTIFS('Leave log'!$A$5:$A$404,$A29,'Leave log'!$C$5:$C$404,"&lt;="&amp;AD$4,'Leave log'!$D$5:$D$404,"&gt;="&amp;AD$4,'Leave log'!$B$5:$B$404,Setup!$A$16)&gt;0),Setup!$B$16&amp;IF(COUNTIFS('Leave log'!$A$5:$A$404,$A29,'Leave log'!$C$5:$C$404,AD$4,'Leave log'!$D$5:$D$404,AD$4,'Leave log'!$E$5:$E$404,"Half day")&gt;0,"½",""),IF(AND(Setup!$A$17&lt;&gt;"",COUNTIFS('Leave log'!$A$5:$A$404,$A29,'Leave log'!$C$5:$C$404,"&lt;="&amp;AD$4,'Leave log'!$D$5:$D$404,"&gt;="&amp;AD$4,'Leave log'!$B$5:$B$404,Setup!$A$17)&gt;0),Setup!$B$17&amp;IF(COUNTIFS('Leave log'!$A$5:$A$404,$A29,'Leave log'!$C$5:$C$404,AD$4,'Leave log'!$D$5:$D$404,AD$4,'Leave log'!$E$5:$E$404,"Half day")&gt;0,"½",""),""))))))))</f>
        <v/>
      </c>
      <c r="AE29" s="75">
        <f>IF(OR(AE$7=1,$A29=""),"",IF(COUNTIFS('Leave log'!$A$5:$A$404,$A29,'Leave log'!$C$5:$C$404,"&lt;="&amp;AE$4,'Leave log'!$D$5:$D$404,"&gt;="&amp;AE$4)=0,"",IF(AND(Setup!$A$12&lt;&gt;"",COUNTIFS('Leave log'!$A$5:$A$404,$A29,'Leave log'!$C$5:$C$404,"&lt;="&amp;AE$4,'Leave log'!$D$5:$D$404,"&gt;="&amp;AE$4,'Leave log'!$B$5:$B$404,Setup!$A$12)&gt;0),Setup!$B$12&amp;IF(COUNTIFS('Leave log'!$A$5:$A$404,$A29,'Leave log'!$C$5:$C$404,AE$4,'Leave log'!$D$5:$D$404,AE$4,'Leave log'!$E$5:$E$404,"Half day")&gt;0,"½",""),IF(AND(Setup!$A$13&lt;&gt;"",COUNTIFS('Leave log'!$A$5:$A$404,$A29,'Leave log'!$C$5:$C$404,"&lt;="&amp;AE$4,'Leave log'!$D$5:$D$404,"&gt;="&amp;AE$4,'Leave log'!$B$5:$B$404,Setup!$A$13)&gt;0),Setup!$B$13&amp;IF(COUNTIFS('Leave log'!$A$5:$A$404,$A29,'Leave log'!$C$5:$C$404,AE$4,'Leave log'!$D$5:$D$404,AE$4,'Leave log'!$E$5:$E$404,"Half day")&gt;0,"½",""),IF(AND(Setup!$A$14&lt;&gt;"",COUNTIFS('Leave log'!$A$5:$A$404,$A29,'Leave log'!$C$5:$C$404,"&lt;="&amp;AE$4,'Leave log'!$D$5:$D$404,"&gt;="&amp;AE$4,'Leave log'!$B$5:$B$404,Setup!$A$14)&gt;0),Setup!$B$14&amp;IF(COUNTIFS('Leave log'!$A$5:$A$404,$A29,'Leave log'!$C$5:$C$404,AE$4,'Leave log'!$D$5:$D$404,AE$4,'Leave log'!$E$5:$E$404,"Half day")&gt;0,"½",""),IF(AND(Setup!$A$15&lt;&gt;"",COUNTIFS('Leave log'!$A$5:$A$404,$A29,'Leave log'!$C$5:$C$404,"&lt;="&amp;AE$4,'Leave log'!$D$5:$D$404,"&gt;="&amp;AE$4,'Leave log'!$B$5:$B$404,Setup!$A$15)&gt;0),Setup!$B$15&amp;IF(COUNTIFS('Leave log'!$A$5:$A$404,$A29,'Leave log'!$C$5:$C$404,AE$4,'Leave log'!$D$5:$D$404,AE$4,'Leave log'!$E$5:$E$404,"Half day")&gt;0,"½",""),IF(AND(Setup!$A$16&lt;&gt;"",COUNTIFS('Leave log'!$A$5:$A$404,$A29,'Leave log'!$C$5:$C$404,"&lt;="&amp;AE$4,'Leave log'!$D$5:$D$404,"&gt;="&amp;AE$4,'Leave log'!$B$5:$B$404,Setup!$A$16)&gt;0),Setup!$B$16&amp;IF(COUNTIFS('Leave log'!$A$5:$A$404,$A29,'Leave log'!$C$5:$C$404,AE$4,'Leave log'!$D$5:$D$404,AE$4,'Leave log'!$E$5:$E$404,"Half day")&gt;0,"½",""),IF(AND(Setup!$A$17&lt;&gt;"",COUNTIFS('Leave log'!$A$5:$A$404,$A29,'Leave log'!$C$5:$C$404,"&lt;="&amp;AE$4,'Leave log'!$D$5:$D$404,"&gt;="&amp;AE$4,'Leave log'!$B$5:$B$404,Setup!$A$17)&gt;0),Setup!$B$17&amp;IF(COUNTIFS('Leave log'!$A$5:$A$404,$A29,'Leave log'!$C$5:$C$404,AE$4,'Leave log'!$D$5:$D$404,AE$4,'Leave log'!$E$5:$E$404,"Half day")&gt;0,"½",""),""))))))))</f>
        <v/>
      </c>
      <c r="AF29" s="75">
        <f>IF(OR(AF$7=1,$A29=""),"",IF(COUNTIFS('Leave log'!$A$5:$A$404,$A29,'Leave log'!$C$5:$C$404,"&lt;="&amp;AF$4,'Leave log'!$D$5:$D$404,"&gt;="&amp;AF$4)=0,"",IF(AND(Setup!$A$12&lt;&gt;"",COUNTIFS('Leave log'!$A$5:$A$404,$A29,'Leave log'!$C$5:$C$404,"&lt;="&amp;AF$4,'Leave log'!$D$5:$D$404,"&gt;="&amp;AF$4,'Leave log'!$B$5:$B$404,Setup!$A$12)&gt;0),Setup!$B$12&amp;IF(COUNTIFS('Leave log'!$A$5:$A$404,$A29,'Leave log'!$C$5:$C$404,AF$4,'Leave log'!$D$5:$D$404,AF$4,'Leave log'!$E$5:$E$404,"Half day")&gt;0,"½",""),IF(AND(Setup!$A$13&lt;&gt;"",COUNTIFS('Leave log'!$A$5:$A$404,$A29,'Leave log'!$C$5:$C$404,"&lt;="&amp;AF$4,'Leave log'!$D$5:$D$404,"&gt;="&amp;AF$4,'Leave log'!$B$5:$B$404,Setup!$A$13)&gt;0),Setup!$B$13&amp;IF(COUNTIFS('Leave log'!$A$5:$A$404,$A29,'Leave log'!$C$5:$C$404,AF$4,'Leave log'!$D$5:$D$404,AF$4,'Leave log'!$E$5:$E$404,"Half day")&gt;0,"½",""),IF(AND(Setup!$A$14&lt;&gt;"",COUNTIFS('Leave log'!$A$5:$A$404,$A29,'Leave log'!$C$5:$C$404,"&lt;="&amp;AF$4,'Leave log'!$D$5:$D$404,"&gt;="&amp;AF$4,'Leave log'!$B$5:$B$404,Setup!$A$14)&gt;0),Setup!$B$14&amp;IF(COUNTIFS('Leave log'!$A$5:$A$404,$A29,'Leave log'!$C$5:$C$404,AF$4,'Leave log'!$D$5:$D$404,AF$4,'Leave log'!$E$5:$E$404,"Half day")&gt;0,"½",""),IF(AND(Setup!$A$15&lt;&gt;"",COUNTIFS('Leave log'!$A$5:$A$404,$A29,'Leave log'!$C$5:$C$404,"&lt;="&amp;AF$4,'Leave log'!$D$5:$D$404,"&gt;="&amp;AF$4,'Leave log'!$B$5:$B$404,Setup!$A$15)&gt;0),Setup!$B$15&amp;IF(COUNTIFS('Leave log'!$A$5:$A$404,$A29,'Leave log'!$C$5:$C$404,AF$4,'Leave log'!$D$5:$D$404,AF$4,'Leave log'!$E$5:$E$404,"Half day")&gt;0,"½",""),IF(AND(Setup!$A$16&lt;&gt;"",COUNTIFS('Leave log'!$A$5:$A$404,$A29,'Leave log'!$C$5:$C$404,"&lt;="&amp;AF$4,'Leave log'!$D$5:$D$404,"&gt;="&amp;AF$4,'Leave log'!$B$5:$B$404,Setup!$A$16)&gt;0),Setup!$B$16&amp;IF(COUNTIFS('Leave log'!$A$5:$A$404,$A29,'Leave log'!$C$5:$C$404,AF$4,'Leave log'!$D$5:$D$404,AF$4,'Leave log'!$E$5:$E$404,"Half day")&gt;0,"½",""),IF(AND(Setup!$A$17&lt;&gt;"",COUNTIFS('Leave log'!$A$5:$A$404,$A29,'Leave log'!$C$5:$C$404,"&lt;="&amp;AF$4,'Leave log'!$D$5:$D$404,"&gt;="&amp;AF$4,'Leave log'!$B$5:$B$404,Setup!$A$17)&gt;0),Setup!$B$17&amp;IF(COUNTIFS('Leave log'!$A$5:$A$404,$A29,'Leave log'!$C$5:$C$404,AF$4,'Leave log'!$D$5:$D$404,AF$4,'Leave log'!$E$5:$E$404,"Half day")&gt;0,"½",""),""))))))))</f>
        <v/>
      </c>
    </row>
    <row r="30">
      <c r="A30" s="74">
        <f>IFERROR(IF(INDEX(Employees!$A$5:$A$34,23)="","",INDEX(Employees!$A$5:$A$34,23)),"")</f>
        <v/>
      </c>
      <c r="B30" s="75">
        <f>IF(OR(B$7=1,$A30=""),"",IF(COUNTIFS('Leave log'!$A$5:$A$404,$A30,'Leave log'!$C$5:$C$404,"&lt;="&amp;B$4,'Leave log'!$D$5:$D$404,"&gt;="&amp;B$4)=0,"",IF(AND(Setup!$A$12&lt;&gt;"",COUNTIFS('Leave log'!$A$5:$A$404,$A30,'Leave log'!$C$5:$C$404,"&lt;="&amp;B$4,'Leave log'!$D$5:$D$404,"&gt;="&amp;B$4,'Leave log'!$B$5:$B$404,Setup!$A$12)&gt;0),Setup!$B$12&amp;IF(COUNTIFS('Leave log'!$A$5:$A$404,$A30,'Leave log'!$C$5:$C$404,B$4,'Leave log'!$D$5:$D$404,B$4,'Leave log'!$E$5:$E$404,"Half day")&gt;0,"½",""),IF(AND(Setup!$A$13&lt;&gt;"",COUNTIFS('Leave log'!$A$5:$A$404,$A30,'Leave log'!$C$5:$C$404,"&lt;="&amp;B$4,'Leave log'!$D$5:$D$404,"&gt;="&amp;B$4,'Leave log'!$B$5:$B$404,Setup!$A$13)&gt;0),Setup!$B$13&amp;IF(COUNTIFS('Leave log'!$A$5:$A$404,$A30,'Leave log'!$C$5:$C$404,B$4,'Leave log'!$D$5:$D$404,B$4,'Leave log'!$E$5:$E$404,"Half day")&gt;0,"½",""),IF(AND(Setup!$A$14&lt;&gt;"",COUNTIFS('Leave log'!$A$5:$A$404,$A30,'Leave log'!$C$5:$C$404,"&lt;="&amp;B$4,'Leave log'!$D$5:$D$404,"&gt;="&amp;B$4,'Leave log'!$B$5:$B$404,Setup!$A$14)&gt;0),Setup!$B$14&amp;IF(COUNTIFS('Leave log'!$A$5:$A$404,$A30,'Leave log'!$C$5:$C$404,B$4,'Leave log'!$D$5:$D$404,B$4,'Leave log'!$E$5:$E$404,"Half day")&gt;0,"½",""),IF(AND(Setup!$A$15&lt;&gt;"",COUNTIFS('Leave log'!$A$5:$A$404,$A30,'Leave log'!$C$5:$C$404,"&lt;="&amp;B$4,'Leave log'!$D$5:$D$404,"&gt;="&amp;B$4,'Leave log'!$B$5:$B$404,Setup!$A$15)&gt;0),Setup!$B$15&amp;IF(COUNTIFS('Leave log'!$A$5:$A$404,$A30,'Leave log'!$C$5:$C$404,B$4,'Leave log'!$D$5:$D$404,B$4,'Leave log'!$E$5:$E$404,"Half day")&gt;0,"½",""),IF(AND(Setup!$A$16&lt;&gt;"",COUNTIFS('Leave log'!$A$5:$A$404,$A30,'Leave log'!$C$5:$C$404,"&lt;="&amp;B$4,'Leave log'!$D$5:$D$404,"&gt;="&amp;B$4,'Leave log'!$B$5:$B$404,Setup!$A$16)&gt;0),Setup!$B$16&amp;IF(COUNTIFS('Leave log'!$A$5:$A$404,$A30,'Leave log'!$C$5:$C$404,B$4,'Leave log'!$D$5:$D$404,B$4,'Leave log'!$E$5:$E$404,"Half day")&gt;0,"½",""),IF(AND(Setup!$A$17&lt;&gt;"",COUNTIFS('Leave log'!$A$5:$A$404,$A30,'Leave log'!$C$5:$C$404,"&lt;="&amp;B$4,'Leave log'!$D$5:$D$404,"&gt;="&amp;B$4,'Leave log'!$B$5:$B$404,Setup!$A$17)&gt;0),Setup!$B$17&amp;IF(COUNTIFS('Leave log'!$A$5:$A$404,$A30,'Leave log'!$C$5:$C$404,B$4,'Leave log'!$D$5:$D$404,B$4,'Leave log'!$E$5:$E$404,"Half day")&gt;0,"½",""),""))))))))</f>
        <v/>
      </c>
      <c r="C30" s="75">
        <f>IF(OR(C$7=1,$A30=""),"",IF(COUNTIFS('Leave log'!$A$5:$A$404,$A30,'Leave log'!$C$5:$C$404,"&lt;="&amp;C$4,'Leave log'!$D$5:$D$404,"&gt;="&amp;C$4)=0,"",IF(AND(Setup!$A$12&lt;&gt;"",COUNTIFS('Leave log'!$A$5:$A$404,$A30,'Leave log'!$C$5:$C$404,"&lt;="&amp;C$4,'Leave log'!$D$5:$D$404,"&gt;="&amp;C$4,'Leave log'!$B$5:$B$404,Setup!$A$12)&gt;0),Setup!$B$12&amp;IF(COUNTIFS('Leave log'!$A$5:$A$404,$A30,'Leave log'!$C$5:$C$404,C$4,'Leave log'!$D$5:$D$404,C$4,'Leave log'!$E$5:$E$404,"Half day")&gt;0,"½",""),IF(AND(Setup!$A$13&lt;&gt;"",COUNTIFS('Leave log'!$A$5:$A$404,$A30,'Leave log'!$C$5:$C$404,"&lt;="&amp;C$4,'Leave log'!$D$5:$D$404,"&gt;="&amp;C$4,'Leave log'!$B$5:$B$404,Setup!$A$13)&gt;0),Setup!$B$13&amp;IF(COUNTIFS('Leave log'!$A$5:$A$404,$A30,'Leave log'!$C$5:$C$404,C$4,'Leave log'!$D$5:$D$404,C$4,'Leave log'!$E$5:$E$404,"Half day")&gt;0,"½",""),IF(AND(Setup!$A$14&lt;&gt;"",COUNTIFS('Leave log'!$A$5:$A$404,$A30,'Leave log'!$C$5:$C$404,"&lt;="&amp;C$4,'Leave log'!$D$5:$D$404,"&gt;="&amp;C$4,'Leave log'!$B$5:$B$404,Setup!$A$14)&gt;0),Setup!$B$14&amp;IF(COUNTIFS('Leave log'!$A$5:$A$404,$A30,'Leave log'!$C$5:$C$404,C$4,'Leave log'!$D$5:$D$404,C$4,'Leave log'!$E$5:$E$404,"Half day")&gt;0,"½",""),IF(AND(Setup!$A$15&lt;&gt;"",COUNTIFS('Leave log'!$A$5:$A$404,$A30,'Leave log'!$C$5:$C$404,"&lt;="&amp;C$4,'Leave log'!$D$5:$D$404,"&gt;="&amp;C$4,'Leave log'!$B$5:$B$404,Setup!$A$15)&gt;0),Setup!$B$15&amp;IF(COUNTIFS('Leave log'!$A$5:$A$404,$A30,'Leave log'!$C$5:$C$404,C$4,'Leave log'!$D$5:$D$404,C$4,'Leave log'!$E$5:$E$404,"Half day")&gt;0,"½",""),IF(AND(Setup!$A$16&lt;&gt;"",COUNTIFS('Leave log'!$A$5:$A$404,$A30,'Leave log'!$C$5:$C$404,"&lt;="&amp;C$4,'Leave log'!$D$5:$D$404,"&gt;="&amp;C$4,'Leave log'!$B$5:$B$404,Setup!$A$16)&gt;0),Setup!$B$16&amp;IF(COUNTIFS('Leave log'!$A$5:$A$404,$A30,'Leave log'!$C$5:$C$404,C$4,'Leave log'!$D$5:$D$404,C$4,'Leave log'!$E$5:$E$404,"Half day")&gt;0,"½",""),IF(AND(Setup!$A$17&lt;&gt;"",COUNTIFS('Leave log'!$A$5:$A$404,$A30,'Leave log'!$C$5:$C$404,"&lt;="&amp;C$4,'Leave log'!$D$5:$D$404,"&gt;="&amp;C$4,'Leave log'!$B$5:$B$404,Setup!$A$17)&gt;0),Setup!$B$17&amp;IF(COUNTIFS('Leave log'!$A$5:$A$404,$A30,'Leave log'!$C$5:$C$404,C$4,'Leave log'!$D$5:$D$404,C$4,'Leave log'!$E$5:$E$404,"Half day")&gt;0,"½",""),""))))))))</f>
        <v/>
      </c>
      <c r="D30" s="75">
        <f>IF(OR(D$7=1,$A30=""),"",IF(COUNTIFS('Leave log'!$A$5:$A$404,$A30,'Leave log'!$C$5:$C$404,"&lt;="&amp;D$4,'Leave log'!$D$5:$D$404,"&gt;="&amp;D$4)=0,"",IF(AND(Setup!$A$12&lt;&gt;"",COUNTIFS('Leave log'!$A$5:$A$404,$A30,'Leave log'!$C$5:$C$404,"&lt;="&amp;D$4,'Leave log'!$D$5:$D$404,"&gt;="&amp;D$4,'Leave log'!$B$5:$B$404,Setup!$A$12)&gt;0),Setup!$B$12&amp;IF(COUNTIFS('Leave log'!$A$5:$A$404,$A30,'Leave log'!$C$5:$C$404,D$4,'Leave log'!$D$5:$D$404,D$4,'Leave log'!$E$5:$E$404,"Half day")&gt;0,"½",""),IF(AND(Setup!$A$13&lt;&gt;"",COUNTIFS('Leave log'!$A$5:$A$404,$A30,'Leave log'!$C$5:$C$404,"&lt;="&amp;D$4,'Leave log'!$D$5:$D$404,"&gt;="&amp;D$4,'Leave log'!$B$5:$B$404,Setup!$A$13)&gt;0),Setup!$B$13&amp;IF(COUNTIFS('Leave log'!$A$5:$A$404,$A30,'Leave log'!$C$5:$C$404,D$4,'Leave log'!$D$5:$D$404,D$4,'Leave log'!$E$5:$E$404,"Half day")&gt;0,"½",""),IF(AND(Setup!$A$14&lt;&gt;"",COUNTIFS('Leave log'!$A$5:$A$404,$A30,'Leave log'!$C$5:$C$404,"&lt;="&amp;D$4,'Leave log'!$D$5:$D$404,"&gt;="&amp;D$4,'Leave log'!$B$5:$B$404,Setup!$A$14)&gt;0),Setup!$B$14&amp;IF(COUNTIFS('Leave log'!$A$5:$A$404,$A30,'Leave log'!$C$5:$C$404,D$4,'Leave log'!$D$5:$D$404,D$4,'Leave log'!$E$5:$E$404,"Half day")&gt;0,"½",""),IF(AND(Setup!$A$15&lt;&gt;"",COUNTIFS('Leave log'!$A$5:$A$404,$A30,'Leave log'!$C$5:$C$404,"&lt;="&amp;D$4,'Leave log'!$D$5:$D$404,"&gt;="&amp;D$4,'Leave log'!$B$5:$B$404,Setup!$A$15)&gt;0),Setup!$B$15&amp;IF(COUNTIFS('Leave log'!$A$5:$A$404,$A30,'Leave log'!$C$5:$C$404,D$4,'Leave log'!$D$5:$D$404,D$4,'Leave log'!$E$5:$E$404,"Half day")&gt;0,"½",""),IF(AND(Setup!$A$16&lt;&gt;"",COUNTIFS('Leave log'!$A$5:$A$404,$A30,'Leave log'!$C$5:$C$404,"&lt;="&amp;D$4,'Leave log'!$D$5:$D$404,"&gt;="&amp;D$4,'Leave log'!$B$5:$B$404,Setup!$A$16)&gt;0),Setup!$B$16&amp;IF(COUNTIFS('Leave log'!$A$5:$A$404,$A30,'Leave log'!$C$5:$C$404,D$4,'Leave log'!$D$5:$D$404,D$4,'Leave log'!$E$5:$E$404,"Half day")&gt;0,"½",""),IF(AND(Setup!$A$17&lt;&gt;"",COUNTIFS('Leave log'!$A$5:$A$404,$A30,'Leave log'!$C$5:$C$404,"&lt;="&amp;D$4,'Leave log'!$D$5:$D$404,"&gt;="&amp;D$4,'Leave log'!$B$5:$B$404,Setup!$A$17)&gt;0),Setup!$B$17&amp;IF(COUNTIFS('Leave log'!$A$5:$A$404,$A30,'Leave log'!$C$5:$C$404,D$4,'Leave log'!$D$5:$D$404,D$4,'Leave log'!$E$5:$E$404,"Half day")&gt;0,"½",""),""))))))))</f>
        <v/>
      </c>
      <c r="E30" s="75">
        <f>IF(OR(E$7=1,$A30=""),"",IF(COUNTIFS('Leave log'!$A$5:$A$404,$A30,'Leave log'!$C$5:$C$404,"&lt;="&amp;E$4,'Leave log'!$D$5:$D$404,"&gt;="&amp;E$4)=0,"",IF(AND(Setup!$A$12&lt;&gt;"",COUNTIFS('Leave log'!$A$5:$A$404,$A30,'Leave log'!$C$5:$C$404,"&lt;="&amp;E$4,'Leave log'!$D$5:$D$404,"&gt;="&amp;E$4,'Leave log'!$B$5:$B$404,Setup!$A$12)&gt;0),Setup!$B$12&amp;IF(COUNTIFS('Leave log'!$A$5:$A$404,$A30,'Leave log'!$C$5:$C$404,E$4,'Leave log'!$D$5:$D$404,E$4,'Leave log'!$E$5:$E$404,"Half day")&gt;0,"½",""),IF(AND(Setup!$A$13&lt;&gt;"",COUNTIFS('Leave log'!$A$5:$A$404,$A30,'Leave log'!$C$5:$C$404,"&lt;="&amp;E$4,'Leave log'!$D$5:$D$404,"&gt;="&amp;E$4,'Leave log'!$B$5:$B$404,Setup!$A$13)&gt;0),Setup!$B$13&amp;IF(COUNTIFS('Leave log'!$A$5:$A$404,$A30,'Leave log'!$C$5:$C$404,E$4,'Leave log'!$D$5:$D$404,E$4,'Leave log'!$E$5:$E$404,"Half day")&gt;0,"½",""),IF(AND(Setup!$A$14&lt;&gt;"",COUNTIFS('Leave log'!$A$5:$A$404,$A30,'Leave log'!$C$5:$C$404,"&lt;="&amp;E$4,'Leave log'!$D$5:$D$404,"&gt;="&amp;E$4,'Leave log'!$B$5:$B$404,Setup!$A$14)&gt;0),Setup!$B$14&amp;IF(COUNTIFS('Leave log'!$A$5:$A$404,$A30,'Leave log'!$C$5:$C$404,E$4,'Leave log'!$D$5:$D$404,E$4,'Leave log'!$E$5:$E$404,"Half day")&gt;0,"½",""),IF(AND(Setup!$A$15&lt;&gt;"",COUNTIFS('Leave log'!$A$5:$A$404,$A30,'Leave log'!$C$5:$C$404,"&lt;="&amp;E$4,'Leave log'!$D$5:$D$404,"&gt;="&amp;E$4,'Leave log'!$B$5:$B$404,Setup!$A$15)&gt;0),Setup!$B$15&amp;IF(COUNTIFS('Leave log'!$A$5:$A$404,$A30,'Leave log'!$C$5:$C$404,E$4,'Leave log'!$D$5:$D$404,E$4,'Leave log'!$E$5:$E$404,"Half day")&gt;0,"½",""),IF(AND(Setup!$A$16&lt;&gt;"",COUNTIFS('Leave log'!$A$5:$A$404,$A30,'Leave log'!$C$5:$C$404,"&lt;="&amp;E$4,'Leave log'!$D$5:$D$404,"&gt;="&amp;E$4,'Leave log'!$B$5:$B$404,Setup!$A$16)&gt;0),Setup!$B$16&amp;IF(COUNTIFS('Leave log'!$A$5:$A$404,$A30,'Leave log'!$C$5:$C$404,E$4,'Leave log'!$D$5:$D$404,E$4,'Leave log'!$E$5:$E$404,"Half day")&gt;0,"½",""),IF(AND(Setup!$A$17&lt;&gt;"",COUNTIFS('Leave log'!$A$5:$A$404,$A30,'Leave log'!$C$5:$C$404,"&lt;="&amp;E$4,'Leave log'!$D$5:$D$404,"&gt;="&amp;E$4,'Leave log'!$B$5:$B$404,Setup!$A$17)&gt;0),Setup!$B$17&amp;IF(COUNTIFS('Leave log'!$A$5:$A$404,$A30,'Leave log'!$C$5:$C$404,E$4,'Leave log'!$D$5:$D$404,E$4,'Leave log'!$E$5:$E$404,"Half day")&gt;0,"½",""),""))))))))</f>
        <v/>
      </c>
      <c r="F30" s="75">
        <f>IF(OR(F$7=1,$A30=""),"",IF(COUNTIFS('Leave log'!$A$5:$A$404,$A30,'Leave log'!$C$5:$C$404,"&lt;="&amp;F$4,'Leave log'!$D$5:$D$404,"&gt;="&amp;F$4)=0,"",IF(AND(Setup!$A$12&lt;&gt;"",COUNTIFS('Leave log'!$A$5:$A$404,$A30,'Leave log'!$C$5:$C$404,"&lt;="&amp;F$4,'Leave log'!$D$5:$D$404,"&gt;="&amp;F$4,'Leave log'!$B$5:$B$404,Setup!$A$12)&gt;0),Setup!$B$12&amp;IF(COUNTIFS('Leave log'!$A$5:$A$404,$A30,'Leave log'!$C$5:$C$404,F$4,'Leave log'!$D$5:$D$404,F$4,'Leave log'!$E$5:$E$404,"Half day")&gt;0,"½",""),IF(AND(Setup!$A$13&lt;&gt;"",COUNTIFS('Leave log'!$A$5:$A$404,$A30,'Leave log'!$C$5:$C$404,"&lt;="&amp;F$4,'Leave log'!$D$5:$D$404,"&gt;="&amp;F$4,'Leave log'!$B$5:$B$404,Setup!$A$13)&gt;0),Setup!$B$13&amp;IF(COUNTIFS('Leave log'!$A$5:$A$404,$A30,'Leave log'!$C$5:$C$404,F$4,'Leave log'!$D$5:$D$404,F$4,'Leave log'!$E$5:$E$404,"Half day")&gt;0,"½",""),IF(AND(Setup!$A$14&lt;&gt;"",COUNTIFS('Leave log'!$A$5:$A$404,$A30,'Leave log'!$C$5:$C$404,"&lt;="&amp;F$4,'Leave log'!$D$5:$D$404,"&gt;="&amp;F$4,'Leave log'!$B$5:$B$404,Setup!$A$14)&gt;0),Setup!$B$14&amp;IF(COUNTIFS('Leave log'!$A$5:$A$404,$A30,'Leave log'!$C$5:$C$404,F$4,'Leave log'!$D$5:$D$404,F$4,'Leave log'!$E$5:$E$404,"Half day")&gt;0,"½",""),IF(AND(Setup!$A$15&lt;&gt;"",COUNTIFS('Leave log'!$A$5:$A$404,$A30,'Leave log'!$C$5:$C$404,"&lt;="&amp;F$4,'Leave log'!$D$5:$D$404,"&gt;="&amp;F$4,'Leave log'!$B$5:$B$404,Setup!$A$15)&gt;0),Setup!$B$15&amp;IF(COUNTIFS('Leave log'!$A$5:$A$404,$A30,'Leave log'!$C$5:$C$404,F$4,'Leave log'!$D$5:$D$404,F$4,'Leave log'!$E$5:$E$404,"Half day")&gt;0,"½",""),IF(AND(Setup!$A$16&lt;&gt;"",COUNTIFS('Leave log'!$A$5:$A$404,$A30,'Leave log'!$C$5:$C$404,"&lt;="&amp;F$4,'Leave log'!$D$5:$D$404,"&gt;="&amp;F$4,'Leave log'!$B$5:$B$404,Setup!$A$16)&gt;0),Setup!$B$16&amp;IF(COUNTIFS('Leave log'!$A$5:$A$404,$A30,'Leave log'!$C$5:$C$404,F$4,'Leave log'!$D$5:$D$404,F$4,'Leave log'!$E$5:$E$404,"Half day")&gt;0,"½",""),IF(AND(Setup!$A$17&lt;&gt;"",COUNTIFS('Leave log'!$A$5:$A$404,$A30,'Leave log'!$C$5:$C$404,"&lt;="&amp;F$4,'Leave log'!$D$5:$D$404,"&gt;="&amp;F$4,'Leave log'!$B$5:$B$404,Setup!$A$17)&gt;0),Setup!$B$17&amp;IF(COUNTIFS('Leave log'!$A$5:$A$404,$A30,'Leave log'!$C$5:$C$404,F$4,'Leave log'!$D$5:$D$404,F$4,'Leave log'!$E$5:$E$404,"Half day")&gt;0,"½",""),""))))))))</f>
        <v/>
      </c>
      <c r="G30" s="75">
        <f>IF(OR(G$7=1,$A30=""),"",IF(COUNTIFS('Leave log'!$A$5:$A$404,$A30,'Leave log'!$C$5:$C$404,"&lt;="&amp;G$4,'Leave log'!$D$5:$D$404,"&gt;="&amp;G$4)=0,"",IF(AND(Setup!$A$12&lt;&gt;"",COUNTIFS('Leave log'!$A$5:$A$404,$A30,'Leave log'!$C$5:$C$404,"&lt;="&amp;G$4,'Leave log'!$D$5:$D$404,"&gt;="&amp;G$4,'Leave log'!$B$5:$B$404,Setup!$A$12)&gt;0),Setup!$B$12&amp;IF(COUNTIFS('Leave log'!$A$5:$A$404,$A30,'Leave log'!$C$5:$C$404,G$4,'Leave log'!$D$5:$D$404,G$4,'Leave log'!$E$5:$E$404,"Half day")&gt;0,"½",""),IF(AND(Setup!$A$13&lt;&gt;"",COUNTIFS('Leave log'!$A$5:$A$404,$A30,'Leave log'!$C$5:$C$404,"&lt;="&amp;G$4,'Leave log'!$D$5:$D$404,"&gt;="&amp;G$4,'Leave log'!$B$5:$B$404,Setup!$A$13)&gt;0),Setup!$B$13&amp;IF(COUNTIFS('Leave log'!$A$5:$A$404,$A30,'Leave log'!$C$5:$C$404,G$4,'Leave log'!$D$5:$D$404,G$4,'Leave log'!$E$5:$E$404,"Half day")&gt;0,"½",""),IF(AND(Setup!$A$14&lt;&gt;"",COUNTIFS('Leave log'!$A$5:$A$404,$A30,'Leave log'!$C$5:$C$404,"&lt;="&amp;G$4,'Leave log'!$D$5:$D$404,"&gt;="&amp;G$4,'Leave log'!$B$5:$B$404,Setup!$A$14)&gt;0),Setup!$B$14&amp;IF(COUNTIFS('Leave log'!$A$5:$A$404,$A30,'Leave log'!$C$5:$C$404,G$4,'Leave log'!$D$5:$D$404,G$4,'Leave log'!$E$5:$E$404,"Half day")&gt;0,"½",""),IF(AND(Setup!$A$15&lt;&gt;"",COUNTIFS('Leave log'!$A$5:$A$404,$A30,'Leave log'!$C$5:$C$404,"&lt;="&amp;G$4,'Leave log'!$D$5:$D$404,"&gt;="&amp;G$4,'Leave log'!$B$5:$B$404,Setup!$A$15)&gt;0),Setup!$B$15&amp;IF(COUNTIFS('Leave log'!$A$5:$A$404,$A30,'Leave log'!$C$5:$C$404,G$4,'Leave log'!$D$5:$D$404,G$4,'Leave log'!$E$5:$E$404,"Half day")&gt;0,"½",""),IF(AND(Setup!$A$16&lt;&gt;"",COUNTIFS('Leave log'!$A$5:$A$404,$A30,'Leave log'!$C$5:$C$404,"&lt;="&amp;G$4,'Leave log'!$D$5:$D$404,"&gt;="&amp;G$4,'Leave log'!$B$5:$B$404,Setup!$A$16)&gt;0),Setup!$B$16&amp;IF(COUNTIFS('Leave log'!$A$5:$A$404,$A30,'Leave log'!$C$5:$C$404,G$4,'Leave log'!$D$5:$D$404,G$4,'Leave log'!$E$5:$E$404,"Half day")&gt;0,"½",""),IF(AND(Setup!$A$17&lt;&gt;"",COUNTIFS('Leave log'!$A$5:$A$404,$A30,'Leave log'!$C$5:$C$404,"&lt;="&amp;G$4,'Leave log'!$D$5:$D$404,"&gt;="&amp;G$4,'Leave log'!$B$5:$B$404,Setup!$A$17)&gt;0),Setup!$B$17&amp;IF(COUNTIFS('Leave log'!$A$5:$A$404,$A30,'Leave log'!$C$5:$C$404,G$4,'Leave log'!$D$5:$D$404,G$4,'Leave log'!$E$5:$E$404,"Half day")&gt;0,"½",""),""))))))))</f>
        <v/>
      </c>
      <c r="H30" s="75">
        <f>IF(OR(H$7=1,$A30=""),"",IF(COUNTIFS('Leave log'!$A$5:$A$404,$A30,'Leave log'!$C$5:$C$404,"&lt;="&amp;H$4,'Leave log'!$D$5:$D$404,"&gt;="&amp;H$4)=0,"",IF(AND(Setup!$A$12&lt;&gt;"",COUNTIFS('Leave log'!$A$5:$A$404,$A30,'Leave log'!$C$5:$C$404,"&lt;="&amp;H$4,'Leave log'!$D$5:$D$404,"&gt;="&amp;H$4,'Leave log'!$B$5:$B$404,Setup!$A$12)&gt;0),Setup!$B$12&amp;IF(COUNTIFS('Leave log'!$A$5:$A$404,$A30,'Leave log'!$C$5:$C$404,H$4,'Leave log'!$D$5:$D$404,H$4,'Leave log'!$E$5:$E$404,"Half day")&gt;0,"½",""),IF(AND(Setup!$A$13&lt;&gt;"",COUNTIFS('Leave log'!$A$5:$A$404,$A30,'Leave log'!$C$5:$C$404,"&lt;="&amp;H$4,'Leave log'!$D$5:$D$404,"&gt;="&amp;H$4,'Leave log'!$B$5:$B$404,Setup!$A$13)&gt;0),Setup!$B$13&amp;IF(COUNTIFS('Leave log'!$A$5:$A$404,$A30,'Leave log'!$C$5:$C$404,H$4,'Leave log'!$D$5:$D$404,H$4,'Leave log'!$E$5:$E$404,"Half day")&gt;0,"½",""),IF(AND(Setup!$A$14&lt;&gt;"",COUNTIFS('Leave log'!$A$5:$A$404,$A30,'Leave log'!$C$5:$C$404,"&lt;="&amp;H$4,'Leave log'!$D$5:$D$404,"&gt;="&amp;H$4,'Leave log'!$B$5:$B$404,Setup!$A$14)&gt;0),Setup!$B$14&amp;IF(COUNTIFS('Leave log'!$A$5:$A$404,$A30,'Leave log'!$C$5:$C$404,H$4,'Leave log'!$D$5:$D$404,H$4,'Leave log'!$E$5:$E$404,"Half day")&gt;0,"½",""),IF(AND(Setup!$A$15&lt;&gt;"",COUNTIFS('Leave log'!$A$5:$A$404,$A30,'Leave log'!$C$5:$C$404,"&lt;="&amp;H$4,'Leave log'!$D$5:$D$404,"&gt;="&amp;H$4,'Leave log'!$B$5:$B$404,Setup!$A$15)&gt;0),Setup!$B$15&amp;IF(COUNTIFS('Leave log'!$A$5:$A$404,$A30,'Leave log'!$C$5:$C$404,H$4,'Leave log'!$D$5:$D$404,H$4,'Leave log'!$E$5:$E$404,"Half day")&gt;0,"½",""),IF(AND(Setup!$A$16&lt;&gt;"",COUNTIFS('Leave log'!$A$5:$A$404,$A30,'Leave log'!$C$5:$C$404,"&lt;="&amp;H$4,'Leave log'!$D$5:$D$404,"&gt;="&amp;H$4,'Leave log'!$B$5:$B$404,Setup!$A$16)&gt;0),Setup!$B$16&amp;IF(COUNTIFS('Leave log'!$A$5:$A$404,$A30,'Leave log'!$C$5:$C$404,H$4,'Leave log'!$D$5:$D$404,H$4,'Leave log'!$E$5:$E$404,"Half day")&gt;0,"½",""),IF(AND(Setup!$A$17&lt;&gt;"",COUNTIFS('Leave log'!$A$5:$A$404,$A30,'Leave log'!$C$5:$C$404,"&lt;="&amp;H$4,'Leave log'!$D$5:$D$404,"&gt;="&amp;H$4,'Leave log'!$B$5:$B$404,Setup!$A$17)&gt;0),Setup!$B$17&amp;IF(COUNTIFS('Leave log'!$A$5:$A$404,$A30,'Leave log'!$C$5:$C$404,H$4,'Leave log'!$D$5:$D$404,H$4,'Leave log'!$E$5:$E$404,"Half day")&gt;0,"½",""),""))))))))</f>
        <v/>
      </c>
      <c r="I30" s="75">
        <f>IF(OR(I$7=1,$A30=""),"",IF(COUNTIFS('Leave log'!$A$5:$A$404,$A30,'Leave log'!$C$5:$C$404,"&lt;="&amp;I$4,'Leave log'!$D$5:$D$404,"&gt;="&amp;I$4)=0,"",IF(AND(Setup!$A$12&lt;&gt;"",COUNTIFS('Leave log'!$A$5:$A$404,$A30,'Leave log'!$C$5:$C$404,"&lt;="&amp;I$4,'Leave log'!$D$5:$D$404,"&gt;="&amp;I$4,'Leave log'!$B$5:$B$404,Setup!$A$12)&gt;0),Setup!$B$12&amp;IF(COUNTIFS('Leave log'!$A$5:$A$404,$A30,'Leave log'!$C$5:$C$404,I$4,'Leave log'!$D$5:$D$404,I$4,'Leave log'!$E$5:$E$404,"Half day")&gt;0,"½",""),IF(AND(Setup!$A$13&lt;&gt;"",COUNTIFS('Leave log'!$A$5:$A$404,$A30,'Leave log'!$C$5:$C$404,"&lt;="&amp;I$4,'Leave log'!$D$5:$D$404,"&gt;="&amp;I$4,'Leave log'!$B$5:$B$404,Setup!$A$13)&gt;0),Setup!$B$13&amp;IF(COUNTIFS('Leave log'!$A$5:$A$404,$A30,'Leave log'!$C$5:$C$404,I$4,'Leave log'!$D$5:$D$404,I$4,'Leave log'!$E$5:$E$404,"Half day")&gt;0,"½",""),IF(AND(Setup!$A$14&lt;&gt;"",COUNTIFS('Leave log'!$A$5:$A$404,$A30,'Leave log'!$C$5:$C$404,"&lt;="&amp;I$4,'Leave log'!$D$5:$D$404,"&gt;="&amp;I$4,'Leave log'!$B$5:$B$404,Setup!$A$14)&gt;0),Setup!$B$14&amp;IF(COUNTIFS('Leave log'!$A$5:$A$404,$A30,'Leave log'!$C$5:$C$404,I$4,'Leave log'!$D$5:$D$404,I$4,'Leave log'!$E$5:$E$404,"Half day")&gt;0,"½",""),IF(AND(Setup!$A$15&lt;&gt;"",COUNTIFS('Leave log'!$A$5:$A$404,$A30,'Leave log'!$C$5:$C$404,"&lt;="&amp;I$4,'Leave log'!$D$5:$D$404,"&gt;="&amp;I$4,'Leave log'!$B$5:$B$404,Setup!$A$15)&gt;0),Setup!$B$15&amp;IF(COUNTIFS('Leave log'!$A$5:$A$404,$A30,'Leave log'!$C$5:$C$404,I$4,'Leave log'!$D$5:$D$404,I$4,'Leave log'!$E$5:$E$404,"Half day")&gt;0,"½",""),IF(AND(Setup!$A$16&lt;&gt;"",COUNTIFS('Leave log'!$A$5:$A$404,$A30,'Leave log'!$C$5:$C$404,"&lt;="&amp;I$4,'Leave log'!$D$5:$D$404,"&gt;="&amp;I$4,'Leave log'!$B$5:$B$404,Setup!$A$16)&gt;0),Setup!$B$16&amp;IF(COUNTIFS('Leave log'!$A$5:$A$404,$A30,'Leave log'!$C$5:$C$404,I$4,'Leave log'!$D$5:$D$404,I$4,'Leave log'!$E$5:$E$404,"Half day")&gt;0,"½",""),IF(AND(Setup!$A$17&lt;&gt;"",COUNTIFS('Leave log'!$A$5:$A$404,$A30,'Leave log'!$C$5:$C$404,"&lt;="&amp;I$4,'Leave log'!$D$5:$D$404,"&gt;="&amp;I$4,'Leave log'!$B$5:$B$404,Setup!$A$17)&gt;0),Setup!$B$17&amp;IF(COUNTIFS('Leave log'!$A$5:$A$404,$A30,'Leave log'!$C$5:$C$404,I$4,'Leave log'!$D$5:$D$404,I$4,'Leave log'!$E$5:$E$404,"Half day")&gt;0,"½",""),""))))))))</f>
        <v/>
      </c>
      <c r="J30" s="75">
        <f>IF(OR(J$7=1,$A30=""),"",IF(COUNTIFS('Leave log'!$A$5:$A$404,$A30,'Leave log'!$C$5:$C$404,"&lt;="&amp;J$4,'Leave log'!$D$5:$D$404,"&gt;="&amp;J$4)=0,"",IF(AND(Setup!$A$12&lt;&gt;"",COUNTIFS('Leave log'!$A$5:$A$404,$A30,'Leave log'!$C$5:$C$404,"&lt;="&amp;J$4,'Leave log'!$D$5:$D$404,"&gt;="&amp;J$4,'Leave log'!$B$5:$B$404,Setup!$A$12)&gt;0),Setup!$B$12&amp;IF(COUNTIFS('Leave log'!$A$5:$A$404,$A30,'Leave log'!$C$5:$C$404,J$4,'Leave log'!$D$5:$D$404,J$4,'Leave log'!$E$5:$E$404,"Half day")&gt;0,"½",""),IF(AND(Setup!$A$13&lt;&gt;"",COUNTIFS('Leave log'!$A$5:$A$404,$A30,'Leave log'!$C$5:$C$404,"&lt;="&amp;J$4,'Leave log'!$D$5:$D$404,"&gt;="&amp;J$4,'Leave log'!$B$5:$B$404,Setup!$A$13)&gt;0),Setup!$B$13&amp;IF(COUNTIFS('Leave log'!$A$5:$A$404,$A30,'Leave log'!$C$5:$C$404,J$4,'Leave log'!$D$5:$D$404,J$4,'Leave log'!$E$5:$E$404,"Half day")&gt;0,"½",""),IF(AND(Setup!$A$14&lt;&gt;"",COUNTIFS('Leave log'!$A$5:$A$404,$A30,'Leave log'!$C$5:$C$404,"&lt;="&amp;J$4,'Leave log'!$D$5:$D$404,"&gt;="&amp;J$4,'Leave log'!$B$5:$B$404,Setup!$A$14)&gt;0),Setup!$B$14&amp;IF(COUNTIFS('Leave log'!$A$5:$A$404,$A30,'Leave log'!$C$5:$C$404,J$4,'Leave log'!$D$5:$D$404,J$4,'Leave log'!$E$5:$E$404,"Half day")&gt;0,"½",""),IF(AND(Setup!$A$15&lt;&gt;"",COUNTIFS('Leave log'!$A$5:$A$404,$A30,'Leave log'!$C$5:$C$404,"&lt;="&amp;J$4,'Leave log'!$D$5:$D$404,"&gt;="&amp;J$4,'Leave log'!$B$5:$B$404,Setup!$A$15)&gt;0),Setup!$B$15&amp;IF(COUNTIFS('Leave log'!$A$5:$A$404,$A30,'Leave log'!$C$5:$C$404,J$4,'Leave log'!$D$5:$D$404,J$4,'Leave log'!$E$5:$E$404,"Half day")&gt;0,"½",""),IF(AND(Setup!$A$16&lt;&gt;"",COUNTIFS('Leave log'!$A$5:$A$404,$A30,'Leave log'!$C$5:$C$404,"&lt;="&amp;J$4,'Leave log'!$D$5:$D$404,"&gt;="&amp;J$4,'Leave log'!$B$5:$B$404,Setup!$A$16)&gt;0),Setup!$B$16&amp;IF(COUNTIFS('Leave log'!$A$5:$A$404,$A30,'Leave log'!$C$5:$C$404,J$4,'Leave log'!$D$5:$D$404,J$4,'Leave log'!$E$5:$E$404,"Half day")&gt;0,"½",""),IF(AND(Setup!$A$17&lt;&gt;"",COUNTIFS('Leave log'!$A$5:$A$404,$A30,'Leave log'!$C$5:$C$404,"&lt;="&amp;J$4,'Leave log'!$D$5:$D$404,"&gt;="&amp;J$4,'Leave log'!$B$5:$B$404,Setup!$A$17)&gt;0),Setup!$B$17&amp;IF(COUNTIFS('Leave log'!$A$5:$A$404,$A30,'Leave log'!$C$5:$C$404,J$4,'Leave log'!$D$5:$D$404,J$4,'Leave log'!$E$5:$E$404,"Half day")&gt;0,"½",""),""))))))))</f>
        <v/>
      </c>
      <c r="K30" s="75">
        <f>IF(OR(K$7=1,$A30=""),"",IF(COUNTIFS('Leave log'!$A$5:$A$404,$A30,'Leave log'!$C$5:$C$404,"&lt;="&amp;K$4,'Leave log'!$D$5:$D$404,"&gt;="&amp;K$4)=0,"",IF(AND(Setup!$A$12&lt;&gt;"",COUNTIFS('Leave log'!$A$5:$A$404,$A30,'Leave log'!$C$5:$C$404,"&lt;="&amp;K$4,'Leave log'!$D$5:$D$404,"&gt;="&amp;K$4,'Leave log'!$B$5:$B$404,Setup!$A$12)&gt;0),Setup!$B$12&amp;IF(COUNTIFS('Leave log'!$A$5:$A$404,$A30,'Leave log'!$C$5:$C$404,K$4,'Leave log'!$D$5:$D$404,K$4,'Leave log'!$E$5:$E$404,"Half day")&gt;0,"½",""),IF(AND(Setup!$A$13&lt;&gt;"",COUNTIFS('Leave log'!$A$5:$A$404,$A30,'Leave log'!$C$5:$C$404,"&lt;="&amp;K$4,'Leave log'!$D$5:$D$404,"&gt;="&amp;K$4,'Leave log'!$B$5:$B$404,Setup!$A$13)&gt;0),Setup!$B$13&amp;IF(COUNTIFS('Leave log'!$A$5:$A$404,$A30,'Leave log'!$C$5:$C$404,K$4,'Leave log'!$D$5:$D$404,K$4,'Leave log'!$E$5:$E$404,"Half day")&gt;0,"½",""),IF(AND(Setup!$A$14&lt;&gt;"",COUNTIFS('Leave log'!$A$5:$A$404,$A30,'Leave log'!$C$5:$C$404,"&lt;="&amp;K$4,'Leave log'!$D$5:$D$404,"&gt;="&amp;K$4,'Leave log'!$B$5:$B$404,Setup!$A$14)&gt;0),Setup!$B$14&amp;IF(COUNTIFS('Leave log'!$A$5:$A$404,$A30,'Leave log'!$C$5:$C$404,K$4,'Leave log'!$D$5:$D$404,K$4,'Leave log'!$E$5:$E$404,"Half day")&gt;0,"½",""),IF(AND(Setup!$A$15&lt;&gt;"",COUNTIFS('Leave log'!$A$5:$A$404,$A30,'Leave log'!$C$5:$C$404,"&lt;="&amp;K$4,'Leave log'!$D$5:$D$404,"&gt;="&amp;K$4,'Leave log'!$B$5:$B$404,Setup!$A$15)&gt;0),Setup!$B$15&amp;IF(COUNTIFS('Leave log'!$A$5:$A$404,$A30,'Leave log'!$C$5:$C$404,K$4,'Leave log'!$D$5:$D$404,K$4,'Leave log'!$E$5:$E$404,"Half day")&gt;0,"½",""),IF(AND(Setup!$A$16&lt;&gt;"",COUNTIFS('Leave log'!$A$5:$A$404,$A30,'Leave log'!$C$5:$C$404,"&lt;="&amp;K$4,'Leave log'!$D$5:$D$404,"&gt;="&amp;K$4,'Leave log'!$B$5:$B$404,Setup!$A$16)&gt;0),Setup!$B$16&amp;IF(COUNTIFS('Leave log'!$A$5:$A$404,$A30,'Leave log'!$C$5:$C$404,K$4,'Leave log'!$D$5:$D$404,K$4,'Leave log'!$E$5:$E$404,"Half day")&gt;0,"½",""),IF(AND(Setup!$A$17&lt;&gt;"",COUNTIFS('Leave log'!$A$5:$A$404,$A30,'Leave log'!$C$5:$C$404,"&lt;="&amp;K$4,'Leave log'!$D$5:$D$404,"&gt;="&amp;K$4,'Leave log'!$B$5:$B$404,Setup!$A$17)&gt;0),Setup!$B$17&amp;IF(COUNTIFS('Leave log'!$A$5:$A$404,$A30,'Leave log'!$C$5:$C$404,K$4,'Leave log'!$D$5:$D$404,K$4,'Leave log'!$E$5:$E$404,"Half day")&gt;0,"½",""),""))))))))</f>
        <v/>
      </c>
      <c r="L30" s="75">
        <f>IF(OR(L$7=1,$A30=""),"",IF(COUNTIFS('Leave log'!$A$5:$A$404,$A30,'Leave log'!$C$5:$C$404,"&lt;="&amp;L$4,'Leave log'!$D$5:$D$404,"&gt;="&amp;L$4)=0,"",IF(AND(Setup!$A$12&lt;&gt;"",COUNTIFS('Leave log'!$A$5:$A$404,$A30,'Leave log'!$C$5:$C$404,"&lt;="&amp;L$4,'Leave log'!$D$5:$D$404,"&gt;="&amp;L$4,'Leave log'!$B$5:$B$404,Setup!$A$12)&gt;0),Setup!$B$12&amp;IF(COUNTIFS('Leave log'!$A$5:$A$404,$A30,'Leave log'!$C$5:$C$404,L$4,'Leave log'!$D$5:$D$404,L$4,'Leave log'!$E$5:$E$404,"Half day")&gt;0,"½",""),IF(AND(Setup!$A$13&lt;&gt;"",COUNTIFS('Leave log'!$A$5:$A$404,$A30,'Leave log'!$C$5:$C$404,"&lt;="&amp;L$4,'Leave log'!$D$5:$D$404,"&gt;="&amp;L$4,'Leave log'!$B$5:$B$404,Setup!$A$13)&gt;0),Setup!$B$13&amp;IF(COUNTIFS('Leave log'!$A$5:$A$404,$A30,'Leave log'!$C$5:$C$404,L$4,'Leave log'!$D$5:$D$404,L$4,'Leave log'!$E$5:$E$404,"Half day")&gt;0,"½",""),IF(AND(Setup!$A$14&lt;&gt;"",COUNTIFS('Leave log'!$A$5:$A$404,$A30,'Leave log'!$C$5:$C$404,"&lt;="&amp;L$4,'Leave log'!$D$5:$D$404,"&gt;="&amp;L$4,'Leave log'!$B$5:$B$404,Setup!$A$14)&gt;0),Setup!$B$14&amp;IF(COUNTIFS('Leave log'!$A$5:$A$404,$A30,'Leave log'!$C$5:$C$404,L$4,'Leave log'!$D$5:$D$404,L$4,'Leave log'!$E$5:$E$404,"Half day")&gt;0,"½",""),IF(AND(Setup!$A$15&lt;&gt;"",COUNTIFS('Leave log'!$A$5:$A$404,$A30,'Leave log'!$C$5:$C$404,"&lt;="&amp;L$4,'Leave log'!$D$5:$D$404,"&gt;="&amp;L$4,'Leave log'!$B$5:$B$404,Setup!$A$15)&gt;0),Setup!$B$15&amp;IF(COUNTIFS('Leave log'!$A$5:$A$404,$A30,'Leave log'!$C$5:$C$404,L$4,'Leave log'!$D$5:$D$404,L$4,'Leave log'!$E$5:$E$404,"Half day")&gt;0,"½",""),IF(AND(Setup!$A$16&lt;&gt;"",COUNTIFS('Leave log'!$A$5:$A$404,$A30,'Leave log'!$C$5:$C$404,"&lt;="&amp;L$4,'Leave log'!$D$5:$D$404,"&gt;="&amp;L$4,'Leave log'!$B$5:$B$404,Setup!$A$16)&gt;0),Setup!$B$16&amp;IF(COUNTIFS('Leave log'!$A$5:$A$404,$A30,'Leave log'!$C$5:$C$404,L$4,'Leave log'!$D$5:$D$404,L$4,'Leave log'!$E$5:$E$404,"Half day")&gt;0,"½",""),IF(AND(Setup!$A$17&lt;&gt;"",COUNTIFS('Leave log'!$A$5:$A$404,$A30,'Leave log'!$C$5:$C$404,"&lt;="&amp;L$4,'Leave log'!$D$5:$D$404,"&gt;="&amp;L$4,'Leave log'!$B$5:$B$404,Setup!$A$17)&gt;0),Setup!$B$17&amp;IF(COUNTIFS('Leave log'!$A$5:$A$404,$A30,'Leave log'!$C$5:$C$404,L$4,'Leave log'!$D$5:$D$404,L$4,'Leave log'!$E$5:$E$404,"Half day")&gt;0,"½",""),""))))))))</f>
        <v/>
      </c>
      <c r="M30" s="75">
        <f>IF(OR(M$7=1,$A30=""),"",IF(COUNTIFS('Leave log'!$A$5:$A$404,$A30,'Leave log'!$C$5:$C$404,"&lt;="&amp;M$4,'Leave log'!$D$5:$D$404,"&gt;="&amp;M$4)=0,"",IF(AND(Setup!$A$12&lt;&gt;"",COUNTIFS('Leave log'!$A$5:$A$404,$A30,'Leave log'!$C$5:$C$404,"&lt;="&amp;M$4,'Leave log'!$D$5:$D$404,"&gt;="&amp;M$4,'Leave log'!$B$5:$B$404,Setup!$A$12)&gt;0),Setup!$B$12&amp;IF(COUNTIFS('Leave log'!$A$5:$A$404,$A30,'Leave log'!$C$5:$C$404,M$4,'Leave log'!$D$5:$D$404,M$4,'Leave log'!$E$5:$E$404,"Half day")&gt;0,"½",""),IF(AND(Setup!$A$13&lt;&gt;"",COUNTIFS('Leave log'!$A$5:$A$404,$A30,'Leave log'!$C$5:$C$404,"&lt;="&amp;M$4,'Leave log'!$D$5:$D$404,"&gt;="&amp;M$4,'Leave log'!$B$5:$B$404,Setup!$A$13)&gt;0),Setup!$B$13&amp;IF(COUNTIFS('Leave log'!$A$5:$A$404,$A30,'Leave log'!$C$5:$C$404,M$4,'Leave log'!$D$5:$D$404,M$4,'Leave log'!$E$5:$E$404,"Half day")&gt;0,"½",""),IF(AND(Setup!$A$14&lt;&gt;"",COUNTIFS('Leave log'!$A$5:$A$404,$A30,'Leave log'!$C$5:$C$404,"&lt;="&amp;M$4,'Leave log'!$D$5:$D$404,"&gt;="&amp;M$4,'Leave log'!$B$5:$B$404,Setup!$A$14)&gt;0),Setup!$B$14&amp;IF(COUNTIFS('Leave log'!$A$5:$A$404,$A30,'Leave log'!$C$5:$C$404,M$4,'Leave log'!$D$5:$D$404,M$4,'Leave log'!$E$5:$E$404,"Half day")&gt;0,"½",""),IF(AND(Setup!$A$15&lt;&gt;"",COUNTIFS('Leave log'!$A$5:$A$404,$A30,'Leave log'!$C$5:$C$404,"&lt;="&amp;M$4,'Leave log'!$D$5:$D$404,"&gt;="&amp;M$4,'Leave log'!$B$5:$B$404,Setup!$A$15)&gt;0),Setup!$B$15&amp;IF(COUNTIFS('Leave log'!$A$5:$A$404,$A30,'Leave log'!$C$5:$C$404,M$4,'Leave log'!$D$5:$D$404,M$4,'Leave log'!$E$5:$E$404,"Half day")&gt;0,"½",""),IF(AND(Setup!$A$16&lt;&gt;"",COUNTIFS('Leave log'!$A$5:$A$404,$A30,'Leave log'!$C$5:$C$404,"&lt;="&amp;M$4,'Leave log'!$D$5:$D$404,"&gt;="&amp;M$4,'Leave log'!$B$5:$B$404,Setup!$A$16)&gt;0),Setup!$B$16&amp;IF(COUNTIFS('Leave log'!$A$5:$A$404,$A30,'Leave log'!$C$5:$C$404,M$4,'Leave log'!$D$5:$D$404,M$4,'Leave log'!$E$5:$E$404,"Half day")&gt;0,"½",""),IF(AND(Setup!$A$17&lt;&gt;"",COUNTIFS('Leave log'!$A$5:$A$404,$A30,'Leave log'!$C$5:$C$404,"&lt;="&amp;M$4,'Leave log'!$D$5:$D$404,"&gt;="&amp;M$4,'Leave log'!$B$5:$B$404,Setup!$A$17)&gt;0),Setup!$B$17&amp;IF(COUNTIFS('Leave log'!$A$5:$A$404,$A30,'Leave log'!$C$5:$C$404,M$4,'Leave log'!$D$5:$D$404,M$4,'Leave log'!$E$5:$E$404,"Half day")&gt;0,"½",""),""))))))))</f>
        <v/>
      </c>
      <c r="N30" s="75">
        <f>IF(OR(N$7=1,$A30=""),"",IF(COUNTIFS('Leave log'!$A$5:$A$404,$A30,'Leave log'!$C$5:$C$404,"&lt;="&amp;N$4,'Leave log'!$D$5:$D$404,"&gt;="&amp;N$4)=0,"",IF(AND(Setup!$A$12&lt;&gt;"",COUNTIFS('Leave log'!$A$5:$A$404,$A30,'Leave log'!$C$5:$C$404,"&lt;="&amp;N$4,'Leave log'!$D$5:$D$404,"&gt;="&amp;N$4,'Leave log'!$B$5:$B$404,Setup!$A$12)&gt;0),Setup!$B$12&amp;IF(COUNTIFS('Leave log'!$A$5:$A$404,$A30,'Leave log'!$C$5:$C$404,N$4,'Leave log'!$D$5:$D$404,N$4,'Leave log'!$E$5:$E$404,"Half day")&gt;0,"½",""),IF(AND(Setup!$A$13&lt;&gt;"",COUNTIFS('Leave log'!$A$5:$A$404,$A30,'Leave log'!$C$5:$C$404,"&lt;="&amp;N$4,'Leave log'!$D$5:$D$404,"&gt;="&amp;N$4,'Leave log'!$B$5:$B$404,Setup!$A$13)&gt;0),Setup!$B$13&amp;IF(COUNTIFS('Leave log'!$A$5:$A$404,$A30,'Leave log'!$C$5:$C$404,N$4,'Leave log'!$D$5:$D$404,N$4,'Leave log'!$E$5:$E$404,"Half day")&gt;0,"½",""),IF(AND(Setup!$A$14&lt;&gt;"",COUNTIFS('Leave log'!$A$5:$A$404,$A30,'Leave log'!$C$5:$C$404,"&lt;="&amp;N$4,'Leave log'!$D$5:$D$404,"&gt;="&amp;N$4,'Leave log'!$B$5:$B$404,Setup!$A$14)&gt;0),Setup!$B$14&amp;IF(COUNTIFS('Leave log'!$A$5:$A$404,$A30,'Leave log'!$C$5:$C$404,N$4,'Leave log'!$D$5:$D$404,N$4,'Leave log'!$E$5:$E$404,"Half day")&gt;0,"½",""),IF(AND(Setup!$A$15&lt;&gt;"",COUNTIFS('Leave log'!$A$5:$A$404,$A30,'Leave log'!$C$5:$C$404,"&lt;="&amp;N$4,'Leave log'!$D$5:$D$404,"&gt;="&amp;N$4,'Leave log'!$B$5:$B$404,Setup!$A$15)&gt;0),Setup!$B$15&amp;IF(COUNTIFS('Leave log'!$A$5:$A$404,$A30,'Leave log'!$C$5:$C$404,N$4,'Leave log'!$D$5:$D$404,N$4,'Leave log'!$E$5:$E$404,"Half day")&gt;0,"½",""),IF(AND(Setup!$A$16&lt;&gt;"",COUNTIFS('Leave log'!$A$5:$A$404,$A30,'Leave log'!$C$5:$C$404,"&lt;="&amp;N$4,'Leave log'!$D$5:$D$404,"&gt;="&amp;N$4,'Leave log'!$B$5:$B$404,Setup!$A$16)&gt;0),Setup!$B$16&amp;IF(COUNTIFS('Leave log'!$A$5:$A$404,$A30,'Leave log'!$C$5:$C$404,N$4,'Leave log'!$D$5:$D$404,N$4,'Leave log'!$E$5:$E$404,"Half day")&gt;0,"½",""),IF(AND(Setup!$A$17&lt;&gt;"",COUNTIFS('Leave log'!$A$5:$A$404,$A30,'Leave log'!$C$5:$C$404,"&lt;="&amp;N$4,'Leave log'!$D$5:$D$404,"&gt;="&amp;N$4,'Leave log'!$B$5:$B$404,Setup!$A$17)&gt;0),Setup!$B$17&amp;IF(COUNTIFS('Leave log'!$A$5:$A$404,$A30,'Leave log'!$C$5:$C$404,N$4,'Leave log'!$D$5:$D$404,N$4,'Leave log'!$E$5:$E$404,"Half day")&gt;0,"½",""),""))))))))</f>
        <v/>
      </c>
      <c r="O30" s="75">
        <f>IF(OR(O$7=1,$A30=""),"",IF(COUNTIFS('Leave log'!$A$5:$A$404,$A30,'Leave log'!$C$5:$C$404,"&lt;="&amp;O$4,'Leave log'!$D$5:$D$404,"&gt;="&amp;O$4)=0,"",IF(AND(Setup!$A$12&lt;&gt;"",COUNTIFS('Leave log'!$A$5:$A$404,$A30,'Leave log'!$C$5:$C$404,"&lt;="&amp;O$4,'Leave log'!$D$5:$D$404,"&gt;="&amp;O$4,'Leave log'!$B$5:$B$404,Setup!$A$12)&gt;0),Setup!$B$12&amp;IF(COUNTIFS('Leave log'!$A$5:$A$404,$A30,'Leave log'!$C$5:$C$404,O$4,'Leave log'!$D$5:$D$404,O$4,'Leave log'!$E$5:$E$404,"Half day")&gt;0,"½",""),IF(AND(Setup!$A$13&lt;&gt;"",COUNTIFS('Leave log'!$A$5:$A$404,$A30,'Leave log'!$C$5:$C$404,"&lt;="&amp;O$4,'Leave log'!$D$5:$D$404,"&gt;="&amp;O$4,'Leave log'!$B$5:$B$404,Setup!$A$13)&gt;0),Setup!$B$13&amp;IF(COUNTIFS('Leave log'!$A$5:$A$404,$A30,'Leave log'!$C$5:$C$404,O$4,'Leave log'!$D$5:$D$404,O$4,'Leave log'!$E$5:$E$404,"Half day")&gt;0,"½",""),IF(AND(Setup!$A$14&lt;&gt;"",COUNTIFS('Leave log'!$A$5:$A$404,$A30,'Leave log'!$C$5:$C$404,"&lt;="&amp;O$4,'Leave log'!$D$5:$D$404,"&gt;="&amp;O$4,'Leave log'!$B$5:$B$404,Setup!$A$14)&gt;0),Setup!$B$14&amp;IF(COUNTIFS('Leave log'!$A$5:$A$404,$A30,'Leave log'!$C$5:$C$404,O$4,'Leave log'!$D$5:$D$404,O$4,'Leave log'!$E$5:$E$404,"Half day")&gt;0,"½",""),IF(AND(Setup!$A$15&lt;&gt;"",COUNTIFS('Leave log'!$A$5:$A$404,$A30,'Leave log'!$C$5:$C$404,"&lt;="&amp;O$4,'Leave log'!$D$5:$D$404,"&gt;="&amp;O$4,'Leave log'!$B$5:$B$404,Setup!$A$15)&gt;0),Setup!$B$15&amp;IF(COUNTIFS('Leave log'!$A$5:$A$404,$A30,'Leave log'!$C$5:$C$404,O$4,'Leave log'!$D$5:$D$404,O$4,'Leave log'!$E$5:$E$404,"Half day")&gt;0,"½",""),IF(AND(Setup!$A$16&lt;&gt;"",COUNTIFS('Leave log'!$A$5:$A$404,$A30,'Leave log'!$C$5:$C$404,"&lt;="&amp;O$4,'Leave log'!$D$5:$D$404,"&gt;="&amp;O$4,'Leave log'!$B$5:$B$404,Setup!$A$16)&gt;0),Setup!$B$16&amp;IF(COUNTIFS('Leave log'!$A$5:$A$404,$A30,'Leave log'!$C$5:$C$404,O$4,'Leave log'!$D$5:$D$404,O$4,'Leave log'!$E$5:$E$404,"Half day")&gt;0,"½",""),IF(AND(Setup!$A$17&lt;&gt;"",COUNTIFS('Leave log'!$A$5:$A$404,$A30,'Leave log'!$C$5:$C$404,"&lt;="&amp;O$4,'Leave log'!$D$5:$D$404,"&gt;="&amp;O$4,'Leave log'!$B$5:$B$404,Setup!$A$17)&gt;0),Setup!$B$17&amp;IF(COUNTIFS('Leave log'!$A$5:$A$404,$A30,'Leave log'!$C$5:$C$404,O$4,'Leave log'!$D$5:$D$404,O$4,'Leave log'!$E$5:$E$404,"Half day")&gt;0,"½",""),""))))))))</f>
        <v/>
      </c>
      <c r="P30" s="75">
        <f>IF(OR(P$7=1,$A30=""),"",IF(COUNTIFS('Leave log'!$A$5:$A$404,$A30,'Leave log'!$C$5:$C$404,"&lt;="&amp;P$4,'Leave log'!$D$5:$D$404,"&gt;="&amp;P$4)=0,"",IF(AND(Setup!$A$12&lt;&gt;"",COUNTIFS('Leave log'!$A$5:$A$404,$A30,'Leave log'!$C$5:$C$404,"&lt;="&amp;P$4,'Leave log'!$D$5:$D$404,"&gt;="&amp;P$4,'Leave log'!$B$5:$B$404,Setup!$A$12)&gt;0),Setup!$B$12&amp;IF(COUNTIFS('Leave log'!$A$5:$A$404,$A30,'Leave log'!$C$5:$C$404,P$4,'Leave log'!$D$5:$D$404,P$4,'Leave log'!$E$5:$E$404,"Half day")&gt;0,"½",""),IF(AND(Setup!$A$13&lt;&gt;"",COUNTIFS('Leave log'!$A$5:$A$404,$A30,'Leave log'!$C$5:$C$404,"&lt;="&amp;P$4,'Leave log'!$D$5:$D$404,"&gt;="&amp;P$4,'Leave log'!$B$5:$B$404,Setup!$A$13)&gt;0),Setup!$B$13&amp;IF(COUNTIFS('Leave log'!$A$5:$A$404,$A30,'Leave log'!$C$5:$C$404,P$4,'Leave log'!$D$5:$D$404,P$4,'Leave log'!$E$5:$E$404,"Half day")&gt;0,"½",""),IF(AND(Setup!$A$14&lt;&gt;"",COUNTIFS('Leave log'!$A$5:$A$404,$A30,'Leave log'!$C$5:$C$404,"&lt;="&amp;P$4,'Leave log'!$D$5:$D$404,"&gt;="&amp;P$4,'Leave log'!$B$5:$B$404,Setup!$A$14)&gt;0),Setup!$B$14&amp;IF(COUNTIFS('Leave log'!$A$5:$A$404,$A30,'Leave log'!$C$5:$C$404,P$4,'Leave log'!$D$5:$D$404,P$4,'Leave log'!$E$5:$E$404,"Half day")&gt;0,"½",""),IF(AND(Setup!$A$15&lt;&gt;"",COUNTIFS('Leave log'!$A$5:$A$404,$A30,'Leave log'!$C$5:$C$404,"&lt;="&amp;P$4,'Leave log'!$D$5:$D$404,"&gt;="&amp;P$4,'Leave log'!$B$5:$B$404,Setup!$A$15)&gt;0),Setup!$B$15&amp;IF(COUNTIFS('Leave log'!$A$5:$A$404,$A30,'Leave log'!$C$5:$C$404,P$4,'Leave log'!$D$5:$D$404,P$4,'Leave log'!$E$5:$E$404,"Half day")&gt;0,"½",""),IF(AND(Setup!$A$16&lt;&gt;"",COUNTIFS('Leave log'!$A$5:$A$404,$A30,'Leave log'!$C$5:$C$404,"&lt;="&amp;P$4,'Leave log'!$D$5:$D$404,"&gt;="&amp;P$4,'Leave log'!$B$5:$B$404,Setup!$A$16)&gt;0),Setup!$B$16&amp;IF(COUNTIFS('Leave log'!$A$5:$A$404,$A30,'Leave log'!$C$5:$C$404,P$4,'Leave log'!$D$5:$D$404,P$4,'Leave log'!$E$5:$E$404,"Half day")&gt;0,"½",""),IF(AND(Setup!$A$17&lt;&gt;"",COUNTIFS('Leave log'!$A$5:$A$404,$A30,'Leave log'!$C$5:$C$404,"&lt;="&amp;P$4,'Leave log'!$D$5:$D$404,"&gt;="&amp;P$4,'Leave log'!$B$5:$B$404,Setup!$A$17)&gt;0),Setup!$B$17&amp;IF(COUNTIFS('Leave log'!$A$5:$A$404,$A30,'Leave log'!$C$5:$C$404,P$4,'Leave log'!$D$5:$D$404,P$4,'Leave log'!$E$5:$E$404,"Half day")&gt;0,"½",""),""))))))))</f>
        <v/>
      </c>
      <c r="Q30" s="75">
        <f>IF(OR(Q$7=1,$A30=""),"",IF(COUNTIFS('Leave log'!$A$5:$A$404,$A30,'Leave log'!$C$5:$C$404,"&lt;="&amp;Q$4,'Leave log'!$D$5:$D$404,"&gt;="&amp;Q$4)=0,"",IF(AND(Setup!$A$12&lt;&gt;"",COUNTIFS('Leave log'!$A$5:$A$404,$A30,'Leave log'!$C$5:$C$404,"&lt;="&amp;Q$4,'Leave log'!$D$5:$D$404,"&gt;="&amp;Q$4,'Leave log'!$B$5:$B$404,Setup!$A$12)&gt;0),Setup!$B$12&amp;IF(COUNTIFS('Leave log'!$A$5:$A$404,$A30,'Leave log'!$C$5:$C$404,Q$4,'Leave log'!$D$5:$D$404,Q$4,'Leave log'!$E$5:$E$404,"Half day")&gt;0,"½",""),IF(AND(Setup!$A$13&lt;&gt;"",COUNTIFS('Leave log'!$A$5:$A$404,$A30,'Leave log'!$C$5:$C$404,"&lt;="&amp;Q$4,'Leave log'!$D$5:$D$404,"&gt;="&amp;Q$4,'Leave log'!$B$5:$B$404,Setup!$A$13)&gt;0),Setup!$B$13&amp;IF(COUNTIFS('Leave log'!$A$5:$A$404,$A30,'Leave log'!$C$5:$C$404,Q$4,'Leave log'!$D$5:$D$404,Q$4,'Leave log'!$E$5:$E$404,"Half day")&gt;0,"½",""),IF(AND(Setup!$A$14&lt;&gt;"",COUNTIFS('Leave log'!$A$5:$A$404,$A30,'Leave log'!$C$5:$C$404,"&lt;="&amp;Q$4,'Leave log'!$D$5:$D$404,"&gt;="&amp;Q$4,'Leave log'!$B$5:$B$404,Setup!$A$14)&gt;0),Setup!$B$14&amp;IF(COUNTIFS('Leave log'!$A$5:$A$404,$A30,'Leave log'!$C$5:$C$404,Q$4,'Leave log'!$D$5:$D$404,Q$4,'Leave log'!$E$5:$E$404,"Half day")&gt;0,"½",""),IF(AND(Setup!$A$15&lt;&gt;"",COUNTIFS('Leave log'!$A$5:$A$404,$A30,'Leave log'!$C$5:$C$404,"&lt;="&amp;Q$4,'Leave log'!$D$5:$D$404,"&gt;="&amp;Q$4,'Leave log'!$B$5:$B$404,Setup!$A$15)&gt;0),Setup!$B$15&amp;IF(COUNTIFS('Leave log'!$A$5:$A$404,$A30,'Leave log'!$C$5:$C$404,Q$4,'Leave log'!$D$5:$D$404,Q$4,'Leave log'!$E$5:$E$404,"Half day")&gt;0,"½",""),IF(AND(Setup!$A$16&lt;&gt;"",COUNTIFS('Leave log'!$A$5:$A$404,$A30,'Leave log'!$C$5:$C$404,"&lt;="&amp;Q$4,'Leave log'!$D$5:$D$404,"&gt;="&amp;Q$4,'Leave log'!$B$5:$B$404,Setup!$A$16)&gt;0),Setup!$B$16&amp;IF(COUNTIFS('Leave log'!$A$5:$A$404,$A30,'Leave log'!$C$5:$C$404,Q$4,'Leave log'!$D$5:$D$404,Q$4,'Leave log'!$E$5:$E$404,"Half day")&gt;0,"½",""),IF(AND(Setup!$A$17&lt;&gt;"",COUNTIFS('Leave log'!$A$5:$A$404,$A30,'Leave log'!$C$5:$C$404,"&lt;="&amp;Q$4,'Leave log'!$D$5:$D$404,"&gt;="&amp;Q$4,'Leave log'!$B$5:$B$404,Setup!$A$17)&gt;0),Setup!$B$17&amp;IF(COUNTIFS('Leave log'!$A$5:$A$404,$A30,'Leave log'!$C$5:$C$404,Q$4,'Leave log'!$D$5:$D$404,Q$4,'Leave log'!$E$5:$E$404,"Half day")&gt;0,"½",""),""))))))))</f>
        <v/>
      </c>
      <c r="R30" s="75">
        <f>IF(OR(R$7=1,$A30=""),"",IF(COUNTIFS('Leave log'!$A$5:$A$404,$A30,'Leave log'!$C$5:$C$404,"&lt;="&amp;R$4,'Leave log'!$D$5:$D$404,"&gt;="&amp;R$4)=0,"",IF(AND(Setup!$A$12&lt;&gt;"",COUNTIFS('Leave log'!$A$5:$A$404,$A30,'Leave log'!$C$5:$C$404,"&lt;="&amp;R$4,'Leave log'!$D$5:$D$404,"&gt;="&amp;R$4,'Leave log'!$B$5:$B$404,Setup!$A$12)&gt;0),Setup!$B$12&amp;IF(COUNTIFS('Leave log'!$A$5:$A$404,$A30,'Leave log'!$C$5:$C$404,R$4,'Leave log'!$D$5:$D$404,R$4,'Leave log'!$E$5:$E$404,"Half day")&gt;0,"½",""),IF(AND(Setup!$A$13&lt;&gt;"",COUNTIFS('Leave log'!$A$5:$A$404,$A30,'Leave log'!$C$5:$C$404,"&lt;="&amp;R$4,'Leave log'!$D$5:$D$404,"&gt;="&amp;R$4,'Leave log'!$B$5:$B$404,Setup!$A$13)&gt;0),Setup!$B$13&amp;IF(COUNTIFS('Leave log'!$A$5:$A$404,$A30,'Leave log'!$C$5:$C$404,R$4,'Leave log'!$D$5:$D$404,R$4,'Leave log'!$E$5:$E$404,"Half day")&gt;0,"½",""),IF(AND(Setup!$A$14&lt;&gt;"",COUNTIFS('Leave log'!$A$5:$A$404,$A30,'Leave log'!$C$5:$C$404,"&lt;="&amp;R$4,'Leave log'!$D$5:$D$404,"&gt;="&amp;R$4,'Leave log'!$B$5:$B$404,Setup!$A$14)&gt;0),Setup!$B$14&amp;IF(COUNTIFS('Leave log'!$A$5:$A$404,$A30,'Leave log'!$C$5:$C$404,R$4,'Leave log'!$D$5:$D$404,R$4,'Leave log'!$E$5:$E$404,"Half day")&gt;0,"½",""),IF(AND(Setup!$A$15&lt;&gt;"",COUNTIFS('Leave log'!$A$5:$A$404,$A30,'Leave log'!$C$5:$C$404,"&lt;="&amp;R$4,'Leave log'!$D$5:$D$404,"&gt;="&amp;R$4,'Leave log'!$B$5:$B$404,Setup!$A$15)&gt;0),Setup!$B$15&amp;IF(COUNTIFS('Leave log'!$A$5:$A$404,$A30,'Leave log'!$C$5:$C$404,R$4,'Leave log'!$D$5:$D$404,R$4,'Leave log'!$E$5:$E$404,"Half day")&gt;0,"½",""),IF(AND(Setup!$A$16&lt;&gt;"",COUNTIFS('Leave log'!$A$5:$A$404,$A30,'Leave log'!$C$5:$C$404,"&lt;="&amp;R$4,'Leave log'!$D$5:$D$404,"&gt;="&amp;R$4,'Leave log'!$B$5:$B$404,Setup!$A$16)&gt;0),Setup!$B$16&amp;IF(COUNTIFS('Leave log'!$A$5:$A$404,$A30,'Leave log'!$C$5:$C$404,R$4,'Leave log'!$D$5:$D$404,R$4,'Leave log'!$E$5:$E$404,"Half day")&gt;0,"½",""),IF(AND(Setup!$A$17&lt;&gt;"",COUNTIFS('Leave log'!$A$5:$A$404,$A30,'Leave log'!$C$5:$C$404,"&lt;="&amp;R$4,'Leave log'!$D$5:$D$404,"&gt;="&amp;R$4,'Leave log'!$B$5:$B$404,Setup!$A$17)&gt;0),Setup!$B$17&amp;IF(COUNTIFS('Leave log'!$A$5:$A$404,$A30,'Leave log'!$C$5:$C$404,R$4,'Leave log'!$D$5:$D$404,R$4,'Leave log'!$E$5:$E$404,"Half day")&gt;0,"½",""),""))))))))</f>
        <v/>
      </c>
      <c r="S30" s="75">
        <f>IF(OR(S$7=1,$A30=""),"",IF(COUNTIFS('Leave log'!$A$5:$A$404,$A30,'Leave log'!$C$5:$C$404,"&lt;="&amp;S$4,'Leave log'!$D$5:$D$404,"&gt;="&amp;S$4)=0,"",IF(AND(Setup!$A$12&lt;&gt;"",COUNTIFS('Leave log'!$A$5:$A$404,$A30,'Leave log'!$C$5:$C$404,"&lt;="&amp;S$4,'Leave log'!$D$5:$D$404,"&gt;="&amp;S$4,'Leave log'!$B$5:$B$404,Setup!$A$12)&gt;0),Setup!$B$12&amp;IF(COUNTIFS('Leave log'!$A$5:$A$404,$A30,'Leave log'!$C$5:$C$404,S$4,'Leave log'!$D$5:$D$404,S$4,'Leave log'!$E$5:$E$404,"Half day")&gt;0,"½",""),IF(AND(Setup!$A$13&lt;&gt;"",COUNTIFS('Leave log'!$A$5:$A$404,$A30,'Leave log'!$C$5:$C$404,"&lt;="&amp;S$4,'Leave log'!$D$5:$D$404,"&gt;="&amp;S$4,'Leave log'!$B$5:$B$404,Setup!$A$13)&gt;0),Setup!$B$13&amp;IF(COUNTIFS('Leave log'!$A$5:$A$404,$A30,'Leave log'!$C$5:$C$404,S$4,'Leave log'!$D$5:$D$404,S$4,'Leave log'!$E$5:$E$404,"Half day")&gt;0,"½",""),IF(AND(Setup!$A$14&lt;&gt;"",COUNTIFS('Leave log'!$A$5:$A$404,$A30,'Leave log'!$C$5:$C$404,"&lt;="&amp;S$4,'Leave log'!$D$5:$D$404,"&gt;="&amp;S$4,'Leave log'!$B$5:$B$404,Setup!$A$14)&gt;0),Setup!$B$14&amp;IF(COUNTIFS('Leave log'!$A$5:$A$404,$A30,'Leave log'!$C$5:$C$404,S$4,'Leave log'!$D$5:$D$404,S$4,'Leave log'!$E$5:$E$404,"Half day")&gt;0,"½",""),IF(AND(Setup!$A$15&lt;&gt;"",COUNTIFS('Leave log'!$A$5:$A$404,$A30,'Leave log'!$C$5:$C$404,"&lt;="&amp;S$4,'Leave log'!$D$5:$D$404,"&gt;="&amp;S$4,'Leave log'!$B$5:$B$404,Setup!$A$15)&gt;0),Setup!$B$15&amp;IF(COUNTIFS('Leave log'!$A$5:$A$404,$A30,'Leave log'!$C$5:$C$404,S$4,'Leave log'!$D$5:$D$404,S$4,'Leave log'!$E$5:$E$404,"Half day")&gt;0,"½",""),IF(AND(Setup!$A$16&lt;&gt;"",COUNTIFS('Leave log'!$A$5:$A$404,$A30,'Leave log'!$C$5:$C$404,"&lt;="&amp;S$4,'Leave log'!$D$5:$D$404,"&gt;="&amp;S$4,'Leave log'!$B$5:$B$404,Setup!$A$16)&gt;0),Setup!$B$16&amp;IF(COUNTIFS('Leave log'!$A$5:$A$404,$A30,'Leave log'!$C$5:$C$404,S$4,'Leave log'!$D$5:$D$404,S$4,'Leave log'!$E$5:$E$404,"Half day")&gt;0,"½",""),IF(AND(Setup!$A$17&lt;&gt;"",COUNTIFS('Leave log'!$A$5:$A$404,$A30,'Leave log'!$C$5:$C$404,"&lt;="&amp;S$4,'Leave log'!$D$5:$D$404,"&gt;="&amp;S$4,'Leave log'!$B$5:$B$404,Setup!$A$17)&gt;0),Setup!$B$17&amp;IF(COUNTIFS('Leave log'!$A$5:$A$404,$A30,'Leave log'!$C$5:$C$404,S$4,'Leave log'!$D$5:$D$404,S$4,'Leave log'!$E$5:$E$404,"Half day")&gt;0,"½",""),""))))))))</f>
        <v/>
      </c>
      <c r="T30" s="75">
        <f>IF(OR(T$7=1,$A30=""),"",IF(COUNTIFS('Leave log'!$A$5:$A$404,$A30,'Leave log'!$C$5:$C$404,"&lt;="&amp;T$4,'Leave log'!$D$5:$D$404,"&gt;="&amp;T$4)=0,"",IF(AND(Setup!$A$12&lt;&gt;"",COUNTIFS('Leave log'!$A$5:$A$404,$A30,'Leave log'!$C$5:$C$404,"&lt;="&amp;T$4,'Leave log'!$D$5:$D$404,"&gt;="&amp;T$4,'Leave log'!$B$5:$B$404,Setup!$A$12)&gt;0),Setup!$B$12&amp;IF(COUNTIFS('Leave log'!$A$5:$A$404,$A30,'Leave log'!$C$5:$C$404,T$4,'Leave log'!$D$5:$D$404,T$4,'Leave log'!$E$5:$E$404,"Half day")&gt;0,"½",""),IF(AND(Setup!$A$13&lt;&gt;"",COUNTIFS('Leave log'!$A$5:$A$404,$A30,'Leave log'!$C$5:$C$404,"&lt;="&amp;T$4,'Leave log'!$D$5:$D$404,"&gt;="&amp;T$4,'Leave log'!$B$5:$B$404,Setup!$A$13)&gt;0),Setup!$B$13&amp;IF(COUNTIFS('Leave log'!$A$5:$A$404,$A30,'Leave log'!$C$5:$C$404,T$4,'Leave log'!$D$5:$D$404,T$4,'Leave log'!$E$5:$E$404,"Half day")&gt;0,"½",""),IF(AND(Setup!$A$14&lt;&gt;"",COUNTIFS('Leave log'!$A$5:$A$404,$A30,'Leave log'!$C$5:$C$404,"&lt;="&amp;T$4,'Leave log'!$D$5:$D$404,"&gt;="&amp;T$4,'Leave log'!$B$5:$B$404,Setup!$A$14)&gt;0),Setup!$B$14&amp;IF(COUNTIFS('Leave log'!$A$5:$A$404,$A30,'Leave log'!$C$5:$C$404,T$4,'Leave log'!$D$5:$D$404,T$4,'Leave log'!$E$5:$E$404,"Half day")&gt;0,"½",""),IF(AND(Setup!$A$15&lt;&gt;"",COUNTIFS('Leave log'!$A$5:$A$404,$A30,'Leave log'!$C$5:$C$404,"&lt;="&amp;T$4,'Leave log'!$D$5:$D$404,"&gt;="&amp;T$4,'Leave log'!$B$5:$B$404,Setup!$A$15)&gt;0),Setup!$B$15&amp;IF(COUNTIFS('Leave log'!$A$5:$A$404,$A30,'Leave log'!$C$5:$C$404,T$4,'Leave log'!$D$5:$D$404,T$4,'Leave log'!$E$5:$E$404,"Half day")&gt;0,"½",""),IF(AND(Setup!$A$16&lt;&gt;"",COUNTIFS('Leave log'!$A$5:$A$404,$A30,'Leave log'!$C$5:$C$404,"&lt;="&amp;T$4,'Leave log'!$D$5:$D$404,"&gt;="&amp;T$4,'Leave log'!$B$5:$B$404,Setup!$A$16)&gt;0),Setup!$B$16&amp;IF(COUNTIFS('Leave log'!$A$5:$A$404,$A30,'Leave log'!$C$5:$C$404,T$4,'Leave log'!$D$5:$D$404,T$4,'Leave log'!$E$5:$E$404,"Half day")&gt;0,"½",""),IF(AND(Setup!$A$17&lt;&gt;"",COUNTIFS('Leave log'!$A$5:$A$404,$A30,'Leave log'!$C$5:$C$404,"&lt;="&amp;T$4,'Leave log'!$D$5:$D$404,"&gt;="&amp;T$4,'Leave log'!$B$5:$B$404,Setup!$A$17)&gt;0),Setup!$B$17&amp;IF(COUNTIFS('Leave log'!$A$5:$A$404,$A30,'Leave log'!$C$5:$C$404,T$4,'Leave log'!$D$5:$D$404,T$4,'Leave log'!$E$5:$E$404,"Half day")&gt;0,"½",""),""))))))))</f>
        <v/>
      </c>
      <c r="U30" s="75">
        <f>IF(OR(U$7=1,$A30=""),"",IF(COUNTIFS('Leave log'!$A$5:$A$404,$A30,'Leave log'!$C$5:$C$404,"&lt;="&amp;U$4,'Leave log'!$D$5:$D$404,"&gt;="&amp;U$4)=0,"",IF(AND(Setup!$A$12&lt;&gt;"",COUNTIFS('Leave log'!$A$5:$A$404,$A30,'Leave log'!$C$5:$C$404,"&lt;="&amp;U$4,'Leave log'!$D$5:$D$404,"&gt;="&amp;U$4,'Leave log'!$B$5:$B$404,Setup!$A$12)&gt;0),Setup!$B$12&amp;IF(COUNTIFS('Leave log'!$A$5:$A$404,$A30,'Leave log'!$C$5:$C$404,U$4,'Leave log'!$D$5:$D$404,U$4,'Leave log'!$E$5:$E$404,"Half day")&gt;0,"½",""),IF(AND(Setup!$A$13&lt;&gt;"",COUNTIFS('Leave log'!$A$5:$A$404,$A30,'Leave log'!$C$5:$C$404,"&lt;="&amp;U$4,'Leave log'!$D$5:$D$404,"&gt;="&amp;U$4,'Leave log'!$B$5:$B$404,Setup!$A$13)&gt;0),Setup!$B$13&amp;IF(COUNTIFS('Leave log'!$A$5:$A$404,$A30,'Leave log'!$C$5:$C$404,U$4,'Leave log'!$D$5:$D$404,U$4,'Leave log'!$E$5:$E$404,"Half day")&gt;0,"½",""),IF(AND(Setup!$A$14&lt;&gt;"",COUNTIFS('Leave log'!$A$5:$A$404,$A30,'Leave log'!$C$5:$C$404,"&lt;="&amp;U$4,'Leave log'!$D$5:$D$404,"&gt;="&amp;U$4,'Leave log'!$B$5:$B$404,Setup!$A$14)&gt;0),Setup!$B$14&amp;IF(COUNTIFS('Leave log'!$A$5:$A$404,$A30,'Leave log'!$C$5:$C$404,U$4,'Leave log'!$D$5:$D$404,U$4,'Leave log'!$E$5:$E$404,"Half day")&gt;0,"½",""),IF(AND(Setup!$A$15&lt;&gt;"",COUNTIFS('Leave log'!$A$5:$A$404,$A30,'Leave log'!$C$5:$C$404,"&lt;="&amp;U$4,'Leave log'!$D$5:$D$404,"&gt;="&amp;U$4,'Leave log'!$B$5:$B$404,Setup!$A$15)&gt;0),Setup!$B$15&amp;IF(COUNTIFS('Leave log'!$A$5:$A$404,$A30,'Leave log'!$C$5:$C$404,U$4,'Leave log'!$D$5:$D$404,U$4,'Leave log'!$E$5:$E$404,"Half day")&gt;0,"½",""),IF(AND(Setup!$A$16&lt;&gt;"",COUNTIFS('Leave log'!$A$5:$A$404,$A30,'Leave log'!$C$5:$C$404,"&lt;="&amp;U$4,'Leave log'!$D$5:$D$404,"&gt;="&amp;U$4,'Leave log'!$B$5:$B$404,Setup!$A$16)&gt;0),Setup!$B$16&amp;IF(COUNTIFS('Leave log'!$A$5:$A$404,$A30,'Leave log'!$C$5:$C$404,U$4,'Leave log'!$D$5:$D$404,U$4,'Leave log'!$E$5:$E$404,"Half day")&gt;0,"½",""),IF(AND(Setup!$A$17&lt;&gt;"",COUNTIFS('Leave log'!$A$5:$A$404,$A30,'Leave log'!$C$5:$C$404,"&lt;="&amp;U$4,'Leave log'!$D$5:$D$404,"&gt;="&amp;U$4,'Leave log'!$B$5:$B$404,Setup!$A$17)&gt;0),Setup!$B$17&amp;IF(COUNTIFS('Leave log'!$A$5:$A$404,$A30,'Leave log'!$C$5:$C$404,U$4,'Leave log'!$D$5:$D$404,U$4,'Leave log'!$E$5:$E$404,"Half day")&gt;0,"½",""),""))))))))</f>
        <v/>
      </c>
      <c r="V30" s="75">
        <f>IF(OR(V$7=1,$A30=""),"",IF(COUNTIFS('Leave log'!$A$5:$A$404,$A30,'Leave log'!$C$5:$C$404,"&lt;="&amp;V$4,'Leave log'!$D$5:$D$404,"&gt;="&amp;V$4)=0,"",IF(AND(Setup!$A$12&lt;&gt;"",COUNTIFS('Leave log'!$A$5:$A$404,$A30,'Leave log'!$C$5:$C$404,"&lt;="&amp;V$4,'Leave log'!$D$5:$D$404,"&gt;="&amp;V$4,'Leave log'!$B$5:$B$404,Setup!$A$12)&gt;0),Setup!$B$12&amp;IF(COUNTIFS('Leave log'!$A$5:$A$404,$A30,'Leave log'!$C$5:$C$404,V$4,'Leave log'!$D$5:$D$404,V$4,'Leave log'!$E$5:$E$404,"Half day")&gt;0,"½",""),IF(AND(Setup!$A$13&lt;&gt;"",COUNTIFS('Leave log'!$A$5:$A$404,$A30,'Leave log'!$C$5:$C$404,"&lt;="&amp;V$4,'Leave log'!$D$5:$D$404,"&gt;="&amp;V$4,'Leave log'!$B$5:$B$404,Setup!$A$13)&gt;0),Setup!$B$13&amp;IF(COUNTIFS('Leave log'!$A$5:$A$404,$A30,'Leave log'!$C$5:$C$404,V$4,'Leave log'!$D$5:$D$404,V$4,'Leave log'!$E$5:$E$404,"Half day")&gt;0,"½",""),IF(AND(Setup!$A$14&lt;&gt;"",COUNTIFS('Leave log'!$A$5:$A$404,$A30,'Leave log'!$C$5:$C$404,"&lt;="&amp;V$4,'Leave log'!$D$5:$D$404,"&gt;="&amp;V$4,'Leave log'!$B$5:$B$404,Setup!$A$14)&gt;0),Setup!$B$14&amp;IF(COUNTIFS('Leave log'!$A$5:$A$404,$A30,'Leave log'!$C$5:$C$404,V$4,'Leave log'!$D$5:$D$404,V$4,'Leave log'!$E$5:$E$404,"Half day")&gt;0,"½",""),IF(AND(Setup!$A$15&lt;&gt;"",COUNTIFS('Leave log'!$A$5:$A$404,$A30,'Leave log'!$C$5:$C$404,"&lt;="&amp;V$4,'Leave log'!$D$5:$D$404,"&gt;="&amp;V$4,'Leave log'!$B$5:$B$404,Setup!$A$15)&gt;0),Setup!$B$15&amp;IF(COUNTIFS('Leave log'!$A$5:$A$404,$A30,'Leave log'!$C$5:$C$404,V$4,'Leave log'!$D$5:$D$404,V$4,'Leave log'!$E$5:$E$404,"Half day")&gt;0,"½",""),IF(AND(Setup!$A$16&lt;&gt;"",COUNTIFS('Leave log'!$A$5:$A$404,$A30,'Leave log'!$C$5:$C$404,"&lt;="&amp;V$4,'Leave log'!$D$5:$D$404,"&gt;="&amp;V$4,'Leave log'!$B$5:$B$404,Setup!$A$16)&gt;0),Setup!$B$16&amp;IF(COUNTIFS('Leave log'!$A$5:$A$404,$A30,'Leave log'!$C$5:$C$404,V$4,'Leave log'!$D$5:$D$404,V$4,'Leave log'!$E$5:$E$404,"Half day")&gt;0,"½",""),IF(AND(Setup!$A$17&lt;&gt;"",COUNTIFS('Leave log'!$A$5:$A$404,$A30,'Leave log'!$C$5:$C$404,"&lt;="&amp;V$4,'Leave log'!$D$5:$D$404,"&gt;="&amp;V$4,'Leave log'!$B$5:$B$404,Setup!$A$17)&gt;0),Setup!$B$17&amp;IF(COUNTIFS('Leave log'!$A$5:$A$404,$A30,'Leave log'!$C$5:$C$404,V$4,'Leave log'!$D$5:$D$404,V$4,'Leave log'!$E$5:$E$404,"Half day")&gt;0,"½",""),""))))))))</f>
        <v/>
      </c>
      <c r="W30" s="75">
        <f>IF(OR(W$7=1,$A30=""),"",IF(COUNTIFS('Leave log'!$A$5:$A$404,$A30,'Leave log'!$C$5:$C$404,"&lt;="&amp;W$4,'Leave log'!$D$5:$D$404,"&gt;="&amp;W$4)=0,"",IF(AND(Setup!$A$12&lt;&gt;"",COUNTIFS('Leave log'!$A$5:$A$404,$A30,'Leave log'!$C$5:$C$404,"&lt;="&amp;W$4,'Leave log'!$D$5:$D$404,"&gt;="&amp;W$4,'Leave log'!$B$5:$B$404,Setup!$A$12)&gt;0),Setup!$B$12&amp;IF(COUNTIFS('Leave log'!$A$5:$A$404,$A30,'Leave log'!$C$5:$C$404,W$4,'Leave log'!$D$5:$D$404,W$4,'Leave log'!$E$5:$E$404,"Half day")&gt;0,"½",""),IF(AND(Setup!$A$13&lt;&gt;"",COUNTIFS('Leave log'!$A$5:$A$404,$A30,'Leave log'!$C$5:$C$404,"&lt;="&amp;W$4,'Leave log'!$D$5:$D$404,"&gt;="&amp;W$4,'Leave log'!$B$5:$B$404,Setup!$A$13)&gt;0),Setup!$B$13&amp;IF(COUNTIFS('Leave log'!$A$5:$A$404,$A30,'Leave log'!$C$5:$C$404,W$4,'Leave log'!$D$5:$D$404,W$4,'Leave log'!$E$5:$E$404,"Half day")&gt;0,"½",""),IF(AND(Setup!$A$14&lt;&gt;"",COUNTIFS('Leave log'!$A$5:$A$404,$A30,'Leave log'!$C$5:$C$404,"&lt;="&amp;W$4,'Leave log'!$D$5:$D$404,"&gt;="&amp;W$4,'Leave log'!$B$5:$B$404,Setup!$A$14)&gt;0),Setup!$B$14&amp;IF(COUNTIFS('Leave log'!$A$5:$A$404,$A30,'Leave log'!$C$5:$C$404,W$4,'Leave log'!$D$5:$D$404,W$4,'Leave log'!$E$5:$E$404,"Half day")&gt;0,"½",""),IF(AND(Setup!$A$15&lt;&gt;"",COUNTIFS('Leave log'!$A$5:$A$404,$A30,'Leave log'!$C$5:$C$404,"&lt;="&amp;W$4,'Leave log'!$D$5:$D$404,"&gt;="&amp;W$4,'Leave log'!$B$5:$B$404,Setup!$A$15)&gt;0),Setup!$B$15&amp;IF(COUNTIFS('Leave log'!$A$5:$A$404,$A30,'Leave log'!$C$5:$C$404,W$4,'Leave log'!$D$5:$D$404,W$4,'Leave log'!$E$5:$E$404,"Half day")&gt;0,"½",""),IF(AND(Setup!$A$16&lt;&gt;"",COUNTIFS('Leave log'!$A$5:$A$404,$A30,'Leave log'!$C$5:$C$404,"&lt;="&amp;W$4,'Leave log'!$D$5:$D$404,"&gt;="&amp;W$4,'Leave log'!$B$5:$B$404,Setup!$A$16)&gt;0),Setup!$B$16&amp;IF(COUNTIFS('Leave log'!$A$5:$A$404,$A30,'Leave log'!$C$5:$C$404,W$4,'Leave log'!$D$5:$D$404,W$4,'Leave log'!$E$5:$E$404,"Half day")&gt;0,"½",""),IF(AND(Setup!$A$17&lt;&gt;"",COUNTIFS('Leave log'!$A$5:$A$404,$A30,'Leave log'!$C$5:$C$404,"&lt;="&amp;W$4,'Leave log'!$D$5:$D$404,"&gt;="&amp;W$4,'Leave log'!$B$5:$B$404,Setup!$A$17)&gt;0),Setup!$B$17&amp;IF(COUNTIFS('Leave log'!$A$5:$A$404,$A30,'Leave log'!$C$5:$C$404,W$4,'Leave log'!$D$5:$D$404,W$4,'Leave log'!$E$5:$E$404,"Half day")&gt;0,"½",""),""))))))))</f>
        <v/>
      </c>
      <c r="X30" s="75">
        <f>IF(OR(X$7=1,$A30=""),"",IF(COUNTIFS('Leave log'!$A$5:$A$404,$A30,'Leave log'!$C$5:$C$404,"&lt;="&amp;X$4,'Leave log'!$D$5:$D$404,"&gt;="&amp;X$4)=0,"",IF(AND(Setup!$A$12&lt;&gt;"",COUNTIFS('Leave log'!$A$5:$A$404,$A30,'Leave log'!$C$5:$C$404,"&lt;="&amp;X$4,'Leave log'!$D$5:$D$404,"&gt;="&amp;X$4,'Leave log'!$B$5:$B$404,Setup!$A$12)&gt;0),Setup!$B$12&amp;IF(COUNTIFS('Leave log'!$A$5:$A$404,$A30,'Leave log'!$C$5:$C$404,X$4,'Leave log'!$D$5:$D$404,X$4,'Leave log'!$E$5:$E$404,"Half day")&gt;0,"½",""),IF(AND(Setup!$A$13&lt;&gt;"",COUNTIFS('Leave log'!$A$5:$A$404,$A30,'Leave log'!$C$5:$C$404,"&lt;="&amp;X$4,'Leave log'!$D$5:$D$404,"&gt;="&amp;X$4,'Leave log'!$B$5:$B$404,Setup!$A$13)&gt;0),Setup!$B$13&amp;IF(COUNTIFS('Leave log'!$A$5:$A$404,$A30,'Leave log'!$C$5:$C$404,X$4,'Leave log'!$D$5:$D$404,X$4,'Leave log'!$E$5:$E$404,"Half day")&gt;0,"½",""),IF(AND(Setup!$A$14&lt;&gt;"",COUNTIFS('Leave log'!$A$5:$A$404,$A30,'Leave log'!$C$5:$C$404,"&lt;="&amp;X$4,'Leave log'!$D$5:$D$404,"&gt;="&amp;X$4,'Leave log'!$B$5:$B$404,Setup!$A$14)&gt;0),Setup!$B$14&amp;IF(COUNTIFS('Leave log'!$A$5:$A$404,$A30,'Leave log'!$C$5:$C$404,X$4,'Leave log'!$D$5:$D$404,X$4,'Leave log'!$E$5:$E$404,"Half day")&gt;0,"½",""),IF(AND(Setup!$A$15&lt;&gt;"",COUNTIFS('Leave log'!$A$5:$A$404,$A30,'Leave log'!$C$5:$C$404,"&lt;="&amp;X$4,'Leave log'!$D$5:$D$404,"&gt;="&amp;X$4,'Leave log'!$B$5:$B$404,Setup!$A$15)&gt;0),Setup!$B$15&amp;IF(COUNTIFS('Leave log'!$A$5:$A$404,$A30,'Leave log'!$C$5:$C$404,X$4,'Leave log'!$D$5:$D$404,X$4,'Leave log'!$E$5:$E$404,"Half day")&gt;0,"½",""),IF(AND(Setup!$A$16&lt;&gt;"",COUNTIFS('Leave log'!$A$5:$A$404,$A30,'Leave log'!$C$5:$C$404,"&lt;="&amp;X$4,'Leave log'!$D$5:$D$404,"&gt;="&amp;X$4,'Leave log'!$B$5:$B$404,Setup!$A$16)&gt;0),Setup!$B$16&amp;IF(COUNTIFS('Leave log'!$A$5:$A$404,$A30,'Leave log'!$C$5:$C$404,X$4,'Leave log'!$D$5:$D$404,X$4,'Leave log'!$E$5:$E$404,"Half day")&gt;0,"½",""),IF(AND(Setup!$A$17&lt;&gt;"",COUNTIFS('Leave log'!$A$5:$A$404,$A30,'Leave log'!$C$5:$C$404,"&lt;="&amp;X$4,'Leave log'!$D$5:$D$404,"&gt;="&amp;X$4,'Leave log'!$B$5:$B$404,Setup!$A$17)&gt;0),Setup!$B$17&amp;IF(COUNTIFS('Leave log'!$A$5:$A$404,$A30,'Leave log'!$C$5:$C$404,X$4,'Leave log'!$D$5:$D$404,X$4,'Leave log'!$E$5:$E$404,"Half day")&gt;0,"½",""),""))))))))</f>
        <v/>
      </c>
      <c r="Y30" s="75">
        <f>IF(OR(Y$7=1,$A30=""),"",IF(COUNTIFS('Leave log'!$A$5:$A$404,$A30,'Leave log'!$C$5:$C$404,"&lt;="&amp;Y$4,'Leave log'!$D$5:$D$404,"&gt;="&amp;Y$4)=0,"",IF(AND(Setup!$A$12&lt;&gt;"",COUNTIFS('Leave log'!$A$5:$A$404,$A30,'Leave log'!$C$5:$C$404,"&lt;="&amp;Y$4,'Leave log'!$D$5:$D$404,"&gt;="&amp;Y$4,'Leave log'!$B$5:$B$404,Setup!$A$12)&gt;0),Setup!$B$12&amp;IF(COUNTIFS('Leave log'!$A$5:$A$404,$A30,'Leave log'!$C$5:$C$404,Y$4,'Leave log'!$D$5:$D$404,Y$4,'Leave log'!$E$5:$E$404,"Half day")&gt;0,"½",""),IF(AND(Setup!$A$13&lt;&gt;"",COUNTIFS('Leave log'!$A$5:$A$404,$A30,'Leave log'!$C$5:$C$404,"&lt;="&amp;Y$4,'Leave log'!$D$5:$D$404,"&gt;="&amp;Y$4,'Leave log'!$B$5:$B$404,Setup!$A$13)&gt;0),Setup!$B$13&amp;IF(COUNTIFS('Leave log'!$A$5:$A$404,$A30,'Leave log'!$C$5:$C$404,Y$4,'Leave log'!$D$5:$D$404,Y$4,'Leave log'!$E$5:$E$404,"Half day")&gt;0,"½",""),IF(AND(Setup!$A$14&lt;&gt;"",COUNTIFS('Leave log'!$A$5:$A$404,$A30,'Leave log'!$C$5:$C$404,"&lt;="&amp;Y$4,'Leave log'!$D$5:$D$404,"&gt;="&amp;Y$4,'Leave log'!$B$5:$B$404,Setup!$A$14)&gt;0),Setup!$B$14&amp;IF(COUNTIFS('Leave log'!$A$5:$A$404,$A30,'Leave log'!$C$5:$C$404,Y$4,'Leave log'!$D$5:$D$404,Y$4,'Leave log'!$E$5:$E$404,"Half day")&gt;0,"½",""),IF(AND(Setup!$A$15&lt;&gt;"",COUNTIFS('Leave log'!$A$5:$A$404,$A30,'Leave log'!$C$5:$C$404,"&lt;="&amp;Y$4,'Leave log'!$D$5:$D$404,"&gt;="&amp;Y$4,'Leave log'!$B$5:$B$404,Setup!$A$15)&gt;0),Setup!$B$15&amp;IF(COUNTIFS('Leave log'!$A$5:$A$404,$A30,'Leave log'!$C$5:$C$404,Y$4,'Leave log'!$D$5:$D$404,Y$4,'Leave log'!$E$5:$E$404,"Half day")&gt;0,"½",""),IF(AND(Setup!$A$16&lt;&gt;"",COUNTIFS('Leave log'!$A$5:$A$404,$A30,'Leave log'!$C$5:$C$404,"&lt;="&amp;Y$4,'Leave log'!$D$5:$D$404,"&gt;="&amp;Y$4,'Leave log'!$B$5:$B$404,Setup!$A$16)&gt;0),Setup!$B$16&amp;IF(COUNTIFS('Leave log'!$A$5:$A$404,$A30,'Leave log'!$C$5:$C$404,Y$4,'Leave log'!$D$5:$D$404,Y$4,'Leave log'!$E$5:$E$404,"Half day")&gt;0,"½",""),IF(AND(Setup!$A$17&lt;&gt;"",COUNTIFS('Leave log'!$A$5:$A$404,$A30,'Leave log'!$C$5:$C$404,"&lt;="&amp;Y$4,'Leave log'!$D$5:$D$404,"&gt;="&amp;Y$4,'Leave log'!$B$5:$B$404,Setup!$A$17)&gt;0),Setup!$B$17&amp;IF(COUNTIFS('Leave log'!$A$5:$A$404,$A30,'Leave log'!$C$5:$C$404,Y$4,'Leave log'!$D$5:$D$404,Y$4,'Leave log'!$E$5:$E$404,"Half day")&gt;0,"½",""),""))))))))</f>
        <v/>
      </c>
      <c r="Z30" s="75">
        <f>IF(OR(Z$7=1,$A30=""),"",IF(COUNTIFS('Leave log'!$A$5:$A$404,$A30,'Leave log'!$C$5:$C$404,"&lt;="&amp;Z$4,'Leave log'!$D$5:$D$404,"&gt;="&amp;Z$4)=0,"",IF(AND(Setup!$A$12&lt;&gt;"",COUNTIFS('Leave log'!$A$5:$A$404,$A30,'Leave log'!$C$5:$C$404,"&lt;="&amp;Z$4,'Leave log'!$D$5:$D$404,"&gt;="&amp;Z$4,'Leave log'!$B$5:$B$404,Setup!$A$12)&gt;0),Setup!$B$12&amp;IF(COUNTIFS('Leave log'!$A$5:$A$404,$A30,'Leave log'!$C$5:$C$404,Z$4,'Leave log'!$D$5:$D$404,Z$4,'Leave log'!$E$5:$E$404,"Half day")&gt;0,"½",""),IF(AND(Setup!$A$13&lt;&gt;"",COUNTIFS('Leave log'!$A$5:$A$404,$A30,'Leave log'!$C$5:$C$404,"&lt;="&amp;Z$4,'Leave log'!$D$5:$D$404,"&gt;="&amp;Z$4,'Leave log'!$B$5:$B$404,Setup!$A$13)&gt;0),Setup!$B$13&amp;IF(COUNTIFS('Leave log'!$A$5:$A$404,$A30,'Leave log'!$C$5:$C$404,Z$4,'Leave log'!$D$5:$D$404,Z$4,'Leave log'!$E$5:$E$404,"Half day")&gt;0,"½",""),IF(AND(Setup!$A$14&lt;&gt;"",COUNTIFS('Leave log'!$A$5:$A$404,$A30,'Leave log'!$C$5:$C$404,"&lt;="&amp;Z$4,'Leave log'!$D$5:$D$404,"&gt;="&amp;Z$4,'Leave log'!$B$5:$B$404,Setup!$A$14)&gt;0),Setup!$B$14&amp;IF(COUNTIFS('Leave log'!$A$5:$A$404,$A30,'Leave log'!$C$5:$C$404,Z$4,'Leave log'!$D$5:$D$404,Z$4,'Leave log'!$E$5:$E$404,"Half day")&gt;0,"½",""),IF(AND(Setup!$A$15&lt;&gt;"",COUNTIFS('Leave log'!$A$5:$A$404,$A30,'Leave log'!$C$5:$C$404,"&lt;="&amp;Z$4,'Leave log'!$D$5:$D$404,"&gt;="&amp;Z$4,'Leave log'!$B$5:$B$404,Setup!$A$15)&gt;0),Setup!$B$15&amp;IF(COUNTIFS('Leave log'!$A$5:$A$404,$A30,'Leave log'!$C$5:$C$404,Z$4,'Leave log'!$D$5:$D$404,Z$4,'Leave log'!$E$5:$E$404,"Half day")&gt;0,"½",""),IF(AND(Setup!$A$16&lt;&gt;"",COUNTIFS('Leave log'!$A$5:$A$404,$A30,'Leave log'!$C$5:$C$404,"&lt;="&amp;Z$4,'Leave log'!$D$5:$D$404,"&gt;="&amp;Z$4,'Leave log'!$B$5:$B$404,Setup!$A$16)&gt;0),Setup!$B$16&amp;IF(COUNTIFS('Leave log'!$A$5:$A$404,$A30,'Leave log'!$C$5:$C$404,Z$4,'Leave log'!$D$5:$D$404,Z$4,'Leave log'!$E$5:$E$404,"Half day")&gt;0,"½",""),IF(AND(Setup!$A$17&lt;&gt;"",COUNTIFS('Leave log'!$A$5:$A$404,$A30,'Leave log'!$C$5:$C$404,"&lt;="&amp;Z$4,'Leave log'!$D$5:$D$404,"&gt;="&amp;Z$4,'Leave log'!$B$5:$B$404,Setup!$A$17)&gt;0),Setup!$B$17&amp;IF(COUNTIFS('Leave log'!$A$5:$A$404,$A30,'Leave log'!$C$5:$C$404,Z$4,'Leave log'!$D$5:$D$404,Z$4,'Leave log'!$E$5:$E$404,"Half day")&gt;0,"½",""),""))))))))</f>
        <v/>
      </c>
      <c r="AA30" s="75">
        <f>IF(OR(AA$7=1,$A30=""),"",IF(COUNTIFS('Leave log'!$A$5:$A$404,$A30,'Leave log'!$C$5:$C$404,"&lt;="&amp;AA$4,'Leave log'!$D$5:$D$404,"&gt;="&amp;AA$4)=0,"",IF(AND(Setup!$A$12&lt;&gt;"",COUNTIFS('Leave log'!$A$5:$A$404,$A30,'Leave log'!$C$5:$C$404,"&lt;="&amp;AA$4,'Leave log'!$D$5:$D$404,"&gt;="&amp;AA$4,'Leave log'!$B$5:$B$404,Setup!$A$12)&gt;0),Setup!$B$12&amp;IF(COUNTIFS('Leave log'!$A$5:$A$404,$A30,'Leave log'!$C$5:$C$404,AA$4,'Leave log'!$D$5:$D$404,AA$4,'Leave log'!$E$5:$E$404,"Half day")&gt;0,"½",""),IF(AND(Setup!$A$13&lt;&gt;"",COUNTIFS('Leave log'!$A$5:$A$404,$A30,'Leave log'!$C$5:$C$404,"&lt;="&amp;AA$4,'Leave log'!$D$5:$D$404,"&gt;="&amp;AA$4,'Leave log'!$B$5:$B$404,Setup!$A$13)&gt;0),Setup!$B$13&amp;IF(COUNTIFS('Leave log'!$A$5:$A$404,$A30,'Leave log'!$C$5:$C$404,AA$4,'Leave log'!$D$5:$D$404,AA$4,'Leave log'!$E$5:$E$404,"Half day")&gt;0,"½",""),IF(AND(Setup!$A$14&lt;&gt;"",COUNTIFS('Leave log'!$A$5:$A$404,$A30,'Leave log'!$C$5:$C$404,"&lt;="&amp;AA$4,'Leave log'!$D$5:$D$404,"&gt;="&amp;AA$4,'Leave log'!$B$5:$B$404,Setup!$A$14)&gt;0),Setup!$B$14&amp;IF(COUNTIFS('Leave log'!$A$5:$A$404,$A30,'Leave log'!$C$5:$C$404,AA$4,'Leave log'!$D$5:$D$404,AA$4,'Leave log'!$E$5:$E$404,"Half day")&gt;0,"½",""),IF(AND(Setup!$A$15&lt;&gt;"",COUNTIFS('Leave log'!$A$5:$A$404,$A30,'Leave log'!$C$5:$C$404,"&lt;="&amp;AA$4,'Leave log'!$D$5:$D$404,"&gt;="&amp;AA$4,'Leave log'!$B$5:$B$404,Setup!$A$15)&gt;0),Setup!$B$15&amp;IF(COUNTIFS('Leave log'!$A$5:$A$404,$A30,'Leave log'!$C$5:$C$404,AA$4,'Leave log'!$D$5:$D$404,AA$4,'Leave log'!$E$5:$E$404,"Half day")&gt;0,"½",""),IF(AND(Setup!$A$16&lt;&gt;"",COUNTIFS('Leave log'!$A$5:$A$404,$A30,'Leave log'!$C$5:$C$404,"&lt;="&amp;AA$4,'Leave log'!$D$5:$D$404,"&gt;="&amp;AA$4,'Leave log'!$B$5:$B$404,Setup!$A$16)&gt;0),Setup!$B$16&amp;IF(COUNTIFS('Leave log'!$A$5:$A$404,$A30,'Leave log'!$C$5:$C$404,AA$4,'Leave log'!$D$5:$D$404,AA$4,'Leave log'!$E$5:$E$404,"Half day")&gt;0,"½",""),IF(AND(Setup!$A$17&lt;&gt;"",COUNTIFS('Leave log'!$A$5:$A$404,$A30,'Leave log'!$C$5:$C$404,"&lt;="&amp;AA$4,'Leave log'!$D$5:$D$404,"&gt;="&amp;AA$4,'Leave log'!$B$5:$B$404,Setup!$A$17)&gt;0),Setup!$B$17&amp;IF(COUNTIFS('Leave log'!$A$5:$A$404,$A30,'Leave log'!$C$5:$C$404,AA$4,'Leave log'!$D$5:$D$404,AA$4,'Leave log'!$E$5:$E$404,"Half day")&gt;0,"½",""),""))))))))</f>
        <v/>
      </c>
      <c r="AB30" s="75">
        <f>IF(OR(AB$7=1,$A30=""),"",IF(COUNTIFS('Leave log'!$A$5:$A$404,$A30,'Leave log'!$C$5:$C$404,"&lt;="&amp;AB$4,'Leave log'!$D$5:$D$404,"&gt;="&amp;AB$4)=0,"",IF(AND(Setup!$A$12&lt;&gt;"",COUNTIFS('Leave log'!$A$5:$A$404,$A30,'Leave log'!$C$5:$C$404,"&lt;="&amp;AB$4,'Leave log'!$D$5:$D$404,"&gt;="&amp;AB$4,'Leave log'!$B$5:$B$404,Setup!$A$12)&gt;0),Setup!$B$12&amp;IF(COUNTIFS('Leave log'!$A$5:$A$404,$A30,'Leave log'!$C$5:$C$404,AB$4,'Leave log'!$D$5:$D$404,AB$4,'Leave log'!$E$5:$E$404,"Half day")&gt;0,"½",""),IF(AND(Setup!$A$13&lt;&gt;"",COUNTIFS('Leave log'!$A$5:$A$404,$A30,'Leave log'!$C$5:$C$404,"&lt;="&amp;AB$4,'Leave log'!$D$5:$D$404,"&gt;="&amp;AB$4,'Leave log'!$B$5:$B$404,Setup!$A$13)&gt;0),Setup!$B$13&amp;IF(COUNTIFS('Leave log'!$A$5:$A$404,$A30,'Leave log'!$C$5:$C$404,AB$4,'Leave log'!$D$5:$D$404,AB$4,'Leave log'!$E$5:$E$404,"Half day")&gt;0,"½",""),IF(AND(Setup!$A$14&lt;&gt;"",COUNTIFS('Leave log'!$A$5:$A$404,$A30,'Leave log'!$C$5:$C$404,"&lt;="&amp;AB$4,'Leave log'!$D$5:$D$404,"&gt;="&amp;AB$4,'Leave log'!$B$5:$B$404,Setup!$A$14)&gt;0),Setup!$B$14&amp;IF(COUNTIFS('Leave log'!$A$5:$A$404,$A30,'Leave log'!$C$5:$C$404,AB$4,'Leave log'!$D$5:$D$404,AB$4,'Leave log'!$E$5:$E$404,"Half day")&gt;0,"½",""),IF(AND(Setup!$A$15&lt;&gt;"",COUNTIFS('Leave log'!$A$5:$A$404,$A30,'Leave log'!$C$5:$C$404,"&lt;="&amp;AB$4,'Leave log'!$D$5:$D$404,"&gt;="&amp;AB$4,'Leave log'!$B$5:$B$404,Setup!$A$15)&gt;0),Setup!$B$15&amp;IF(COUNTIFS('Leave log'!$A$5:$A$404,$A30,'Leave log'!$C$5:$C$404,AB$4,'Leave log'!$D$5:$D$404,AB$4,'Leave log'!$E$5:$E$404,"Half day")&gt;0,"½",""),IF(AND(Setup!$A$16&lt;&gt;"",COUNTIFS('Leave log'!$A$5:$A$404,$A30,'Leave log'!$C$5:$C$404,"&lt;="&amp;AB$4,'Leave log'!$D$5:$D$404,"&gt;="&amp;AB$4,'Leave log'!$B$5:$B$404,Setup!$A$16)&gt;0),Setup!$B$16&amp;IF(COUNTIFS('Leave log'!$A$5:$A$404,$A30,'Leave log'!$C$5:$C$404,AB$4,'Leave log'!$D$5:$D$404,AB$4,'Leave log'!$E$5:$E$404,"Half day")&gt;0,"½",""),IF(AND(Setup!$A$17&lt;&gt;"",COUNTIFS('Leave log'!$A$5:$A$404,$A30,'Leave log'!$C$5:$C$404,"&lt;="&amp;AB$4,'Leave log'!$D$5:$D$404,"&gt;="&amp;AB$4,'Leave log'!$B$5:$B$404,Setup!$A$17)&gt;0),Setup!$B$17&amp;IF(COUNTIFS('Leave log'!$A$5:$A$404,$A30,'Leave log'!$C$5:$C$404,AB$4,'Leave log'!$D$5:$D$404,AB$4,'Leave log'!$E$5:$E$404,"Half day")&gt;0,"½",""),""))))))))</f>
        <v/>
      </c>
      <c r="AC30" s="75">
        <f>IF(OR(AC$7=1,$A30=""),"",IF(COUNTIFS('Leave log'!$A$5:$A$404,$A30,'Leave log'!$C$5:$C$404,"&lt;="&amp;AC$4,'Leave log'!$D$5:$D$404,"&gt;="&amp;AC$4)=0,"",IF(AND(Setup!$A$12&lt;&gt;"",COUNTIFS('Leave log'!$A$5:$A$404,$A30,'Leave log'!$C$5:$C$404,"&lt;="&amp;AC$4,'Leave log'!$D$5:$D$404,"&gt;="&amp;AC$4,'Leave log'!$B$5:$B$404,Setup!$A$12)&gt;0),Setup!$B$12&amp;IF(COUNTIFS('Leave log'!$A$5:$A$404,$A30,'Leave log'!$C$5:$C$404,AC$4,'Leave log'!$D$5:$D$404,AC$4,'Leave log'!$E$5:$E$404,"Half day")&gt;0,"½",""),IF(AND(Setup!$A$13&lt;&gt;"",COUNTIFS('Leave log'!$A$5:$A$404,$A30,'Leave log'!$C$5:$C$404,"&lt;="&amp;AC$4,'Leave log'!$D$5:$D$404,"&gt;="&amp;AC$4,'Leave log'!$B$5:$B$404,Setup!$A$13)&gt;0),Setup!$B$13&amp;IF(COUNTIFS('Leave log'!$A$5:$A$404,$A30,'Leave log'!$C$5:$C$404,AC$4,'Leave log'!$D$5:$D$404,AC$4,'Leave log'!$E$5:$E$404,"Half day")&gt;0,"½",""),IF(AND(Setup!$A$14&lt;&gt;"",COUNTIFS('Leave log'!$A$5:$A$404,$A30,'Leave log'!$C$5:$C$404,"&lt;="&amp;AC$4,'Leave log'!$D$5:$D$404,"&gt;="&amp;AC$4,'Leave log'!$B$5:$B$404,Setup!$A$14)&gt;0),Setup!$B$14&amp;IF(COUNTIFS('Leave log'!$A$5:$A$404,$A30,'Leave log'!$C$5:$C$404,AC$4,'Leave log'!$D$5:$D$404,AC$4,'Leave log'!$E$5:$E$404,"Half day")&gt;0,"½",""),IF(AND(Setup!$A$15&lt;&gt;"",COUNTIFS('Leave log'!$A$5:$A$404,$A30,'Leave log'!$C$5:$C$404,"&lt;="&amp;AC$4,'Leave log'!$D$5:$D$404,"&gt;="&amp;AC$4,'Leave log'!$B$5:$B$404,Setup!$A$15)&gt;0),Setup!$B$15&amp;IF(COUNTIFS('Leave log'!$A$5:$A$404,$A30,'Leave log'!$C$5:$C$404,AC$4,'Leave log'!$D$5:$D$404,AC$4,'Leave log'!$E$5:$E$404,"Half day")&gt;0,"½",""),IF(AND(Setup!$A$16&lt;&gt;"",COUNTIFS('Leave log'!$A$5:$A$404,$A30,'Leave log'!$C$5:$C$404,"&lt;="&amp;AC$4,'Leave log'!$D$5:$D$404,"&gt;="&amp;AC$4,'Leave log'!$B$5:$B$404,Setup!$A$16)&gt;0),Setup!$B$16&amp;IF(COUNTIFS('Leave log'!$A$5:$A$404,$A30,'Leave log'!$C$5:$C$404,AC$4,'Leave log'!$D$5:$D$404,AC$4,'Leave log'!$E$5:$E$404,"Half day")&gt;0,"½",""),IF(AND(Setup!$A$17&lt;&gt;"",COUNTIFS('Leave log'!$A$5:$A$404,$A30,'Leave log'!$C$5:$C$404,"&lt;="&amp;AC$4,'Leave log'!$D$5:$D$404,"&gt;="&amp;AC$4,'Leave log'!$B$5:$B$404,Setup!$A$17)&gt;0),Setup!$B$17&amp;IF(COUNTIFS('Leave log'!$A$5:$A$404,$A30,'Leave log'!$C$5:$C$404,AC$4,'Leave log'!$D$5:$D$404,AC$4,'Leave log'!$E$5:$E$404,"Half day")&gt;0,"½",""),""))))))))</f>
        <v/>
      </c>
      <c r="AD30" s="75">
        <f>IF(OR(AD$7=1,$A30=""),"",IF(COUNTIFS('Leave log'!$A$5:$A$404,$A30,'Leave log'!$C$5:$C$404,"&lt;="&amp;AD$4,'Leave log'!$D$5:$D$404,"&gt;="&amp;AD$4)=0,"",IF(AND(Setup!$A$12&lt;&gt;"",COUNTIFS('Leave log'!$A$5:$A$404,$A30,'Leave log'!$C$5:$C$404,"&lt;="&amp;AD$4,'Leave log'!$D$5:$D$404,"&gt;="&amp;AD$4,'Leave log'!$B$5:$B$404,Setup!$A$12)&gt;0),Setup!$B$12&amp;IF(COUNTIFS('Leave log'!$A$5:$A$404,$A30,'Leave log'!$C$5:$C$404,AD$4,'Leave log'!$D$5:$D$404,AD$4,'Leave log'!$E$5:$E$404,"Half day")&gt;0,"½",""),IF(AND(Setup!$A$13&lt;&gt;"",COUNTIFS('Leave log'!$A$5:$A$404,$A30,'Leave log'!$C$5:$C$404,"&lt;="&amp;AD$4,'Leave log'!$D$5:$D$404,"&gt;="&amp;AD$4,'Leave log'!$B$5:$B$404,Setup!$A$13)&gt;0),Setup!$B$13&amp;IF(COUNTIFS('Leave log'!$A$5:$A$404,$A30,'Leave log'!$C$5:$C$404,AD$4,'Leave log'!$D$5:$D$404,AD$4,'Leave log'!$E$5:$E$404,"Half day")&gt;0,"½",""),IF(AND(Setup!$A$14&lt;&gt;"",COUNTIFS('Leave log'!$A$5:$A$404,$A30,'Leave log'!$C$5:$C$404,"&lt;="&amp;AD$4,'Leave log'!$D$5:$D$404,"&gt;="&amp;AD$4,'Leave log'!$B$5:$B$404,Setup!$A$14)&gt;0),Setup!$B$14&amp;IF(COUNTIFS('Leave log'!$A$5:$A$404,$A30,'Leave log'!$C$5:$C$404,AD$4,'Leave log'!$D$5:$D$404,AD$4,'Leave log'!$E$5:$E$404,"Half day")&gt;0,"½",""),IF(AND(Setup!$A$15&lt;&gt;"",COUNTIFS('Leave log'!$A$5:$A$404,$A30,'Leave log'!$C$5:$C$404,"&lt;="&amp;AD$4,'Leave log'!$D$5:$D$404,"&gt;="&amp;AD$4,'Leave log'!$B$5:$B$404,Setup!$A$15)&gt;0),Setup!$B$15&amp;IF(COUNTIFS('Leave log'!$A$5:$A$404,$A30,'Leave log'!$C$5:$C$404,AD$4,'Leave log'!$D$5:$D$404,AD$4,'Leave log'!$E$5:$E$404,"Half day")&gt;0,"½",""),IF(AND(Setup!$A$16&lt;&gt;"",COUNTIFS('Leave log'!$A$5:$A$404,$A30,'Leave log'!$C$5:$C$404,"&lt;="&amp;AD$4,'Leave log'!$D$5:$D$404,"&gt;="&amp;AD$4,'Leave log'!$B$5:$B$404,Setup!$A$16)&gt;0),Setup!$B$16&amp;IF(COUNTIFS('Leave log'!$A$5:$A$404,$A30,'Leave log'!$C$5:$C$404,AD$4,'Leave log'!$D$5:$D$404,AD$4,'Leave log'!$E$5:$E$404,"Half day")&gt;0,"½",""),IF(AND(Setup!$A$17&lt;&gt;"",COUNTIFS('Leave log'!$A$5:$A$404,$A30,'Leave log'!$C$5:$C$404,"&lt;="&amp;AD$4,'Leave log'!$D$5:$D$404,"&gt;="&amp;AD$4,'Leave log'!$B$5:$B$404,Setup!$A$17)&gt;0),Setup!$B$17&amp;IF(COUNTIFS('Leave log'!$A$5:$A$404,$A30,'Leave log'!$C$5:$C$404,AD$4,'Leave log'!$D$5:$D$404,AD$4,'Leave log'!$E$5:$E$404,"Half day")&gt;0,"½",""),""))))))))</f>
        <v/>
      </c>
      <c r="AE30" s="75">
        <f>IF(OR(AE$7=1,$A30=""),"",IF(COUNTIFS('Leave log'!$A$5:$A$404,$A30,'Leave log'!$C$5:$C$404,"&lt;="&amp;AE$4,'Leave log'!$D$5:$D$404,"&gt;="&amp;AE$4)=0,"",IF(AND(Setup!$A$12&lt;&gt;"",COUNTIFS('Leave log'!$A$5:$A$404,$A30,'Leave log'!$C$5:$C$404,"&lt;="&amp;AE$4,'Leave log'!$D$5:$D$404,"&gt;="&amp;AE$4,'Leave log'!$B$5:$B$404,Setup!$A$12)&gt;0),Setup!$B$12&amp;IF(COUNTIFS('Leave log'!$A$5:$A$404,$A30,'Leave log'!$C$5:$C$404,AE$4,'Leave log'!$D$5:$D$404,AE$4,'Leave log'!$E$5:$E$404,"Half day")&gt;0,"½",""),IF(AND(Setup!$A$13&lt;&gt;"",COUNTIFS('Leave log'!$A$5:$A$404,$A30,'Leave log'!$C$5:$C$404,"&lt;="&amp;AE$4,'Leave log'!$D$5:$D$404,"&gt;="&amp;AE$4,'Leave log'!$B$5:$B$404,Setup!$A$13)&gt;0),Setup!$B$13&amp;IF(COUNTIFS('Leave log'!$A$5:$A$404,$A30,'Leave log'!$C$5:$C$404,AE$4,'Leave log'!$D$5:$D$404,AE$4,'Leave log'!$E$5:$E$404,"Half day")&gt;0,"½",""),IF(AND(Setup!$A$14&lt;&gt;"",COUNTIFS('Leave log'!$A$5:$A$404,$A30,'Leave log'!$C$5:$C$404,"&lt;="&amp;AE$4,'Leave log'!$D$5:$D$404,"&gt;="&amp;AE$4,'Leave log'!$B$5:$B$404,Setup!$A$14)&gt;0),Setup!$B$14&amp;IF(COUNTIFS('Leave log'!$A$5:$A$404,$A30,'Leave log'!$C$5:$C$404,AE$4,'Leave log'!$D$5:$D$404,AE$4,'Leave log'!$E$5:$E$404,"Half day")&gt;0,"½",""),IF(AND(Setup!$A$15&lt;&gt;"",COUNTIFS('Leave log'!$A$5:$A$404,$A30,'Leave log'!$C$5:$C$404,"&lt;="&amp;AE$4,'Leave log'!$D$5:$D$404,"&gt;="&amp;AE$4,'Leave log'!$B$5:$B$404,Setup!$A$15)&gt;0),Setup!$B$15&amp;IF(COUNTIFS('Leave log'!$A$5:$A$404,$A30,'Leave log'!$C$5:$C$404,AE$4,'Leave log'!$D$5:$D$404,AE$4,'Leave log'!$E$5:$E$404,"Half day")&gt;0,"½",""),IF(AND(Setup!$A$16&lt;&gt;"",COUNTIFS('Leave log'!$A$5:$A$404,$A30,'Leave log'!$C$5:$C$404,"&lt;="&amp;AE$4,'Leave log'!$D$5:$D$404,"&gt;="&amp;AE$4,'Leave log'!$B$5:$B$404,Setup!$A$16)&gt;0),Setup!$B$16&amp;IF(COUNTIFS('Leave log'!$A$5:$A$404,$A30,'Leave log'!$C$5:$C$404,AE$4,'Leave log'!$D$5:$D$404,AE$4,'Leave log'!$E$5:$E$404,"Half day")&gt;0,"½",""),IF(AND(Setup!$A$17&lt;&gt;"",COUNTIFS('Leave log'!$A$5:$A$404,$A30,'Leave log'!$C$5:$C$404,"&lt;="&amp;AE$4,'Leave log'!$D$5:$D$404,"&gt;="&amp;AE$4,'Leave log'!$B$5:$B$404,Setup!$A$17)&gt;0),Setup!$B$17&amp;IF(COUNTIFS('Leave log'!$A$5:$A$404,$A30,'Leave log'!$C$5:$C$404,AE$4,'Leave log'!$D$5:$D$404,AE$4,'Leave log'!$E$5:$E$404,"Half day")&gt;0,"½",""),""))))))))</f>
        <v/>
      </c>
      <c r="AF30" s="75">
        <f>IF(OR(AF$7=1,$A30=""),"",IF(COUNTIFS('Leave log'!$A$5:$A$404,$A30,'Leave log'!$C$5:$C$404,"&lt;="&amp;AF$4,'Leave log'!$D$5:$D$404,"&gt;="&amp;AF$4)=0,"",IF(AND(Setup!$A$12&lt;&gt;"",COUNTIFS('Leave log'!$A$5:$A$404,$A30,'Leave log'!$C$5:$C$404,"&lt;="&amp;AF$4,'Leave log'!$D$5:$D$404,"&gt;="&amp;AF$4,'Leave log'!$B$5:$B$404,Setup!$A$12)&gt;0),Setup!$B$12&amp;IF(COUNTIFS('Leave log'!$A$5:$A$404,$A30,'Leave log'!$C$5:$C$404,AF$4,'Leave log'!$D$5:$D$404,AF$4,'Leave log'!$E$5:$E$404,"Half day")&gt;0,"½",""),IF(AND(Setup!$A$13&lt;&gt;"",COUNTIFS('Leave log'!$A$5:$A$404,$A30,'Leave log'!$C$5:$C$404,"&lt;="&amp;AF$4,'Leave log'!$D$5:$D$404,"&gt;="&amp;AF$4,'Leave log'!$B$5:$B$404,Setup!$A$13)&gt;0),Setup!$B$13&amp;IF(COUNTIFS('Leave log'!$A$5:$A$404,$A30,'Leave log'!$C$5:$C$404,AF$4,'Leave log'!$D$5:$D$404,AF$4,'Leave log'!$E$5:$E$404,"Half day")&gt;0,"½",""),IF(AND(Setup!$A$14&lt;&gt;"",COUNTIFS('Leave log'!$A$5:$A$404,$A30,'Leave log'!$C$5:$C$404,"&lt;="&amp;AF$4,'Leave log'!$D$5:$D$404,"&gt;="&amp;AF$4,'Leave log'!$B$5:$B$404,Setup!$A$14)&gt;0),Setup!$B$14&amp;IF(COUNTIFS('Leave log'!$A$5:$A$404,$A30,'Leave log'!$C$5:$C$404,AF$4,'Leave log'!$D$5:$D$404,AF$4,'Leave log'!$E$5:$E$404,"Half day")&gt;0,"½",""),IF(AND(Setup!$A$15&lt;&gt;"",COUNTIFS('Leave log'!$A$5:$A$404,$A30,'Leave log'!$C$5:$C$404,"&lt;="&amp;AF$4,'Leave log'!$D$5:$D$404,"&gt;="&amp;AF$4,'Leave log'!$B$5:$B$404,Setup!$A$15)&gt;0),Setup!$B$15&amp;IF(COUNTIFS('Leave log'!$A$5:$A$404,$A30,'Leave log'!$C$5:$C$404,AF$4,'Leave log'!$D$5:$D$404,AF$4,'Leave log'!$E$5:$E$404,"Half day")&gt;0,"½",""),IF(AND(Setup!$A$16&lt;&gt;"",COUNTIFS('Leave log'!$A$5:$A$404,$A30,'Leave log'!$C$5:$C$404,"&lt;="&amp;AF$4,'Leave log'!$D$5:$D$404,"&gt;="&amp;AF$4,'Leave log'!$B$5:$B$404,Setup!$A$16)&gt;0),Setup!$B$16&amp;IF(COUNTIFS('Leave log'!$A$5:$A$404,$A30,'Leave log'!$C$5:$C$404,AF$4,'Leave log'!$D$5:$D$404,AF$4,'Leave log'!$E$5:$E$404,"Half day")&gt;0,"½",""),IF(AND(Setup!$A$17&lt;&gt;"",COUNTIFS('Leave log'!$A$5:$A$404,$A30,'Leave log'!$C$5:$C$404,"&lt;="&amp;AF$4,'Leave log'!$D$5:$D$404,"&gt;="&amp;AF$4,'Leave log'!$B$5:$B$404,Setup!$A$17)&gt;0),Setup!$B$17&amp;IF(COUNTIFS('Leave log'!$A$5:$A$404,$A30,'Leave log'!$C$5:$C$404,AF$4,'Leave log'!$D$5:$D$404,AF$4,'Leave log'!$E$5:$E$404,"Half day")&gt;0,"½",""),""))))))))</f>
        <v/>
      </c>
    </row>
    <row r="31">
      <c r="A31" s="74">
        <f>IFERROR(IF(INDEX(Employees!$A$5:$A$34,24)="","",INDEX(Employees!$A$5:$A$34,24)),"")</f>
        <v/>
      </c>
      <c r="B31" s="75">
        <f>IF(OR(B$7=1,$A31=""),"",IF(COUNTIFS('Leave log'!$A$5:$A$404,$A31,'Leave log'!$C$5:$C$404,"&lt;="&amp;B$4,'Leave log'!$D$5:$D$404,"&gt;="&amp;B$4)=0,"",IF(AND(Setup!$A$12&lt;&gt;"",COUNTIFS('Leave log'!$A$5:$A$404,$A31,'Leave log'!$C$5:$C$404,"&lt;="&amp;B$4,'Leave log'!$D$5:$D$404,"&gt;="&amp;B$4,'Leave log'!$B$5:$B$404,Setup!$A$12)&gt;0),Setup!$B$12&amp;IF(COUNTIFS('Leave log'!$A$5:$A$404,$A31,'Leave log'!$C$5:$C$404,B$4,'Leave log'!$D$5:$D$404,B$4,'Leave log'!$E$5:$E$404,"Half day")&gt;0,"½",""),IF(AND(Setup!$A$13&lt;&gt;"",COUNTIFS('Leave log'!$A$5:$A$404,$A31,'Leave log'!$C$5:$C$404,"&lt;="&amp;B$4,'Leave log'!$D$5:$D$404,"&gt;="&amp;B$4,'Leave log'!$B$5:$B$404,Setup!$A$13)&gt;0),Setup!$B$13&amp;IF(COUNTIFS('Leave log'!$A$5:$A$404,$A31,'Leave log'!$C$5:$C$404,B$4,'Leave log'!$D$5:$D$404,B$4,'Leave log'!$E$5:$E$404,"Half day")&gt;0,"½",""),IF(AND(Setup!$A$14&lt;&gt;"",COUNTIFS('Leave log'!$A$5:$A$404,$A31,'Leave log'!$C$5:$C$404,"&lt;="&amp;B$4,'Leave log'!$D$5:$D$404,"&gt;="&amp;B$4,'Leave log'!$B$5:$B$404,Setup!$A$14)&gt;0),Setup!$B$14&amp;IF(COUNTIFS('Leave log'!$A$5:$A$404,$A31,'Leave log'!$C$5:$C$404,B$4,'Leave log'!$D$5:$D$404,B$4,'Leave log'!$E$5:$E$404,"Half day")&gt;0,"½",""),IF(AND(Setup!$A$15&lt;&gt;"",COUNTIFS('Leave log'!$A$5:$A$404,$A31,'Leave log'!$C$5:$C$404,"&lt;="&amp;B$4,'Leave log'!$D$5:$D$404,"&gt;="&amp;B$4,'Leave log'!$B$5:$B$404,Setup!$A$15)&gt;0),Setup!$B$15&amp;IF(COUNTIFS('Leave log'!$A$5:$A$404,$A31,'Leave log'!$C$5:$C$404,B$4,'Leave log'!$D$5:$D$404,B$4,'Leave log'!$E$5:$E$404,"Half day")&gt;0,"½",""),IF(AND(Setup!$A$16&lt;&gt;"",COUNTIFS('Leave log'!$A$5:$A$404,$A31,'Leave log'!$C$5:$C$404,"&lt;="&amp;B$4,'Leave log'!$D$5:$D$404,"&gt;="&amp;B$4,'Leave log'!$B$5:$B$404,Setup!$A$16)&gt;0),Setup!$B$16&amp;IF(COUNTIFS('Leave log'!$A$5:$A$404,$A31,'Leave log'!$C$5:$C$404,B$4,'Leave log'!$D$5:$D$404,B$4,'Leave log'!$E$5:$E$404,"Half day")&gt;0,"½",""),IF(AND(Setup!$A$17&lt;&gt;"",COUNTIFS('Leave log'!$A$5:$A$404,$A31,'Leave log'!$C$5:$C$404,"&lt;="&amp;B$4,'Leave log'!$D$5:$D$404,"&gt;="&amp;B$4,'Leave log'!$B$5:$B$404,Setup!$A$17)&gt;0),Setup!$B$17&amp;IF(COUNTIFS('Leave log'!$A$5:$A$404,$A31,'Leave log'!$C$5:$C$404,B$4,'Leave log'!$D$5:$D$404,B$4,'Leave log'!$E$5:$E$404,"Half day")&gt;0,"½",""),""))))))))</f>
        <v/>
      </c>
      <c r="C31" s="75">
        <f>IF(OR(C$7=1,$A31=""),"",IF(COUNTIFS('Leave log'!$A$5:$A$404,$A31,'Leave log'!$C$5:$C$404,"&lt;="&amp;C$4,'Leave log'!$D$5:$D$404,"&gt;="&amp;C$4)=0,"",IF(AND(Setup!$A$12&lt;&gt;"",COUNTIFS('Leave log'!$A$5:$A$404,$A31,'Leave log'!$C$5:$C$404,"&lt;="&amp;C$4,'Leave log'!$D$5:$D$404,"&gt;="&amp;C$4,'Leave log'!$B$5:$B$404,Setup!$A$12)&gt;0),Setup!$B$12&amp;IF(COUNTIFS('Leave log'!$A$5:$A$404,$A31,'Leave log'!$C$5:$C$404,C$4,'Leave log'!$D$5:$D$404,C$4,'Leave log'!$E$5:$E$404,"Half day")&gt;0,"½",""),IF(AND(Setup!$A$13&lt;&gt;"",COUNTIFS('Leave log'!$A$5:$A$404,$A31,'Leave log'!$C$5:$C$404,"&lt;="&amp;C$4,'Leave log'!$D$5:$D$404,"&gt;="&amp;C$4,'Leave log'!$B$5:$B$404,Setup!$A$13)&gt;0),Setup!$B$13&amp;IF(COUNTIFS('Leave log'!$A$5:$A$404,$A31,'Leave log'!$C$5:$C$404,C$4,'Leave log'!$D$5:$D$404,C$4,'Leave log'!$E$5:$E$404,"Half day")&gt;0,"½",""),IF(AND(Setup!$A$14&lt;&gt;"",COUNTIFS('Leave log'!$A$5:$A$404,$A31,'Leave log'!$C$5:$C$404,"&lt;="&amp;C$4,'Leave log'!$D$5:$D$404,"&gt;="&amp;C$4,'Leave log'!$B$5:$B$404,Setup!$A$14)&gt;0),Setup!$B$14&amp;IF(COUNTIFS('Leave log'!$A$5:$A$404,$A31,'Leave log'!$C$5:$C$404,C$4,'Leave log'!$D$5:$D$404,C$4,'Leave log'!$E$5:$E$404,"Half day")&gt;0,"½",""),IF(AND(Setup!$A$15&lt;&gt;"",COUNTIFS('Leave log'!$A$5:$A$404,$A31,'Leave log'!$C$5:$C$404,"&lt;="&amp;C$4,'Leave log'!$D$5:$D$404,"&gt;="&amp;C$4,'Leave log'!$B$5:$B$404,Setup!$A$15)&gt;0),Setup!$B$15&amp;IF(COUNTIFS('Leave log'!$A$5:$A$404,$A31,'Leave log'!$C$5:$C$404,C$4,'Leave log'!$D$5:$D$404,C$4,'Leave log'!$E$5:$E$404,"Half day")&gt;0,"½",""),IF(AND(Setup!$A$16&lt;&gt;"",COUNTIFS('Leave log'!$A$5:$A$404,$A31,'Leave log'!$C$5:$C$404,"&lt;="&amp;C$4,'Leave log'!$D$5:$D$404,"&gt;="&amp;C$4,'Leave log'!$B$5:$B$404,Setup!$A$16)&gt;0),Setup!$B$16&amp;IF(COUNTIFS('Leave log'!$A$5:$A$404,$A31,'Leave log'!$C$5:$C$404,C$4,'Leave log'!$D$5:$D$404,C$4,'Leave log'!$E$5:$E$404,"Half day")&gt;0,"½",""),IF(AND(Setup!$A$17&lt;&gt;"",COUNTIFS('Leave log'!$A$5:$A$404,$A31,'Leave log'!$C$5:$C$404,"&lt;="&amp;C$4,'Leave log'!$D$5:$D$404,"&gt;="&amp;C$4,'Leave log'!$B$5:$B$404,Setup!$A$17)&gt;0),Setup!$B$17&amp;IF(COUNTIFS('Leave log'!$A$5:$A$404,$A31,'Leave log'!$C$5:$C$404,C$4,'Leave log'!$D$5:$D$404,C$4,'Leave log'!$E$5:$E$404,"Half day")&gt;0,"½",""),""))))))))</f>
        <v/>
      </c>
      <c r="D31" s="75">
        <f>IF(OR(D$7=1,$A31=""),"",IF(COUNTIFS('Leave log'!$A$5:$A$404,$A31,'Leave log'!$C$5:$C$404,"&lt;="&amp;D$4,'Leave log'!$D$5:$D$404,"&gt;="&amp;D$4)=0,"",IF(AND(Setup!$A$12&lt;&gt;"",COUNTIFS('Leave log'!$A$5:$A$404,$A31,'Leave log'!$C$5:$C$404,"&lt;="&amp;D$4,'Leave log'!$D$5:$D$404,"&gt;="&amp;D$4,'Leave log'!$B$5:$B$404,Setup!$A$12)&gt;0),Setup!$B$12&amp;IF(COUNTIFS('Leave log'!$A$5:$A$404,$A31,'Leave log'!$C$5:$C$404,D$4,'Leave log'!$D$5:$D$404,D$4,'Leave log'!$E$5:$E$404,"Half day")&gt;0,"½",""),IF(AND(Setup!$A$13&lt;&gt;"",COUNTIFS('Leave log'!$A$5:$A$404,$A31,'Leave log'!$C$5:$C$404,"&lt;="&amp;D$4,'Leave log'!$D$5:$D$404,"&gt;="&amp;D$4,'Leave log'!$B$5:$B$404,Setup!$A$13)&gt;0),Setup!$B$13&amp;IF(COUNTIFS('Leave log'!$A$5:$A$404,$A31,'Leave log'!$C$5:$C$404,D$4,'Leave log'!$D$5:$D$404,D$4,'Leave log'!$E$5:$E$404,"Half day")&gt;0,"½",""),IF(AND(Setup!$A$14&lt;&gt;"",COUNTIFS('Leave log'!$A$5:$A$404,$A31,'Leave log'!$C$5:$C$404,"&lt;="&amp;D$4,'Leave log'!$D$5:$D$404,"&gt;="&amp;D$4,'Leave log'!$B$5:$B$404,Setup!$A$14)&gt;0),Setup!$B$14&amp;IF(COUNTIFS('Leave log'!$A$5:$A$404,$A31,'Leave log'!$C$5:$C$404,D$4,'Leave log'!$D$5:$D$404,D$4,'Leave log'!$E$5:$E$404,"Half day")&gt;0,"½",""),IF(AND(Setup!$A$15&lt;&gt;"",COUNTIFS('Leave log'!$A$5:$A$404,$A31,'Leave log'!$C$5:$C$404,"&lt;="&amp;D$4,'Leave log'!$D$5:$D$404,"&gt;="&amp;D$4,'Leave log'!$B$5:$B$404,Setup!$A$15)&gt;0),Setup!$B$15&amp;IF(COUNTIFS('Leave log'!$A$5:$A$404,$A31,'Leave log'!$C$5:$C$404,D$4,'Leave log'!$D$5:$D$404,D$4,'Leave log'!$E$5:$E$404,"Half day")&gt;0,"½",""),IF(AND(Setup!$A$16&lt;&gt;"",COUNTIFS('Leave log'!$A$5:$A$404,$A31,'Leave log'!$C$5:$C$404,"&lt;="&amp;D$4,'Leave log'!$D$5:$D$404,"&gt;="&amp;D$4,'Leave log'!$B$5:$B$404,Setup!$A$16)&gt;0),Setup!$B$16&amp;IF(COUNTIFS('Leave log'!$A$5:$A$404,$A31,'Leave log'!$C$5:$C$404,D$4,'Leave log'!$D$5:$D$404,D$4,'Leave log'!$E$5:$E$404,"Half day")&gt;0,"½",""),IF(AND(Setup!$A$17&lt;&gt;"",COUNTIFS('Leave log'!$A$5:$A$404,$A31,'Leave log'!$C$5:$C$404,"&lt;="&amp;D$4,'Leave log'!$D$5:$D$404,"&gt;="&amp;D$4,'Leave log'!$B$5:$B$404,Setup!$A$17)&gt;0),Setup!$B$17&amp;IF(COUNTIFS('Leave log'!$A$5:$A$404,$A31,'Leave log'!$C$5:$C$404,D$4,'Leave log'!$D$5:$D$404,D$4,'Leave log'!$E$5:$E$404,"Half day")&gt;0,"½",""),""))))))))</f>
        <v/>
      </c>
      <c r="E31" s="75">
        <f>IF(OR(E$7=1,$A31=""),"",IF(COUNTIFS('Leave log'!$A$5:$A$404,$A31,'Leave log'!$C$5:$C$404,"&lt;="&amp;E$4,'Leave log'!$D$5:$D$404,"&gt;="&amp;E$4)=0,"",IF(AND(Setup!$A$12&lt;&gt;"",COUNTIFS('Leave log'!$A$5:$A$404,$A31,'Leave log'!$C$5:$C$404,"&lt;="&amp;E$4,'Leave log'!$D$5:$D$404,"&gt;="&amp;E$4,'Leave log'!$B$5:$B$404,Setup!$A$12)&gt;0),Setup!$B$12&amp;IF(COUNTIFS('Leave log'!$A$5:$A$404,$A31,'Leave log'!$C$5:$C$404,E$4,'Leave log'!$D$5:$D$404,E$4,'Leave log'!$E$5:$E$404,"Half day")&gt;0,"½",""),IF(AND(Setup!$A$13&lt;&gt;"",COUNTIFS('Leave log'!$A$5:$A$404,$A31,'Leave log'!$C$5:$C$404,"&lt;="&amp;E$4,'Leave log'!$D$5:$D$404,"&gt;="&amp;E$4,'Leave log'!$B$5:$B$404,Setup!$A$13)&gt;0),Setup!$B$13&amp;IF(COUNTIFS('Leave log'!$A$5:$A$404,$A31,'Leave log'!$C$5:$C$404,E$4,'Leave log'!$D$5:$D$404,E$4,'Leave log'!$E$5:$E$404,"Half day")&gt;0,"½",""),IF(AND(Setup!$A$14&lt;&gt;"",COUNTIFS('Leave log'!$A$5:$A$404,$A31,'Leave log'!$C$5:$C$404,"&lt;="&amp;E$4,'Leave log'!$D$5:$D$404,"&gt;="&amp;E$4,'Leave log'!$B$5:$B$404,Setup!$A$14)&gt;0),Setup!$B$14&amp;IF(COUNTIFS('Leave log'!$A$5:$A$404,$A31,'Leave log'!$C$5:$C$404,E$4,'Leave log'!$D$5:$D$404,E$4,'Leave log'!$E$5:$E$404,"Half day")&gt;0,"½",""),IF(AND(Setup!$A$15&lt;&gt;"",COUNTIFS('Leave log'!$A$5:$A$404,$A31,'Leave log'!$C$5:$C$404,"&lt;="&amp;E$4,'Leave log'!$D$5:$D$404,"&gt;="&amp;E$4,'Leave log'!$B$5:$B$404,Setup!$A$15)&gt;0),Setup!$B$15&amp;IF(COUNTIFS('Leave log'!$A$5:$A$404,$A31,'Leave log'!$C$5:$C$404,E$4,'Leave log'!$D$5:$D$404,E$4,'Leave log'!$E$5:$E$404,"Half day")&gt;0,"½",""),IF(AND(Setup!$A$16&lt;&gt;"",COUNTIFS('Leave log'!$A$5:$A$404,$A31,'Leave log'!$C$5:$C$404,"&lt;="&amp;E$4,'Leave log'!$D$5:$D$404,"&gt;="&amp;E$4,'Leave log'!$B$5:$B$404,Setup!$A$16)&gt;0),Setup!$B$16&amp;IF(COUNTIFS('Leave log'!$A$5:$A$404,$A31,'Leave log'!$C$5:$C$404,E$4,'Leave log'!$D$5:$D$404,E$4,'Leave log'!$E$5:$E$404,"Half day")&gt;0,"½",""),IF(AND(Setup!$A$17&lt;&gt;"",COUNTIFS('Leave log'!$A$5:$A$404,$A31,'Leave log'!$C$5:$C$404,"&lt;="&amp;E$4,'Leave log'!$D$5:$D$404,"&gt;="&amp;E$4,'Leave log'!$B$5:$B$404,Setup!$A$17)&gt;0),Setup!$B$17&amp;IF(COUNTIFS('Leave log'!$A$5:$A$404,$A31,'Leave log'!$C$5:$C$404,E$4,'Leave log'!$D$5:$D$404,E$4,'Leave log'!$E$5:$E$404,"Half day")&gt;0,"½",""),""))))))))</f>
        <v/>
      </c>
      <c r="F31" s="75">
        <f>IF(OR(F$7=1,$A31=""),"",IF(COUNTIFS('Leave log'!$A$5:$A$404,$A31,'Leave log'!$C$5:$C$404,"&lt;="&amp;F$4,'Leave log'!$D$5:$D$404,"&gt;="&amp;F$4)=0,"",IF(AND(Setup!$A$12&lt;&gt;"",COUNTIFS('Leave log'!$A$5:$A$404,$A31,'Leave log'!$C$5:$C$404,"&lt;="&amp;F$4,'Leave log'!$D$5:$D$404,"&gt;="&amp;F$4,'Leave log'!$B$5:$B$404,Setup!$A$12)&gt;0),Setup!$B$12&amp;IF(COUNTIFS('Leave log'!$A$5:$A$404,$A31,'Leave log'!$C$5:$C$404,F$4,'Leave log'!$D$5:$D$404,F$4,'Leave log'!$E$5:$E$404,"Half day")&gt;0,"½",""),IF(AND(Setup!$A$13&lt;&gt;"",COUNTIFS('Leave log'!$A$5:$A$404,$A31,'Leave log'!$C$5:$C$404,"&lt;="&amp;F$4,'Leave log'!$D$5:$D$404,"&gt;="&amp;F$4,'Leave log'!$B$5:$B$404,Setup!$A$13)&gt;0),Setup!$B$13&amp;IF(COUNTIFS('Leave log'!$A$5:$A$404,$A31,'Leave log'!$C$5:$C$404,F$4,'Leave log'!$D$5:$D$404,F$4,'Leave log'!$E$5:$E$404,"Half day")&gt;0,"½",""),IF(AND(Setup!$A$14&lt;&gt;"",COUNTIFS('Leave log'!$A$5:$A$404,$A31,'Leave log'!$C$5:$C$404,"&lt;="&amp;F$4,'Leave log'!$D$5:$D$404,"&gt;="&amp;F$4,'Leave log'!$B$5:$B$404,Setup!$A$14)&gt;0),Setup!$B$14&amp;IF(COUNTIFS('Leave log'!$A$5:$A$404,$A31,'Leave log'!$C$5:$C$404,F$4,'Leave log'!$D$5:$D$404,F$4,'Leave log'!$E$5:$E$404,"Half day")&gt;0,"½",""),IF(AND(Setup!$A$15&lt;&gt;"",COUNTIFS('Leave log'!$A$5:$A$404,$A31,'Leave log'!$C$5:$C$404,"&lt;="&amp;F$4,'Leave log'!$D$5:$D$404,"&gt;="&amp;F$4,'Leave log'!$B$5:$B$404,Setup!$A$15)&gt;0),Setup!$B$15&amp;IF(COUNTIFS('Leave log'!$A$5:$A$404,$A31,'Leave log'!$C$5:$C$404,F$4,'Leave log'!$D$5:$D$404,F$4,'Leave log'!$E$5:$E$404,"Half day")&gt;0,"½",""),IF(AND(Setup!$A$16&lt;&gt;"",COUNTIFS('Leave log'!$A$5:$A$404,$A31,'Leave log'!$C$5:$C$404,"&lt;="&amp;F$4,'Leave log'!$D$5:$D$404,"&gt;="&amp;F$4,'Leave log'!$B$5:$B$404,Setup!$A$16)&gt;0),Setup!$B$16&amp;IF(COUNTIFS('Leave log'!$A$5:$A$404,$A31,'Leave log'!$C$5:$C$404,F$4,'Leave log'!$D$5:$D$404,F$4,'Leave log'!$E$5:$E$404,"Half day")&gt;0,"½",""),IF(AND(Setup!$A$17&lt;&gt;"",COUNTIFS('Leave log'!$A$5:$A$404,$A31,'Leave log'!$C$5:$C$404,"&lt;="&amp;F$4,'Leave log'!$D$5:$D$404,"&gt;="&amp;F$4,'Leave log'!$B$5:$B$404,Setup!$A$17)&gt;0),Setup!$B$17&amp;IF(COUNTIFS('Leave log'!$A$5:$A$404,$A31,'Leave log'!$C$5:$C$404,F$4,'Leave log'!$D$5:$D$404,F$4,'Leave log'!$E$5:$E$404,"Half day")&gt;0,"½",""),""))))))))</f>
        <v/>
      </c>
      <c r="G31" s="75">
        <f>IF(OR(G$7=1,$A31=""),"",IF(COUNTIFS('Leave log'!$A$5:$A$404,$A31,'Leave log'!$C$5:$C$404,"&lt;="&amp;G$4,'Leave log'!$D$5:$D$404,"&gt;="&amp;G$4)=0,"",IF(AND(Setup!$A$12&lt;&gt;"",COUNTIFS('Leave log'!$A$5:$A$404,$A31,'Leave log'!$C$5:$C$404,"&lt;="&amp;G$4,'Leave log'!$D$5:$D$404,"&gt;="&amp;G$4,'Leave log'!$B$5:$B$404,Setup!$A$12)&gt;0),Setup!$B$12&amp;IF(COUNTIFS('Leave log'!$A$5:$A$404,$A31,'Leave log'!$C$5:$C$404,G$4,'Leave log'!$D$5:$D$404,G$4,'Leave log'!$E$5:$E$404,"Half day")&gt;0,"½",""),IF(AND(Setup!$A$13&lt;&gt;"",COUNTIFS('Leave log'!$A$5:$A$404,$A31,'Leave log'!$C$5:$C$404,"&lt;="&amp;G$4,'Leave log'!$D$5:$D$404,"&gt;="&amp;G$4,'Leave log'!$B$5:$B$404,Setup!$A$13)&gt;0),Setup!$B$13&amp;IF(COUNTIFS('Leave log'!$A$5:$A$404,$A31,'Leave log'!$C$5:$C$404,G$4,'Leave log'!$D$5:$D$404,G$4,'Leave log'!$E$5:$E$404,"Half day")&gt;0,"½",""),IF(AND(Setup!$A$14&lt;&gt;"",COUNTIFS('Leave log'!$A$5:$A$404,$A31,'Leave log'!$C$5:$C$404,"&lt;="&amp;G$4,'Leave log'!$D$5:$D$404,"&gt;="&amp;G$4,'Leave log'!$B$5:$B$404,Setup!$A$14)&gt;0),Setup!$B$14&amp;IF(COUNTIFS('Leave log'!$A$5:$A$404,$A31,'Leave log'!$C$5:$C$404,G$4,'Leave log'!$D$5:$D$404,G$4,'Leave log'!$E$5:$E$404,"Half day")&gt;0,"½",""),IF(AND(Setup!$A$15&lt;&gt;"",COUNTIFS('Leave log'!$A$5:$A$404,$A31,'Leave log'!$C$5:$C$404,"&lt;="&amp;G$4,'Leave log'!$D$5:$D$404,"&gt;="&amp;G$4,'Leave log'!$B$5:$B$404,Setup!$A$15)&gt;0),Setup!$B$15&amp;IF(COUNTIFS('Leave log'!$A$5:$A$404,$A31,'Leave log'!$C$5:$C$404,G$4,'Leave log'!$D$5:$D$404,G$4,'Leave log'!$E$5:$E$404,"Half day")&gt;0,"½",""),IF(AND(Setup!$A$16&lt;&gt;"",COUNTIFS('Leave log'!$A$5:$A$404,$A31,'Leave log'!$C$5:$C$404,"&lt;="&amp;G$4,'Leave log'!$D$5:$D$404,"&gt;="&amp;G$4,'Leave log'!$B$5:$B$404,Setup!$A$16)&gt;0),Setup!$B$16&amp;IF(COUNTIFS('Leave log'!$A$5:$A$404,$A31,'Leave log'!$C$5:$C$404,G$4,'Leave log'!$D$5:$D$404,G$4,'Leave log'!$E$5:$E$404,"Half day")&gt;0,"½",""),IF(AND(Setup!$A$17&lt;&gt;"",COUNTIFS('Leave log'!$A$5:$A$404,$A31,'Leave log'!$C$5:$C$404,"&lt;="&amp;G$4,'Leave log'!$D$5:$D$404,"&gt;="&amp;G$4,'Leave log'!$B$5:$B$404,Setup!$A$17)&gt;0),Setup!$B$17&amp;IF(COUNTIFS('Leave log'!$A$5:$A$404,$A31,'Leave log'!$C$5:$C$404,G$4,'Leave log'!$D$5:$D$404,G$4,'Leave log'!$E$5:$E$404,"Half day")&gt;0,"½",""),""))))))))</f>
        <v/>
      </c>
      <c r="H31" s="75">
        <f>IF(OR(H$7=1,$A31=""),"",IF(COUNTIFS('Leave log'!$A$5:$A$404,$A31,'Leave log'!$C$5:$C$404,"&lt;="&amp;H$4,'Leave log'!$D$5:$D$404,"&gt;="&amp;H$4)=0,"",IF(AND(Setup!$A$12&lt;&gt;"",COUNTIFS('Leave log'!$A$5:$A$404,$A31,'Leave log'!$C$5:$C$404,"&lt;="&amp;H$4,'Leave log'!$D$5:$D$404,"&gt;="&amp;H$4,'Leave log'!$B$5:$B$404,Setup!$A$12)&gt;0),Setup!$B$12&amp;IF(COUNTIFS('Leave log'!$A$5:$A$404,$A31,'Leave log'!$C$5:$C$404,H$4,'Leave log'!$D$5:$D$404,H$4,'Leave log'!$E$5:$E$404,"Half day")&gt;0,"½",""),IF(AND(Setup!$A$13&lt;&gt;"",COUNTIFS('Leave log'!$A$5:$A$404,$A31,'Leave log'!$C$5:$C$404,"&lt;="&amp;H$4,'Leave log'!$D$5:$D$404,"&gt;="&amp;H$4,'Leave log'!$B$5:$B$404,Setup!$A$13)&gt;0),Setup!$B$13&amp;IF(COUNTIFS('Leave log'!$A$5:$A$404,$A31,'Leave log'!$C$5:$C$404,H$4,'Leave log'!$D$5:$D$404,H$4,'Leave log'!$E$5:$E$404,"Half day")&gt;0,"½",""),IF(AND(Setup!$A$14&lt;&gt;"",COUNTIFS('Leave log'!$A$5:$A$404,$A31,'Leave log'!$C$5:$C$404,"&lt;="&amp;H$4,'Leave log'!$D$5:$D$404,"&gt;="&amp;H$4,'Leave log'!$B$5:$B$404,Setup!$A$14)&gt;0),Setup!$B$14&amp;IF(COUNTIFS('Leave log'!$A$5:$A$404,$A31,'Leave log'!$C$5:$C$404,H$4,'Leave log'!$D$5:$D$404,H$4,'Leave log'!$E$5:$E$404,"Half day")&gt;0,"½",""),IF(AND(Setup!$A$15&lt;&gt;"",COUNTIFS('Leave log'!$A$5:$A$404,$A31,'Leave log'!$C$5:$C$404,"&lt;="&amp;H$4,'Leave log'!$D$5:$D$404,"&gt;="&amp;H$4,'Leave log'!$B$5:$B$404,Setup!$A$15)&gt;0),Setup!$B$15&amp;IF(COUNTIFS('Leave log'!$A$5:$A$404,$A31,'Leave log'!$C$5:$C$404,H$4,'Leave log'!$D$5:$D$404,H$4,'Leave log'!$E$5:$E$404,"Half day")&gt;0,"½",""),IF(AND(Setup!$A$16&lt;&gt;"",COUNTIFS('Leave log'!$A$5:$A$404,$A31,'Leave log'!$C$5:$C$404,"&lt;="&amp;H$4,'Leave log'!$D$5:$D$404,"&gt;="&amp;H$4,'Leave log'!$B$5:$B$404,Setup!$A$16)&gt;0),Setup!$B$16&amp;IF(COUNTIFS('Leave log'!$A$5:$A$404,$A31,'Leave log'!$C$5:$C$404,H$4,'Leave log'!$D$5:$D$404,H$4,'Leave log'!$E$5:$E$404,"Half day")&gt;0,"½",""),IF(AND(Setup!$A$17&lt;&gt;"",COUNTIFS('Leave log'!$A$5:$A$404,$A31,'Leave log'!$C$5:$C$404,"&lt;="&amp;H$4,'Leave log'!$D$5:$D$404,"&gt;="&amp;H$4,'Leave log'!$B$5:$B$404,Setup!$A$17)&gt;0),Setup!$B$17&amp;IF(COUNTIFS('Leave log'!$A$5:$A$404,$A31,'Leave log'!$C$5:$C$404,H$4,'Leave log'!$D$5:$D$404,H$4,'Leave log'!$E$5:$E$404,"Half day")&gt;0,"½",""),""))))))))</f>
        <v/>
      </c>
      <c r="I31" s="75">
        <f>IF(OR(I$7=1,$A31=""),"",IF(COUNTIFS('Leave log'!$A$5:$A$404,$A31,'Leave log'!$C$5:$C$404,"&lt;="&amp;I$4,'Leave log'!$D$5:$D$404,"&gt;="&amp;I$4)=0,"",IF(AND(Setup!$A$12&lt;&gt;"",COUNTIFS('Leave log'!$A$5:$A$404,$A31,'Leave log'!$C$5:$C$404,"&lt;="&amp;I$4,'Leave log'!$D$5:$D$404,"&gt;="&amp;I$4,'Leave log'!$B$5:$B$404,Setup!$A$12)&gt;0),Setup!$B$12&amp;IF(COUNTIFS('Leave log'!$A$5:$A$404,$A31,'Leave log'!$C$5:$C$404,I$4,'Leave log'!$D$5:$D$404,I$4,'Leave log'!$E$5:$E$404,"Half day")&gt;0,"½",""),IF(AND(Setup!$A$13&lt;&gt;"",COUNTIFS('Leave log'!$A$5:$A$404,$A31,'Leave log'!$C$5:$C$404,"&lt;="&amp;I$4,'Leave log'!$D$5:$D$404,"&gt;="&amp;I$4,'Leave log'!$B$5:$B$404,Setup!$A$13)&gt;0),Setup!$B$13&amp;IF(COUNTIFS('Leave log'!$A$5:$A$404,$A31,'Leave log'!$C$5:$C$404,I$4,'Leave log'!$D$5:$D$404,I$4,'Leave log'!$E$5:$E$404,"Half day")&gt;0,"½",""),IF(AND(Setup!$A$14&lt;&gt;"",COUNTIFS('Leave log'!$A$5:$A$404,$A31,'Leave log'!$C$5:$C$404,"&lt;="&amp;I$4,'Leave log'!$D$5:$D$404,"&gt;="&amp;I$4,'Leave log'!$B$5:$B$404,Setup!$A$14)&gt;0),Setup!$B$14&amp;IF(COUNTIFS('Leave log'!$A$5:$A$404,$A31,'Leave log'!$C$5:$C$404,I$4,'Leave log'!$D$5:$D$404,I$4,'Leave log'!$E$5:$E$404,"Half day")&gt;0,"½",""),IF(AND(Setup!$A$15&lt;&gt;"",COUNTIFS('Leave log'!$A$5:$A$404,$A31,'Leave log'!$C$5:$C$404,"&lt;="&amp;I$4,'Leave log'!$D$5:$D$404,"&gt;="&amp;I$4,'Leave log'!$B$5:$B$404,Setup!$A$15)&gt;0),Setup!$B$15&amp;IF(COUNTIFS('Leave log'!$A$5:$A$404,$A31,'Leave log'!$C$5:$C$404,I$4,'Leave log'!$D$5:$D$404,I$4,'Leave log'!$E$5:$E$404,"Half day")&gt;0,"½",""),IF(AND(Setup!$A$16&lt;&gt;"",COUNTIFS('Leave log'!$A$5:$A$404,$A31,'Leave log'!$C$5:$C$404,"&lt;="&amp;I$4,'Leave log'!$D$5:$D$404,"&gt;="&amp;I$4,'Leave log'!$B$5:$B$404,Setup!$A$16)&gt;0),Setup!$B$16&amp;IF(COUNTIFS('Leave log'!$A$5:$A$404,$A31,'Leave log'!$C$5:$C$404,I$4,'Leave log'!$D$5:$D$404,I$4,'Leave log'!$E$5:$E$404,"Half day")&gt;0,"½",""),IF(AND(Setup!$A$17&lt;&gt;"",COUNTIFS('Leave log'!$A$5:$A$404,$A31,'Leave log'!$C$5:$C$404,"&lt;="&amp;I$4,'Leave log'!$D$5:$D$404,"&gt;="&amp;I$4,'Leave log'!$B$5:$B$404,Setup!$A$17)&gt;0),Setup!$B$17&amp;IF(COUNTIFS('Leave log'!$A$5:$A$404,$A31,'Leave log'!$C$5:$C$404,I$4,'Leave log'!$D$5:$D$404,I$4,'Leave log'!$E$5:$E$404,"Half day")&gt;0,"½",""),""))))))))</f>
        <v/>
      </c>
      <c r="J31" s="75">
        <f>IF(OR(J$7=1,$A31=""),"",IF(COUNTIFS('Leave log'!$A$5:$A$404,$A31,'Leave log'!$C$5:$C$404,"&lt;="&amp;J$4,'Leave log'!$D$5:$D$404,"&gt;="&amp;J$4)=0,"",IF(AND(Setup!$A$12&lt;&gt;"",COUNTIFS('Leave log'!$A$5:$A$404,$A31,'Leave log'!$C$5:$C$404,"&lt;="&amp;J$4,'Leave log'!$D$5:$D$404,"&gt;="&amp;J$4,'Leave log'!$B$5:$B$404,Setup!$A$12)&gt;0),Setup!$B$12&amp;IF(COUNTIFS('Leave log'!$A$5:$A$404,$A31,'Leave log'!$C$5:$C$404,J$4,'Leave log'!$D$5:$D$404,J$4,'Leave log'!$E$5:$E$404,"Half day")&gt;0,"½",""),IF(AND(Setup!$A$13&lt;&gt;"",COUNTIFS('Leave log'!$A$5:$A$404,$A31,'Leave log'!$C$5:$C$404,"&lt;="&amp;J$4,'Leave log'!$D$5:$D$404,"&gt;="&amp;J$4,'Leave log'!$B$5:$B$404,Setup!$A$13)&gt;0),Setup!$B$13&amp;IF(COUNTIFS('Leave log'!$A$5:$A$404,$A31,'Leave log'!$C$5:$C$404,J$4,'Leave log'!$D$5:$D$404,J$4,'Leave log'!$E$5:$E$404,"Half day")&gt;0,"½",""),IF(AND(Setup!$A$14&lt;&gt;"",COUNTIFS('Leave log'!$A$5:$A$404,$A31,'Leave log'!$C$5:$C$404,"&lt;="&amp;J$4,'Leave log'!$D$5:$D$404,"&gt;="&amp;J$4,'Leave log'!$B$5:$B$404,Setup!$A$14)&gt;0),Setup!$B$14&amp;IF(COUNTIFS('Leave log'!$A$5:$A$404,$A31,'Leave log'!$C$5:$C$404,J$4,'Leave log'!$D$5:$D$404,J$4,'Leave log'!$E$5:$E$404,"Half day")&gt;0,"½",""),IF(AND(Setup!$A$15&lt;&gt;"",COUNTIFS('Leave log'!$A$5:$A$404,$A31,'Leave log'!$C$5:$C$404,"&lt;="&amp;J$4,'Leave log'!$D$5:$D$404,"&gt;="&amp;J$4,'Leave log'!$B$5:$B$404,Setup!$A$15)&gt;0),Setup!$B$15&amp;IF(COUNTIFS('Leave log'!$A$5:$A$404,$A31,'Leave log'!$C$5:$C$404,J$4,'Leave log'!$D$5:$D$404,J$4,'Leave log'!$E$5:$E$404,"Half day")&gt;0,"½",""),IF(AND(Setup!$A$16&lt;&gt;"",COUNTIFS('Leave log'!$A$5:$A$404,$A31,'Leave log'!$C$5:$C$404,"&lt;="&amp;J$4,'Leave log'!$D$5:$D$404,"&gt;="&amp;J$4,'Leave log'!$B$5:$B$404,Setup!$A$16)&gt;0),Setup!$B$16&amp;IF(COUNTIFS('Leave log'!$A$5:$A$404,$A31,'Leave log'!$C$5:$C$404,J$4,'Leave log'!$D$5:$D$404,J$4,'Leave log'!$E$5:$E$404,"Half day")&gt;0,"½",""),IF(AND(Setup!$A$17&lt;&gt;"",COUNTIFS('Leave log'!$A$5:$A$404,$A31,'Leave log'!$C$5:$C$404,"&lt;="&amp;J$4,'Leave log'!$D$5:$D$404,"&gt;="&amp;J$4,'Leave log'!$B$5:$B$404,Setup!$A$17)&gt;0),Setup!$B$17&amp;IF(COUNTIFS('Leave log'!$A$5:$A$404,$A31,'Leave log'!$C$5:$C$404,J$4,'Leave log'!$D$5:$D$404,J$4,'Leave log'!$E$5:$E$404,"Half day")&gt;0,"½",""),""))))))))</f>
        <v/>
      </c>
      <c r="K31" s="75">
        <f>IF(OR(K$7=1,$A31=""),"",IF(COUNTIFS('Leave log'!$A$5:$A$404,$A31,'Leave log'!$C$5:$C$404,"&lt;="&amp;K$4,'Leave log'!$D$5:$D$404,"&gt;="&amp;K$4)=0,"",IF(AND(Setup!$A$12&lt;&gt;"",COUNTIFS('Leave log'!$A$5:$A$404,$A31,'Leave log'!$C$5:$C$404,"&lt;="&amp;K$4,'Leave log'!$D$5:$D$404,"&gt;="&amp;K$4,'Leave log'!$B$5:$B$404,Setup!$A$12)&gt;0),Setup!$B$12&amp;IF(COUNTIFS('Leave log'!$A$5:$A$404,$A31,'Leave log'!$C$5:$C$404,K$4,'Leave log'!$D$5:$D$404,K$4,'Leave log'!$E$5:$E$404,"Half day")&gt;0,"½",""),IF(AND(Setup!$A$13&lt;&gt;"",COUNTIFS('Leave log'!$A$5:$A$404,$A31,'Leave log'!$C$5:$C$404,"&lt;="&amp;K$4,'Leave log'!$D$5:$D$404,"&gt;="&amp;K$4,'Leave log'!$B$5:$B$404,Setup!$A$13)&gt;0),Setup!$B$13&amp;IF(COUNTIFS('Leave log'!$A$5:$A$404,$A31,'Leave log'!$C$5:$C$404,K$4,'Leave log'!$D$5:$D$404,K$4,'Leave log'!$E$5:$E$404,"Half day")&gt;0,"½",""),IF(AND(Setup!$A$14&lt;&gt;"",COUNTIFS('Leave log'!$A$5:$A$404,$A31,'Leave log'!$C$5:$C$404,"&lt;="&amp;K$4,'Leave log'!$D$5:$D$404,"&gt;="&amp;K$4,'Leave log'!$B$5:$B$404,Setup!$A$14)&gt;0),Setup!$B$14&amp;IF(COUNTIFS('Leave log'!$A$5:$A$404,$A31,'Leave log'!$C$5:$C$404,K$4,'Leave log'!$D$5:$D$404,K$4,'Leave log'!$E$5:$E$404,"Half day")&gt;0,"½",""),IF(AND(Setup!$A$15&lt;&gt;"",COUNTIFS('Leave log'!$A$5:$A$404,$A31,'Leave log'!$C$5:$C$404,"&lt;="&amp;K$4,'Leave log'!$D$5:$D$404,"&gt;="&amp;K$4,'Leave log'!$B$5:$B$404,Setup!$A$15)&gt;0),Setup!$B$15&amp;IF(COUNTIFS('Leave log'!$A$5:$A$404,$A31,'Leave log'!$C$5:$C$404,K$4,'Leave log'!$D$5:$D$404,K$4,'Leave log'!$E$5:$E$404,"Half day")&gt;0,"½",""),IF(AND(Setup!$A$16&lt;&gt;"",COUNTIFS('Leave log'!$A$5:$A$404,$A31,'Leave log'!$C$5:$C$404,"&lt;="&amp;K$4,'Leave log'!$D$5:$D$404,"&gt;="&amp;K$4,'Leave log'!$B$5:$B$404,Setup!$A$16)&gt;0),Setup!$B$16&amp;IF(COUNTIFS('Leave log'!$A$5:$A$404,$A31,'Leave log'!$C$5:$C$404,K$4,'Leave log'!$D$5:$D$404,K$4,'Leave log'!$E$5:$E$404,"Half day")&gt;0,"½",""),IF(AND(Setup!$A$17&lt;&gt;"",COUNTIFS('Leave log'!$A$5:$A$404,$A31,'Leave log'!$C$5:$C$404,"&lt;="&amp;K$4,'Leave log'!$D$5:$D$404,"&gt;="&amp;K$4,'Leave log'!$B$5:$B$404,Setup!$A$17)&gt;0),Setup!$B$17&amp;IF(COUNTIFS('Leave log'!$A$5:$A$404,$A31,'Leave log'!$C$5:$C$404,K$4,'Leave log'!$D$5:$D$404,K$4,'Leave log'!$E$5:$E$404,"Half day")&gt;0,"½",""),""))))))))</f>
        <v/>
      </c>
      <c r="L31" s="75">
        <f>IF(OR(L$7=1,$A31=""),"",IF(COUNTIFS('Leave log'!$A$5:$A$404,$A31,'Leave log'!$C$5:$C$404,"&lt;="&amp;L$4,'Leave log'!$D$5:$D$404,"&gt;="&amp;L$4)=0,"",IF(AND(Setup!$A$12&lt;&gt;"",COUNTIFS('Leave log'!$A$5:$A$404,$A31,'Leave log'!$C$5:$C$404,"&lt;="&amp;L$4,'Leave log'!$D$5:$D$404,"&gt;="&amp;L$4,'Leave log'!$B$5:$B$404,Setup!$A$12)&gt;0),Setup!$B$12&amp;IF(COUNTIFS('Leave log'!$A$5:$A$404,$A31,'Leave log'!$C$5:$C$404,L$4,'Leave log'!$D$5:$D$404,L$4,'Leave log'!$E$5:$E$404,"Half day")&gt;0,"½",""),IF(AND(Setup!$A$13&lt;&gt;"",COUNTIFS('Leave log'!$A$5:$A$404,$A31,'Leave log'!$C$5:$C$404,"&lt;="&amp;L$4,'Leave log'!$D$5:$D$404,"&gt;="&amp;L$4,'Leave log'!$B$5:$B$404,Setup!$A$13)&gt;0),Setup!$B$13&amp;IF(COUNTIFS('Leave log'!$A$5:$A$404,$A31,'Leave log'!$C$5:$C$404,L$4,'Leave log'!$D$5:$D$404,L$4,'Leave log'!$E$5:$E$404,"Half day")&gt;0,"½",""),IF(AND(Setup!$A$14&lt;&gt;"",COUNTIFS('Leave log'!$A$5:$A$404,$A31,'Leave log'!$C$5:$C$404,"&lt;="&amp;L$4,'Leave log'!$D$5:$D$404,"&gt;="&amp;L$4,'Leave log'!$B$5:$B$404,Setup!$A$14)&gt;0),Setup!$B$14&amp;IF(COUNTIFS('Leave log'!$A$5:$A$404,$A31,'Leave log'!$C$5:$C$404,L$4,'Leave log'!$D$5:$D$404,L$4,'Leave log'!$E$5:$E$404,"Half day")&gt;0,"½",""),IF(AND(Setup!$A$15&lt;&gt;"",COUNTIFS('Leave log'!$A$5:$A$404,$A31,'Leave log'!$C$5:$C$404,"&lt;="&amp;L$4,'Leave log'!$D$5:$D$404,"&gt;="&amp;L$4,'Leave log'!$B$5:$B$404,Setup!$A$15)&gt;0),Setup!$B$15&amp;IF(COUNTIFS('Leave log'!$A$5:$A$404,$A31,'Leave log'!$C$5:$C$404,L$4,'Leave log'!$D$5:$D$404,L$4,'Leave log'!$E$5:$E$404,"Half day")&gt;0,"½",""),IF(AND(Setup!$A$16&lt;&gt;"",COUNTIFS('Leave log'!$A$5:$A$404,$A31,'Leave log'!$C$5:$C$404,"&lt;="&amp;L$4,'Leave log'!$D$5:$D$404,"&gt;="&amp;L$4,'Leave log'!$B$5:$B$404,Setup!$A$16)&gt;0),Setup!$B$16&amp;IF(COUNTIFS('Leave log'!$A$5:$A$404,$A31,'Leave log'!$C$5:$C$404,L$4,'Leave log'!$D$5:$D$404,L$4,'Leave log'!$E$5:$E$404,"Half day")&gt;0,"½",""),IF(AND(Setup!$A$17&lt;&gt;"",COUNTIFS('Leave log'!$A$5:$A$404,$A31,'Leave log'!$C$5:$C$404,"&lt;="&amp;L$4,'Leave log'!$D$5:$D$404,"&gt;="&amp;L$4,'Leave log'!$B$5:$B$404,Setup!$A$17)&gt;0),Setup!$B$17&amp;IF(COUNTIFS('Leave log'!$A$5:$A$404,$A31,'Leave log'!$C$5:$C$404,L$4,'Leave log'!$D$5:$D$404,L$4,'Leave log'!$E$5:$E$404,"Half day")&gt;0,"½",""),""))))))))</f>
        <v/>
      </c>
      <c r="M31" s="75">
        <f>IF(OR(M$7=1,$A31=""),"",IF(COUNTIFS('Leave log'!$A$5:$A$404,$A31,'Leave log'!$C$5:$C$404,"&lt;="&amp;M$4,'Leave log'!$D$5:$D$404,"&gt;="&amp;M$4)=0,"",IF(AND(Setup!$A$12&lt;&gt;"",COUNTIFS('Leave log'!$A$5:$A$404,$A31,'Leave log'!$C$5:$C$404,"&lt;="&amp;M$4,'Leave log'!$D$5:$D$404,"&gt;="&amp;M$4,'Leave log'!$B$5:$B$404,Setup!$A$12)&gt;0),Setup!$B$12&amp;IF(COUNTIFS('Leave log'!$A$5:$A$404,$A31,'Leave log'!$C$5:$C$404,M$4,'Leave log'!$D$5:$D$404,M$4,'Leave log'!$E$5:$E$404,"Half day")&gt;0,"½",""),IF(AND(Setup!$A$13&lt;&gt;"",COUNTIFS('Leave log'!$A$5:$A$404,$A31,'Leave log'!$C$5:$C$404,"&lt;="&amp;M$4,'Leave log'!$D$5:$D$404,"&gt;="&amp;M$4,'Leave log'!$B$5:$B$404,Setup!$A$13)&gt;0),Setup!$B$13&amp;IF(COUNTIFS('Leave log'!$A$5:$A$404,$A31,'Leave log'!$C$5:$C$404,M$4,'Leave log'!$D$5:$D$404,M$4,'Leave log'!$E$5:$E$404,"Half day")&gt;0,"½",""),IF(AND(Setup!$A$14&lt;&gt;"",COUNTIFS('Leave log'!$A$5:$A$404,$A31,'Leave log'!$C$5:$C$404,"&lt;="&amp;M$4,'Leave log'!$D$5:$D$404,"&gt;="&amp;M$4,'Leave log'!$B$5:$B$404,Setup!$A$14)&gt;0),Setup!$B$14&amp;IF(COUNTIFS('Leave log'!$A$5:$A$404,$A31,'Leave log'!$C$5:$C$404,M$4,'Leave log'!$D$5:$D$404,M$4,'Leave log'!$E$5:$E$404,"Half day")&gt;0,"½",""),IF(AND(Setup!$A$15&lt;&gt;"",COUNTIFS('Leave log'!$A$5:$A$404,$A31,'Leave log'!$C$5:$C$404,"&lt;="&amp;M$4,'Leave log'!$D$5:$D$404,"&gt;="&amp;M$4,'Leave log'!$B$5:$B$404,Setup!$A$15)&gt;0),Setup!$B$15&amp;IF(COUNTIFS('Leave log'!$A$5:$A$404,$A31,'Leave log'!$C$5:$C$404,M$4,'Leave log'!$D$5:$D$404,M$4,'Leave log'!$E$5:$E$404,"Half day")&gt;0,"½",""),IF(AND(Setup!$A$16&lt;&gt;"",COUNTIFS('Leave log'!$A$5:$A$404,$A31,'Leave log'!$C$5:$C$404,"&lt;="&amp;M$4,'Leave log'!$D$5:$D$404,"&gt;="&amp;M$4,'Leave log'!$B$5:$B$404,Setup!$A$16)&gt;0),Setup!$B$16&amp;IF(COUNTIFS('Leave log'!$A$5:$A$404,$A31,'Leave log'!$C$5:$C$404,M$4,'Leave log'!$D$5:$D$404,M$4,'Leave log'!$E$5:$E$404,"Half day")&gt;0,"½",""),IF(AND(Setup!$A$17&lt;&gt;"",COUNTIFS('Leave log'!$A$5:$A$404,$A31,'Leave log'!$C$5:$C$404,"&lt;="&amp;M$4,'Leave log'!$D$5:$D$404,"&gt;="&amp;M$4,'Leave log'!$B$5:$B$404,Setup!$A$17)&gt;0),Setup!$B$17&amp;IF(COUNTIFS('Leave log'!$A$5:$A$404,$A31,'Leave log'!$C$5:$C$404,M$4,'Leave log'!$D$5:$D$404,M$4,'Leave log'!$E$5:$E$404,"Half day")&gt;0,"½",""),""))))))))</f>
        <v/>
      </c>
      <c r="N31" s="75">
        <f>IF(OR(N$7=1,$A31=""),"",IF(COUNTIFS('Leave log'!$A$5:$A$404,$A31,'Leave log'!$C$5:$C$404,"&lt;="&amp;N$4,'Leave log'!$D$5:$D$404,"&gt;="&amp;N$4)=0,"",IF(AND(Setup!$A$12&lt;&gt;"",COUNTIFS('Leave log'!$A$5:$A$404,$A31,'Leave log'!$C$5:$C$404,"&lt;="&amp;N$4,'Leave log'!$D$5:$D$404,"&gt;="&amp;N$4,'Leave log'!$B$5:$B$404,Setup!$A$12)&gt;0),Setup!$B$12&amp;IF(COUNTIFS('Leave log'!$A$5:$A$404,$A31,'Leave log'!$C$5:$C$404,N$4,'Leave log'!$D$5:$D$404,N$4,'Leave log'!$E$5:$E$404,"Half day")&gt;0,"½",""),IF(AND(Setup!$A$13&lt;&gt;"",COUNTIFS('Leave log'!$A$5:$A$404,$A31,'Leave log'!$C$5:$C$404,"&lt;="&amp;N$4,'Leave log'!$D$5:$D$404,"&gt;="&amp;N$4,'Leave log'!$B$5:$B$404,Setup!$A$13)&gt;0),Setup!$B$13&amp;IF(COUNTIFS('Leave log'!$A$5:$A$404,$A31,'Leave log'!$C$5:$C$404,N$4,'Leave log'!$D$5:$D$404,N$4,'Leave log'!$E$5:$E$404,"Half day")&gt;0,"½",""),IF(AND(Setup!$A$14&lt;&gt;"",COUNTIFS('Leave log'!$A$5:$A$404,$A31,'Leave log'!$C$5:$C$404,"&lt;="&amp;N$4,'Leave log'!$D$5:$D$404,"&gt;="&amp;N$4,'Leave log'!$B$5:$B$404,Setup!$A$14)&gt;0),Setup!$B$14&amp;IF(COUNTIFS('Leave log'!$A$5:$A$404,$A31,'Leave log'!$C$5:$C$404,N$4,'Leave log'!$D$5:$D$404,N$4,'Leave log'!$E$5:$E$404,"Half day")&gt;0,"½",""),IF(AND(Setup!$A$15&lt;&gt;"",COUNTIFS('Leave log'!$A$5:$A$404,$A31,'Leave log'!$C$5:$C$404,"&lt;="&amp;N$4,'Leave log'!$D$5:$D$404,"&gt;="&amp;N$4,'Leave log'!$B$5:$B$404,Setup!$A$15)&gt;0),Setup!$B$15&amp;IF(COUNTIFS('Leave log'!$A$5:$A$404,$A31,'Leave log'!$C$5:$C$404,N$4,'Leave log'!$D$5:$D$404,N$4,'Leave log'!$E$5:$E$404,"Half day")&gt;0,"½",""),IF(AND(Setup!$A$16&lt;&gt;"",COUNTIFS('Leave log'!$A$5:$A$404,$A31,'Leave log'!$C$5:$C$404,"&lt;="&amp;N$4,'Leave log'!$D$5:$D$404,"&gt;="&amp;N$4,'Leave log'!$B$5:$B$404,Setup!$A$16)&gt;0),Setup!$B$16&amp;IF(COUNTIFS('Leave log'!$A$5:$A$404,$A31,'Leave log'!$C$5:$C$404,N$4,'Leave log'!$D$5:$D$404,N$4,'Leave log'!$E$5:$E$404,"Half day")&gt;0,"½",""),IF(AND(Setup!$A$17&lt;&gt;"",COUNTIFS('Leave log'!$A$5:$A$404,$A31,'Leave log'!$C$5:$C$404,"&lt;="&amp;N$4,'Leave log'!$D$5:$D$404,"&gt;="&amp;N$4,'Leave log'!$B$5:$B$404,Setup!$A$17)&gt;0),Setup!$B$17&amp;IF(COUNTIFS('Leave log'!$A$5:$A$404,$A31,'Leave log'!$C$5:$C$404,N$4,'Leave log'!$D$5:$D$404,N$4,'Leave log'!$E$5:$E$404,"Half day")&gt;0,"½",""),""))))))))</f>
        <v/>
      </c>
      <c r="O31" s="75">
        <f>IF(OR(O$7=1,$A31=""),"",IF(COUNTIFS('Leave log'!$A$5:$A$404,$A31,'Leave log'!$C$5:$C$404,"&lt;="&amp;O$4,'Leave log'!$D$5:$D$404,"&gt;="&amp;O$4)=0,"",IF(AND(Setup!$A$12&lt;&gt;"",COUNTIFS('Leave log'!$A$5:$A$404,$A31,'Leave log'!$C$5:$C$404,"&lt;="&amp;O$4,'Leave log'!$D$5:$D$404,"&gt;="&amp;O$4,'Leave log'!$B$5:$B$404,Setup!$A$12)&gt;0),Setup!$B$12&amp;IF(COUNTIFS('Leave log'!$A$5:$A$404,$A31,'Leave log'!$C$5:$C$404,O$4,'Leave log'!$D$5:$D$404,O$4,'Leave log'!$E$5:$E$404,"Half day")&gt;0,"½",""),IF(AND(Setup!$A$13&lt;&gt;"",COUNTIFS('Leave log'!$A$5:$A$404,$A31,'Leave log'!$C$5:$C$404,"&lt;="&amp;O$4,'Leave log'!$D$5:$D$404,"&gt;="&amp;O$4,'Leave log'!$B$5:$B$404,Setup!$A$13)&gt;0),Setup!$B$13&amp;IF(COUNTIFS('Leave log'!$A$5:$A$404,$A31,'Leave log'!$C$5:$C$404,O$4,'Leave log'!$D$5:$D$404,O$4,'Leave log'!$E$5:$E$404,"Half day")&gt;0,"½",""),IF(AND(Setup!$A$14&lt;&gt;"",COUNTIFS('Leave log'!$A$5:$A$404,$A31,'Leave log'!$C$5:$C$404,"&lt;="&amp;O$4,'Leave log'!$D$5:$D$404,"&gt;="&amp;O$4,'Leave log'!$B$5:$B$404,Setup!$A$14)&gt;0),Setup!$B$14&amp;IF(COUNTIFS('Leave log'!$A$5:$A$404,$A31,'Leave log'!$C$5:$C$404,O$4,'Leave log'!$D$5:$D$404,O$4,'Leave log'!$E$5:$E$404,"Half day")&gt;0,"½",""),IF(AND(Setup!$A$15&lt;&gt;"",COUNTIFS('Leave log'!$A$5:$A$404,$A31,'Leave log'!$C$5:$C$404,"&lt;="&amp;O$4,'Leave log'!$D$5:$D$404,"&gt;="&amp;O$4,'Leave log'!$B$5:$B$404,Setup!$A$15)&gt;0),Setup!$B$15&amp;IF(COUNTIFS('Leave log'!$A$5:$A$404,$A31,'Leave log'!$C$5:$C$404,O$4,'Leave log'!$D$5:$D$404,O$4,'Leave log'!$E$5:$E$404,"Half day")&gt;0,"½",""),IF(AND(Setup!$A$16&lt;&gt;"",COUNTIFS('Leave log'!$A$5:$A$404,$A31,'Leave log'!$C$5:$C$404,"&lt;="&amp;O$4,'Leave log'!$D$5:$D$404,"&gt;="&amp;O$4,'Leave log'!$B$5:$B$404,Setup!$A$16)&gt;0),Setup!$B$16&amp;IF(COUNTIFS('Leave log'!$A$5:$A$404,$A31,'Leave log'!$C$5:$C$404,O$4,'Leave log'!$D$5:$D$404,O$4,'Leave log'!$E$5:$E$404,"Half day")&gt;0,"½",""),IF(AND(Setup!$A$17&lt;&gt;"",COUNTIFS('Leave log'!$A$5:$A$404,$A31,'Leave log'!$C$5:$C$404,"&lt;="&amp;O$4,'Leave log'!$D$5:$D$404,"&gt;="&amp;O$4,'Leave log'!$B$5:$B$404,Setup!$A$17)&gt;0),Setup!$B$17&amp;IF(COUNTIFS('Leave log'!$A$5:$A$404,$A31,'Leave log'!$C$5:$C$404,O$4,'Leave log'!$D$5:$D$404,O$4,'Leave log'!$E$5:$E$404,"Half day")&gt;0,"½",""),""))))))))</f>
        <v/>
      </c>
      <c r="P31" s="75">
        <f>IF(OR(P$7=1,$A31=""),"",IF(COUNTIFS('Leave log'!$A$5:$A$404,$A31,'Leave log'!$C$5:$C$404,"&lt;="&amp;P$4,'Leave log'!$D$5:$D$404,"&gt;="&amp;P$4)=0,"",IF(AND(Setup!$A$12&lt;&gt;"",COUNTIFS('Leave log'!$A$5:$A$404,$A31,'Leave log'!$C$5:$C$404,"&lt;="&amp;P$4,'Leave log'!$D$5:$D$404,"&gt;="&amp;P$4,'Leave log'!$B$5:$B$404,Setup!$A$12)&gt;0),Setup!$B$12&amp;IF(COUNTIFS('Leave log'!$A$5:$A$404,$A31,'Leave log'!$C$5:$C$404,P$4,'Leave log'!$D$5:$D$404,P$4,'Leave log'!$E$5:$E$404,"Half day")&gt;0,"½",""),IF(AND(Setup!$A$13&lt;&gt;"",COUNTIFS('Leave log'!$A$5:$A$404,$A31,'Leave log'!$C$5:$C$404,"&lt;="&amp;P$4,'Leave log'!$D$5:$D$404,"&gt;="&amp;P$4,'Leave log'!$B$5:$B$404,Setup!$A$13)&gt;0),Setup!$B$13&amp;IF(COUNTIFS('Leave log'!$A$5:$A$404,$A31,'Leave log'!$C$5:$C$404,P$4,'Leave log'!$D$5:$D$404,P$4,'Leave log'!$E$5:$E$404,"Half day")&gt;0,"½",""),IF(AND(Setup!$A$14&lt;&gt;"",COUNTIFS('Leave log'!$A$5:$A$404,$A31,'Leave log'!$C$5:$C$404,"&lt;="&amp;P$4,'Leave log'!$D$5:$D$404,"&gt;="&amp;P$4,'Leave log'!$B$5:$B$404,Setup!$A$14)&gt;0),Setup!$B$14&amp;IF(COUNTIFS('Leave log'!$A$5:$A$404,$A31,'Leave log'!$C$5:$C$404,P$4,'Leave log'!$D$5:$D$404,P$4,'Leave log'!$E$5:$E$404,"Half day")&gt;0,"½",""),IF(AND(Setup!$A$15&lt;&gt;"",COUNTIFS('Leave log'!$A$5:$A$404,$A31,'Leave log'!$C$5:$C$404,"&lt;="&amp;P$4,'Leave log'!$D$5:$D$404,"&gt;="&amp;P$4,'Leave log'!$B$5:$B$404,Setup!$A$15)&gt;0),Setup!$B$15&amp;IF(COUNTIFS('Leave log'!$A$5:$A$404,$A31,'Leave log'!$C$5:$C$404,P$4,'Leave log'!$D$5:$D$404,P$4,'Leave log'!$E$5:$E$404,"Half day")&gt;0,"½",""),IF(AND(Setup!$A$16&lt;&gt;"",COUNTIFS('Leave log'!$A$5:$A$404,$A31,'Leave log'!$C$5:$C$404,"&lt;="&amp;P$4,'Leave log'!$D$5:$D$404,"&gt;="&amp;P$4,'Leave log'!$B$5:$B$404,Setup!$A$16)&gt;0),Setup!$B$16&amp;IF(COUNTIFS('Leave log'!$A$5:$A$404,$A31,'Leave log'!$C$5:$C$404,P$4,'Leave log'!$D$5:$D$404,P$4,'Leave log'!$E$5:$E$404,"Half day")&gt;0,"½",""),IF(AND(Setup!$A$17&lt;&gt;"",COUNTIFS('Leave log'!$A$5:$A$404,$A31,'Leave log'!$C$5:$C$404,"&lt;="&amp;P$4,'Leave log'!$D$5:$D$404,"&gt;="&amp;P$4,'Leave log'!$B$5:$B$404,Setup!$A$17)&gt;0),Setup!$B$17&amp;IF(COUNTIFS('Leave log'!$A$5:$A$404,$A31,'Leave log'!$C$5:$C$404,P$4,'Leave log'!$D$5:$D$404,P$4,'Leave log'!$E$5:$E$404,"Half day")&gt;0,"½",""),""))))))))</f>
        <v/>
      </c>
      <c r="Q31" s="75">
        <f>IF(OR(Q$7=1,$A31=""),"",IF(COUNTIFS('Leave log'!$A$5:$A$404,$A31,'Leave log'!$C$5:$C$404,"&lt;="&amp;Q$4,'Leave log'!$D$5:$D$404,"&gt;="&amp;Q$4)=0,"",IF(AND(Setup!$A$12&lt;&gt;"",COUNTIFS('Leave log'!$A$5:$A$404,$A31,'Leave log'!$C$5:$C$404,"&lt;="&amp;Q$4,'Leave log'!$D$5:$D$404,"&gt;="&amp;Q$4,'Leave log'!$B$5:$B$404,Setup!$A$12)&gt;0),Setup!$B$12&amp;IF(COUNTIFS('Leave log'!$A$5:$A$404,$A31,'Leave log'!$C$5:$C$404,Q$4,'Leave log'!$D$5:$D$404,Q$4,'Leave log'!$E$5:$E$404,"Half day")&gt;0,"½",""),IF(AND(Setup!$A$13&lt;&gt;"",COUNTIFS('Leave log'!$A$5:$A$404,$A31,'Leave log'!$C$5:$C$404,"&lt;="&amp;Q$4,'Leave log'!$D$5:$D$404,"&gt;="&amp;Q$4,'Leave log'!$B$5:$B$404,Setup!$A$13)&gt;0),Setup!$B$13&amp;IF(COUNTIFS('Leave log'!$A$5:$A$404,$A31,'Leave log'!$C$5:$C$404,Q$4,'Leave log'!$D$5:$D$404,Q$4,'Leave log'!$E$5:$E$404,"Half day")&gt;0,"½",""),IF(AND(Setup!$A$14&lt;&gt;"",COUNTIFS('Leave log'!$A$5:$A$404,$A31,'Leave log'!$C$5:$C$404,"&lt;="&amp;Q$4,'Leave log'!$D$5:$D$404,"&gt;="&amp;Q$4,'Leave log'!$B$5:$B$404,Setup!$A$14)&gt;0),Setup!$B$14&amp;IF(COUNTIFS('Leave log'!$A$5:$A$404,$A31,'Leave log'!$C$5:$C$404,Q$4,'Leave log'!$D$5:$D$404,Q$4,'Leave log'!$E$5:$E$404,"Half day")&gt;0,"½",""),IF(AND(Setup!$A$15&lt;&gt;"",COUNTIFS('Leave log'!$A$5:$A$404,$A31,'Leave log'!$C$5:$C$404,"&lt;="&amp;Q$4,'Leave log'!$D$5:$D$404,"&gt;="&amp;Q$4,'Leave log'!$B$5:$B$404,Setup!$A$15)&gt;0),Setup!$B$15&amp;IF(COUNTIFS('Leave log'!$A$5:$A$404,$A31,'Leave log'!$C$5:$C$404,Q$4,'Leave log'!$D$5:$D$404,Q$4,'Leave log'!$E$5:$E$404,"Half day")&gt;0,"½",""),IF(AND(Setup!$A$16&lt;&gt;"",COUNTIFS('Leave log'!$A$5:$A$404,$A31,'Leave log'!$C$5:$C$404,"&lt;="&amp;Q$4,'Leave log'!$D$5:$D$404,"&gt;="&amp;Q$4,'Leave log'!$B$5:$B$404,Setup!$A$16)&gt;0),Setup!$B$16&amp;IF(COUNTIFS('Leave log'!$A$5:$A$404,$A31,'Leave log'!$C$5:$C$404,Q$4,'Leave log'!$D$5:$D$404,Q$4,'Leave log'!$E$5:$E$404,"Half day")&gt;0,"½",""),IF(AND(Setup!$A$17&lt;&gt;"",COUNTIFS('Leave log'!$A$5:$A$404,$A31,'Leave log'!$C$5:$C$404,"&lt;="&amp;Q$4,'Leave log'!$D$5:$D$404,"&gt;="&amp;Q$4,'Leave log'!$B$5:$B$404,Setup!$A$17)&gt;0),Setup!$B$17&amp;IF(COUNTIFS('Leave log'!$A$5:$A$404,$A31,'Leave log'!$C$5:$C$404,Q$4,'Leave log'!$D$5:$D$404,Q$4,'Leave log'!$E$5:$E$404,"Half day")&gt;0,"½",""),""))))))))</f>
        <v/>
      </c>
      <c r="R31" s="75">
        <f>IF(OR(R$7=1,$A31=""),"",IF(COUNTIFS('Leave log'!$A$5:$A$404,$A31,'Leave log'!$C$5:$C$404,"&lt;="&amp;R$4,'Leave log'!$D$5:$D$404,"&gt;="&amp;R$4)=0,"",IF(AND(Setup!$A$12&lt;&gt;"",COUNTIFS('Leave log'!$A$5:$A$404,$A31,'Leave log'!$C$5:$C$404,"&lt;="&amp;R$4,'Leave log'!$D$5:$D$404,"&gt;="&amp;R$4,'Leave log'!$B$5:$B$404,Setup!$A$12)&gt;0),Setup!$B$12&amp;IF(COUNTIFS('Leave log'!$A$5:$A$404,$A31,'Leave log'!$C$5:$C$404,R$4,'Leave log'!$D$5:$D$404,R$4,'Leave log'!$E$5:$E$404,"Half day")&gt;0,"½",""),IF(AND(Setup!$A$13&lt;&gt;"",COUNTIFS('Leave log'!$A$5:$A$404,$A31,'Leave log'!$C$5:$C$404,"&lt;="&amp;R$4,'Leave log'!$D$5:$D$404,"&gt;="&amp;R$4,'Leave log'!$B$5:$B$404,Setup!$A$13)&gt;0),Setup!$B$13&amp;IF(COUNTIFS('Leave log'!$A$5:$A$404,$A31,'Leave log'!$C$5:$C$404,R$4,'Leave log'!$D$5:$D$404,R$4,'Leave log'!$E$5:$E$404,"Half day")&gt;0,"½",""),IF(AND(Setup!$A$14&lt;&gt;"",COUNTIFS('Leave log'!$A$5:$A$404,$A31,'Leave log'!$C$5:$C$404,"&lt;="&amp;R$4,'Leave log'!$D$5:$D$404,"&gt;="&amp;R$4,'Leave log'!$B$5:$B$404,Setup!$A$14)&gt;0),Setup!$B$14&amp;IF(COUNTIFS('Leave log'!$A$5:$A$404,$A31,'Leave log'!$C$5:$C$404,R$4,'Leave log'!$D$5:$D$404,R$4,'Leave log'!$E$5:$E$404,"Half day")&gt;0,"½",""),IF(AND(Setup!$A$15&lt;&gt;"",COUNTIFS('Leave log'!$A$5:$A$404,$A31,'Leave log'!$C$5:$C$404,"&lt;="&amp;R$4,'Leave log'!$D$5:$D$404,"&gt;="&amp;R$4,'Leave log'!$B$5:$B$404,Setup!$A$15)&gt;0),Setup!$B$15&amp;IF(COUNTIFS('Leave log'!$A$5:$A$404,$A31,'Leave log'!$C$5:$C$404,R$4,'Leave log'!$D$5:$D$404,R$4,'Leave log'!$E$5:$E$404,"Half day")&gt;0,"½",""),IF(AND(Setup!$A$16&lt;&gt;"",COUNTIFS('Leave log'!$A$5:$A$404,$A31,'Leave log'!$C$5:$C$404,"&lt;="&amp;R$4,'Leave log'!$D$5:$D$404,"&gt;="&amp;R$4,'Leave log'!$B$5:$B$404,Setup!$A$16)&gt;0),Setup!$B$16&amp;IF(COUNTIFS('Leave log'!$A$5:$A$404,$A31,'Leave log'!$C$5:$C$404,R$4,'Leave log'!$D$5:$D$404,R$4,'Leave log'!$E$5:$E$404,"Half day")&gt;0,"½",""),IF(AND(Setup!$A$17&lt;&gt;"",COUNTIFS('Leave log'!$A$5:$A$404,$A31,'Leave log'!$C$5:$C$404,"&lt;="&amp;R$4,'Leave log'!$D$5:$D$404,"&gt;="&amp;R$4,'Leave log'!$B$5:$B$404,Setup!$A$17)&gt;0),Setup!$B$17&amp;IF(COUNTIFS('Leave log'!$A$5:$A$404,$A31,'Leave log'!$C$5:$C$404,R$4,'Leave log'!$D$5:$D$404,R$4,'Leave log'!$E$5:$E$404,"Half day")&gt;0,"½",""),""))))))))</f>
        <v/>
      </c>
      <c r="S31" s="75">
        <f>IF(OR(S$7=1,$A31=""),"",IF(COUNTIFS('Leave log'!$A$5:$A$404,$A31,'Leave log'!$C$5:$C$404,"&lt;="&amp;S$4,'Leave log'!$D$5:$D$404,"&gt;="&amp;S$4)=0,"",IF(AND(Setup!$A$12&lt;&gt;"",COUNTIFS('Leave log'!$A$5:$A$404,$A31,'Leave log'!$C$5:$C$404,"&lt;="&amp;S$4,'Leave log'!$D$5:$D$404,"&gt;="&amp;S$4,'Leave log'!$B$5:$B$404,Setup!$A$12)&gt;0),Setup!$B$12&amp;IF(COUNTIFS('Leave log'!$A$5:$A$404,$A31,'Leave log'!$C$5:$C$404,S$4,'Leave log'!$D$5:$D$404,S$4,'Leave log'!$E$5:$E$404,"Half day")&gt;0,"½",""),IF(AND(Setup!$A$13&lt;&gt;"",COUNTIFS('Leave log'!$A$5:$A$404,$A31,'Leave log'!$C$5:$C$404,"&lt;="&amp;S$4,'Leave log'!$D$5:$D$404,"&gt;="&amp;S$4,'Leave log'!$B$5:$B$404,Setup!$A$13)&gt;0),Setup!$B$13&amp;IF(COUNTIFS('Leave log'!$A$5:$A$404,$A31,'Leave log'!$C$5:$C$404,S$4,'Leave log'!$D$5:$D$404,S$4,'Leave log'!$E$5:$E$404,"Half day")&gt;0,"½",""),IF(AND(Setup!$A$14&lt;&gt;"",COUNTIFS('Leave log'!$A$5:$A$404,$A31,'Leave log'!$C$5:$C$404,"&lt;="&amp;S$4,'Leave log'!$D$5:$D$404,"&gt;="&amp;S$4,'Leave log'!$B$5:$B$404,Setup!$A$14)&gt;0),Setup!$B$14&amp;IF(COUNTIFS('Leave log'!$A$5:$A$404,$A31,'Leave log'!$C$5:$C$404,S$4,'Leave log'!$D$5:$D$404,S$4,'Leave log'!$E$5:$E$404,"Half day")&gt;0,"½",""),IF(AND(Setup!$A$15&lt;&gt;"",COUNTIFS('Leave log'!$A$5:$A$404,$A31,'Leave log'!$C$5:$C$404,"&lt;="&amp;S$4,'Leave log'!$D$5:$D$404,"&gt;="&amp;S$4,'Leave log'!$B$5:$B$404,Setup!$A$15)&gt;0),Setup!$B$15&amp;IF(COUNTIFS('Leave log'!$A$5:$A$404,$A31,'Leave log'!$C$5:$C$404,S$4,'Leave log'!$D$5:$D$404,S$4,'Leave log'!$E$5:$E$404,"Half day")&gt;0,"½",""),IF(AND(Setup!$A$16&lt;&gt;"",COUNTIFS('Leave log'!$A$5:$A$404,$A31,'Leave log'!$C$5:$C$404,"&lt;="&amp;S$4,'Leave log'!$D$5:$D$404,"&gt;="&amp;S$4,'Leave log'!$B$5:$B$404,Setup!$A$16)&gt;0),Setup!$B$16&amp;IF(COUNTIFS('Leave log'!$A$5:$A$404,$A31,'Leave log'!$C$5:$C$404,S$4,'Leave log'!$D$5:$D$404,S$4,'Leave log'!$E$5:$E$404,"Half day")&gt;0,"½",""),IF(AND(Setup!$A$17&lt;&gt;"",COUNTIFS('Leave log'!$A$5:$A$404,$A31,'Leave log'!$C$5:$C$404,"&lt;="&amp;S$4,'Leave log'!$D$5:$D$404,"&gt;="&amp;S$4,'Leave log'!$B$5:$B$404,Setup!$A$17)&gt;0),Setup!$B$17&amp;IF(COUNTIFS('Leave log'!$A$5:$A$404,$A31,'Leave log'!$C$5:$C$404,S$4,'Leave log'!$D$5:$D$404,S$4,'Leave log'!$E$5:$E$404,"Half day")&gt;0,"½",""),""))))))))</f>
        <v/>
      </c>
      <c r="T31" s="75">
        <f>IF(OR(T$7=1,$A31=""),"",IF(COUNTIFS('Leave log'!$A$5:$A$404,$A31,'Leave log'!$C$5:$C$404,"&lt;="&amp;T$4,'Leave log'!$D$5:$D$404,"&gt;="&amp;T$4)=0,"",IF(AND(Setup!$A$12&lt;&gt;"",COUNTIFS('Leave log'!$A$5:$A$404,$A31,'Leave log'!$C$5:$C$404,"&lt;="&amp;T$4,'Leave log'!$D$5:$D$404,"&gt;="&amp;T$4,'Leave log'!$B$5:$B$404,Setup!$A$12)&gt;0),Setup!$B$12&amp;IF(COUNTIFS('Leave log'!$A$5:$A$404,$A31,'Leave log'!$C$5:$C$404,T$4,'Leave log'!$D$5:$D$404,T$4,'Leave log'!$E$5:$E$404,"Half day")&gt;0,"½",""),IF(AND(Setup!$A$13&lt;&gt;"",COUNTIFS('Leave log'!$A$5:$A$404,$A31,'Leave log'!$C$5:$C$404,"&lt;="&amp;T$4,'Leave log'!$D$5:$D$404,"&gt;="&amp;T$4,'Leave log'!$B$5:$B$404,Setup!$A$13)&gt;0),Setup!$B$13&amp;IF(COUNTIFS('Leave log'!$A$5:$A$404,$A31,'Leave log'!$C$5:$C$404,T$4,'Leave log'!$D$5:$D$404,T$4,'Leave log'!$E$5:$E$404,"Half day")&gt;0,"½",""),IF(AND(Setup!$A$14&lt;&gt;"",COUNTIFS('Leave log'!$A$5:$A$404,$A31,'Leave log'!$C$5:$C$404,"&lt;="&amp;T$4,'Leave log'!$D$5:$D$404,"&gt;="&amp;T$4,'Leave log'!$B$5:$B$404,Setup!$A$14)&gt;0),Setup!$B$14&amp;IF(COUNTIFS('Leave log'!$A$5:$A$404,$A31,'Leave log'!$C$5:$C$404,T$4,'Leave log'!$D$5:$D$404,T$4,'Leave log'!$E$5:$E$404,"Half day")&gt;0,"½",""),IF(AND(Setup!$A$15&lt;&gt;"",COUNTIFS('Leave log'!$A$5:$A$404,$A31,'Leave log'!$C$5:$C$404,"&lt;="&amp;T$4,'Leave log'!$D$5:$D$404,"&gt;="&amp;T$4,'Leave log'!$B$5:$B$404,Setup!$A$15)&gt;0),Setup!$B$15&amp;IF(COUNTIFS('Leave log'!$A$5:$A$404,$A31,'Leave log'!$C$5:$C$404,T$4,'Leave log'!$D$5:$D$404,T$4,'Leave log'!$E$5:$E$404,"Half day")&gt;0,"½",""),IF(AND(Setup!$A$16&lt;&gt;"",COUNTIFS('Leave log'!$A$5:$A$404,$A31,'Leave log'!$C$5:$C$404,"&lt;="&amp;T$4,'Leave log'!$D$5:$D$404,"&gt;="&amp;T$4,'Leave log'!$B$5:$B$404,Setup!$A$16)&gt;0),Setup!$B$16&amp;IF(COUNTIFS('Leave log'!$A$5:$A$404,$A31,'Leave log'!$C$5:$C$404,T$4,'Leave log'!$D$5:$D$404,T$4,'Leave log'!$E$5:$E$404,"Half day")&gt;0,"½",""),IF(AND(Setup!$A$17&lt;&gt;"",COUNTIFS('Leave log'!$A$5:$A$404,$A31,'Leave log'!$C$5:$C$404,"&lt;="&amp;T$4,'Leave log'!$D$5:$D$404,"&gt;="&amp;T$4,'Leave log'!$B$5:$B$404,Setup!$A$17)&gt;0),Setup!$B$17&amp;IF(COUNTIFS('Leave log'!$A$5:$A$404,$A31,'Leave log'!$C$5:$C$404,T$4,'Leave log'!$D$5:$D$404,T$4,'Leave log'!$E$5:$E$404,"Half day")&gt;0,"½",""),""))))))))</f>
        <v/>
      </c>
      <c r="U31" s="75">
        <f>IF(OR(U$7=1,$A31=""),"",IF(COUNTIFS('Leave log'!$A$5:$A$404,$A31,'Leave log'!$C$5:$C$404,"&lt;="&amp;U$4,'Leave log'!$D$5:$D$404,"&gt;="&amp;U$4)=0,"",IF(AND(Setup!$A$12&lt;&gt;"",COUNTIFS('Leave log'!$A$5:$A$404,$A31,'Leave log'!$C$5:$C$404,"&lt;="&amp;U$4,'Leave log'!$D$5:$D$404,"&gt;="&amp;U$4,'Leave log'!$B$5:$B$404,Setup!$A$12)&gt;0),Setup!$B$12&amp;IF(COUNTIFS('Leave log'!$A$5:$A$404,$A31,'Leave log'!$C$5:$C$404,U$4,'Leave log'!$D$5:$D$404,U$4,'Leave log'!$E$5:$E$404,"Half day")&gt;0,"½",""),IF(AND(Setup!$A$13&lt;&gt;"",COUNTIFS('Leave log'!$A$5:$A$404,$A31,'Leave log'!$C$5:$C$404,"&lt;="&amp;U$4,'Leave log'!$D$5:$D$404,"&gt;="&amp;U$4,'Leave log'!$B$5:$B$404,Setup!$A$13)&gt;0),Setup!$B$13&amp;IF(COUNTIFS('Leave log'!$A$5:$A$404,$A31,'Leave log'!$C$5:$C$404,U$4,'Leave log'!$D$5:$D$404,U$4,'Leave log'!$E$5:$E$404,"Half day")&gt;0,"½",""),IF(AND(Setup!$A$14&lt;&gt;"",COUNTIFS('Leave log'!$A$5:$A$404,$A31,'Leave log'!$C$5:$C$404,"&lt;="&amp;U$4,'Leave log'!$D$5:$D$404,"&gt;="&amp;U$4,'Leave log'!$B$5:$B$404,Setup!$A$14)&gt;0),Setup!$B$14&amp;IF(COUNTIFS('Leave log'!$A$5:$A$404,$A31,'Leave log'!$C$5:$C$404,U$4,'Leave log'!$D$5:$D$404,U$4,'Leave log'!$E$5:$E$404,"Half day")&gt;0,"½",""),IF(AND(Setup!$A$15&lt;&gt;"",COUNTIFS('Leave log'!$A$5:$A$404,$A31,'Leave log'!$C$5:$C$404,"&lt;="&amp;U$4,'Leave log'!$D$5:$D$404,"&gt;="&amp;U$4,'Leave log'!$B$5:$B$404,Setup!$A$15)&gt;0),Setup!$B$15&amp;IF(COUNTIFS('Leave log'!$A$5:$A$404,$A31,'Leave log'!$C$5:$C$404,U$4,'Leave log'!$D$5:$D$404,U$4,'Leave log'!$E$5:$E$404,"Half day")&gt;0,"½",""),IF(AND(Setup!$A$16&lt;&gt;"",COUNTIFS('Leave log'!$A$5:$A$404,$A31,'Leave log'!$C$5:$C$404,"&lt;="&amp;U$4,'Leave log'!$D$5:$D$404,"&gt;="&amp;U$4,'Leave log'!$B$5:$B$404,Setup!$A$16)&gt;0),Setup!$B$16&amp;IF(COUNTIFS('Leave log'!$A$5:$A$404,$A31,'Leave log'!$C$5:$C$404,U$4,'Leave log'!$D$5:$D$404,U$4,'Leave log'!$E$5:$E$404,"Half day")&gt;0,"½",""),IF(AND(Setup!$A$17&lt;&gt;"",COUNTIFS('Leave log'!$A$5:$A$404,$A31,'Leave log'!$C$5:$C$404,"&lt;="&amp;U$4,'Leave log'!$D$5:$D$404,"&gt;="&amp;U$4,'Leave log'!$B$5:$B$404,Setup!$A$17)&gt;0),Setup!$B$17&amp;IF(COUNTIFS('Leave log'!$A$5:$A$404,$A31,'Leave log'!$C$5:$C$404,U$4,'Leave log'!$D$5:$D$404,U$4,'Leave log'!$E$5:$E$404,"Half day")&gt;0,"½",""),""))))))))</f>
        <v/>
      </c>
      <c r="V31" s="75">
        <f>IF(OR(V$7=1,$A31=""),"",IF(COUNTIFS('Leave log'!$A$5:$A$404,$A31,'Leave log'!$C$5:$C$404,"&lt;="&amp;V$4,'Leave log'!$D$5:$D$404,"&gt;="&amp;V$4)=0,"",IF(AND(Setup!$A$12&lt;&gt;"",COUNTIFS('Leave log'!$A$5:$A$404,$A31,'Leave log'!$C$5:$C$404,"&lt;="&amp;V$4,'Leave log'!$D$5:$D$404,"&gt;="&amp;V$4,'Leave log'!$B$5:$B$404,Setup!$A$12)&gt;0),Setup!$B$12&amp;IF(COUNTIFS('Leave log'!$A$5:$A$404,$A31,'Leave log'!$C$5:$C$404,V$4,'Leave log'!$D$5:$D$404,V$4,'Leave log'!$E$5:$E$404,"Half day")&gt;0,"½",""),IF(AND(Setup!$A$13&lt;&gt;"",COUNTIFS('Leave log'!$A$5:$A$404,$A31,'Leave log'!$C$5:$C$404,"&lt;="&amp;V$4,'Leave log'!$D$5:$D$404,"&gt;="&amp;V$4,'Leave log'!$B$5:$B$404,Setup!$A$13)&gt;0),Setup!$B$13&amp;IF(COUNTIFS('Leave log'!$A$5:$A$404,$A31,'Leave log'!$C$5:$C$404,V$4,'Leave log'!$D$5:$D$404,V$4,'Leave log'!$E$5:$E$404,"Half day")&gt;0,"½",""),IF(AND(Setup!$A$14&lt;&gt;"",COUNTIFS('Leave log'!$A$5:$A$404,$A31,'Leave log'!$C$5:$C$404,"&lt;="&amp;V$4,'Leave log'!$D$5:$D$404,"&gt;="&amp;V$4,'Leave log'!$B$5:$B$404,Setup!$A$14)&gt;0),Setup!$B$14&amp;IF(COUNTIFS('Leave log'!$A$5:$A$404,$A31,'Leave log'!$C$5:$C$404,V$4,'Leave log'!$D$5:$D$404,V$4,'Leave log'!$E$5:$E$404,"Half day")&gt;0,"½",""),IF(AND(Setup!$A$15&lt;&gt;"",COUNTIFS('Leave log'!$A$5:$A$404,$A31,'Leave log'!$C$5:$C$404,"&lt;="&amp;V$4,'Leave log'!$D$5:$D$404,"&gt;="&amp;V$4,'Leave log'!$B$5:$B$404,Setup!$A$15)&gt;0),Setup!$B$15&amp;IF(COUNTIFS('Leave log'!$A$5:$A$404,$A31,'Leave log'!$C$5:$C$404,V$4,'Leave log'!$D$5:$D$404,V$4,'Leave log'!$E$5:$E$404,"Half day")&gt;0,"½",""),IF(AND(Setup!$A$16&lt;&gt;"",COUNTIFS('Leave log'!$A$5:$A$404,$A31,'Leave log'!$C$5:$C$404,"&lt;="&amp;V$4,'Leave log'!$D$5:$D$404,"&gt;="&amp;V$4,'Leave log'!$B$5:$B$404,Setup!$A$16)&gt;0),Setup!$B$16&amp;IF(COUNTIFS('Leave log'!$A$5:$A$404,$A31,'Leave log'!$C$5:$C$404,V$4,'Leave log'!$D$5:$D$404,V$4,'Leave log'!$E$5:$E$404,"Half day")&gt;0,"½",""),IF(AND(Setup!$A$17&lt;&gt;"",COUNTIFS('Leave log'!$A$5:$A$404,$A31,'Leave log'!$C$5:$C$404,"&lt;="&amp;V$4,'Leave log'!$D$5:$D$404,"&gt;="&amp;V$4,'Leave log'!$B$5:$B$404,Setup!$A$17)&gt;0),Setup!$B$17&amp;IF(COUNTIFS('Leave log'!$A$5:$A$404,$A31,'Leave log'!$C$5:$C$404,V$4,'Leave log'!$D$5:$D$404,V$4,'Leave log'!$E$5:$E$404,"Half day")&gt;0,"½",""),""))))))))</f>
        <v/>
      </c>
      <c r="W31" s="75">
        <f>IF(OR(W$7=1,$A31=""),"",IF(COUNTIFS('Leave log'!$A$5:$A$404,$A31,'Leave log'!$C$5:$C$404,"&lt;="&amp;W$4,'Leave log'!$D$5:$D$404,"&gt;="&amp;W$4)=0,"",IF(AND(Setup!$A$12&lt;&gt;"",COUNTIFS('Leave log'!$A$5:$A$404,$A31,'Leave log'!$C$5:$C$404,"&lt;="&amp;W$4,'Leave log'!$D$5:$D$404,"&gt;="&amp;W$4,'Leave log'!$B$5:$B$404,Setup!$A$12)&gt;0),Setup!$B$12&amp;IF(COUNTIFS('Leave log'!$A$5:$A$404,$A31,'Leave log'!$C$5:$C$404,W$4,'Leave log'!$D$5:$D$404,W$4,'Leave log'!$E$5:$E$404,"Half day")&gt;0,"½",""),IF(AND(Setup!$A$13&lt;&gt;"",COUNTIFS('Leave log'!$A$5:$A$404,$A31,'Leave log'!$C$5:$C$404,"&lt;="&amp;W$4,'Leave log'!$D$5:$D$404,"&gt;="&amp;W$4,'Leave log'!$B$5:$B$404,Setup!$A$13)&gt;0),Setup!$B$13&amp;IF(COUNTIFS('Leave log'!$A$5:$A$404,$A31,'Leave log'!$C$5:$C$404,W$4,'Leave log'!$D$5:$D$404,W$4,'Leave log'!$E$5:$E$404,"Half day")&gt;0,"½",""),IF(AND(Setup!$A$14&lt;&gt;"",COUNTIFS('Leave log'!$A$5:$A$404,$A31,'Leave log'!$C$5:$C$404,"&lt;="&amp;W$4,'Leave log'!$D$5:$D$404,"&gt;="&amp;W$4,'Leave log'!$B$5:$B$404,Setup!$A$14)&gt;0),Setup!$B$14&amp;IF(COUNTIFS('Leave log'!$A$5:$A$404,$A31,'Leave log'!$C$5:$C$404,W$4,'Leave log'!$D$5:$D$404,W$4,'Leave log'!$E$5:$E$404,"Half day")&gt;0,"½",""),IF(AND(Setup!$A$15&lt;&gt;"",COUNTIFS('Leave log'!$A$5:$A$404,$A31,'Leave log'!$C$5:$C$404,"&lt;="&amp;W$4,'Leave log'!$D$5:$D$404,"&gt;="&amp;W$4,'Leave log'!$B$5:$B$404,Setup!$A$15)&gt;0),Setup!$B$15&amp;IF(COUNTIFS('Leave log'!$A$5:$A$404,$A31,'Leave log'!$C$5:$C$404,W$4,'Leave log'!$D$5:$D$404,W$4,'Leave log'!$E$5:$E$404,"Half day")&gt;0,"½",""),IF(AND(Setup!$A$16&lt;&gt;"",COUNTIFS('Leave log'!$A$5:$A$404,$A31,'Leave log'!$C$5:$C$404,"&lt;="&amp;W$4,'Leave log'!$D$5:$D$404,"&gt;="&amp;W$4,'Leave log'!$B$5:$B$404,Setup!$A$16)&gt;0),Setup!$B$16&amp;IF(COUNTIFS('Leave log'!$A$5:$A$404,$A31,'Leave log'!$C$5:$C$404,W$4,'Leave log'!$D$5:$D$404,W$4,'Leave log'!$E$5:$E$404,"Half day")&gt;0,"½",""),IF(AND(Setup!$A$17&lt;&gt;"",COUNTIFS('Leave log'!$A$5:$A$404,$A31,'Leave log'!$C$5:$C$404,"&lt;="&amp;W$4,'Leave log'!$D$5:$D$404,"&gt;="&amp;W$4,'Leave log'!$B$5:$B$404,Setup!$A$17)&gt;0),Setup!$B$17&amp;IF(COUNTIFS('Leave log'!$A$5:$A$404,$A31,'Leave log'!$C$5:$C$404,W$4,'Leave log'!$D$5:$D$404,W$4,'Leave log'!$E$5:$E$404,"Half day")&gt;0,"½",""),""))))))))</f>
        <v/>
      </c>
      <c r="X31" s="75">
        <f>IF(OR(X$7=1,$A31=""),"",IF(COUNTIFS('Leave log'!$A$5:$A$404,$A31,'Leave log'!$C$5:$C$404,"&lt;="&amp;X$4,'Leave log'!$D$5:$D$404,"&gt;="&amp;X$4)=0,"",IF(AND(Setup!$A$12&lt;&gt;"",COUNTIFS('Leave log'!$A$5:$A$404,$A31,'Leave log'!$C$5:$C$404,"&lt;="&amp;X$4,'Leave log'!$D$5:$D$404,"&gt;="&amp;X$4,'Leave log'!$B$5:$B$404,Setup!$A$12)&gt;0),Setup!$B$12&amp;IF(COUNTIFS('Leave log'!$A$5:$A$404,$A31,'Leave log'!$C$5:$C$404,X$4,'Leave log'!$D$5:$D$404,X$4,'Leave log'!$E$5:$E$404,"Half day")&gt;0,"½",""),IF(AND(Setup!$A$13&lt;&gt;"",COUNTIFS('Leave log'!$A$5:$A$404,$A31,'Leave log'!$C$5:$C$404,"&lt;="&amp;X$4,'Leave log'!$D$5:$D$404,"&gt;="&amp;X$4,'Leave log'!$B$5:$B$404,Setup!$A$13)&gt;0),Setup!$B$13&amp;IF(COUNTIFS('Leave log'!$A$5:$A$404,$A31,'Leave log'!$C$5:$C$404,X$4,'Leave log'!$D$5:$D$404,X$4,'Leave log'!$E$5:$E$404,"Half day")&gt;0,"½",""),IF(AND(Setup!$A$14&lt;&gt;"",COUNTIFS('Leave log'!$A$5:$A$404,$A31,'Leave log'!$C$5:$C$404,"&lt;="&amp;X$4,'Leave log'!$D$5:$D$404,"&gt;="&amp;X$4,'Leave log'!$B$5:$B$404,Setup!$A$14)&gt;0),Setup!$B$14&amp;IF(COUNTIFS('Leave log'!$A$5:$A$404,$A31,'Leave log'!$C$5:$C$404,X$4,'Leave log'!$D$5:$D$404,X$4,'Leave log'!$E$5:$E$404,"Half day")&gt;0,"½",""),IF(AND(Setup!$A$15&lt;&gt;"",COUNTIFS('Leave log'!$A$5:$A$404,$A31,'Leave log'!$C$5:$C$404,"&lt;="&amp;X$4,'Leave log'!$D$5:$D$404,"&gt;="&amp;X$4,'Leave log'!$B$5:$B$404,Setup!$A$15)&gt;0),Setup!$B$15&amp;IF(COUNTIFS('Leave log'!$A$5:$A$404,$A31,'Leave log'!$C$5:$C$404,X$4,'Leave log'!$D$5:$D$404,X$4,'Leave log'!$E$5:$E$404,"Half day")&gt;0,"½",""),IF(AND(Setup!$A$16&lt;&gt;"",COUNTIFS('Leave log'!$A$5:$A$404,$A31,'Leave log'!$C$5:$C$404,"&lt;="&amp;X$4,'Leave log'!$D$5:$D$404,"&gt;="&amp;X$4,'Leave log'!$B$5:$B$404,Setup!$A$16)&gt;0),Setup!$B$16&amp;IF(COUNTIFS('Leave log'!$A$5:$A$404,$A31,'Leave log'!$C$5:$C$404,X$4,'Leave log'!$D$5:$D$404,X$4,'Leave log'!$E$5:$E$404,"Half day")&gt;0,"½",""),IF(AND(Setup!$A$17&lt;&gt;"",COUNTIFS('Leave log'!$A$5:$A$404,$A31,'Leave log'!$C$5:$C$404,"&lt;="&amp;X$4,'Leave log'!$D$5:$D$404,"&gt;="&amp;X$4,'Leave log'!$B$5:$B$404,Setup!$A$17)&gt;0),Setup!$B$17&amp;IF(COUNTIFS('Leave log'!$A$5:$A$404,$A31,'Leave log'!$C$5:$C$404,X$4,'Leave log'!$D$5:$D$404,X$4,'Leave log'!$E$5:$E$404,"Half day")&gt;0,"½",""),""))))))))</f>
        <v/>
      </c>
      <c r="Y31" s="75">
        <f>IF(OR(Y$7=1,$A31=""),"",IF(COUNTIFS('Leave log'!$A$5:$A$404,$A31,'Leave log'!$C$5:$C$404,"&lt;="&amp;Y$4,'Leave log'!$D$5:$D$404,"&gt;="&amp;Y$4)=0,"",IF(AND(Setup!$A$12&lt;&gt;"",COUNTIFS('Leave log'!$A$5:$A$404,$A31,'Leave log'!$C$5:$C$404,"&lt;="&amp;Y$4,'Leave log'!$D$5:$D$404,"&gt;="&amp;Y$4,'Leave log'!$B$5:$B$404,Setup!$A$12)&gt;0),Setup!$B$12&amp;IF(COUNTIFS('Leave log'!$A$5:$A$404,$A31,'Leave log'!$C$5:$C$404,Y$4,'Leave log'!$D$5:$D$404,Y$4,'Leave log'!$E$5:$E$404,"Half day")&gt;0,"½",""),IF(AND(Setup!$A$13&lt;&gt;"",COUNTIFS('Leave log'!$A$5:$A$404,$A31,'Leave log'!$C$5:$C$404,"&lt;="&amp;Y$4,'Leave log'!$D$5:$D$404,"&gt;="&amp;Y$4,'Leave log'!$B$5:$B$404,Setup!$A$13)&gt;0),Setup!$B$13&amp;IF(COUNTIFS('Leave log'!$A$5:$A$404,$A31,'Leave log'!$C$5:$C$404,Y$4,'Leave log'!$D$5:$D$404,Y$4,'Leave log'!$E$5:$E$404,"Half day")&gt;0,"½",""),IF(AND(Setup!$A$14&lt;&gt;"",COUNTIFS('Leave log'!$A$5:$A$404,$A31,'Leave log'!$C$5:$C$404,"&lt;="&amp;Y$4,'Leave log'!$D$5:$D$404,"&gt;="&amp;Y$4,'Leave log'!$B$5:$B$404,Setup!$A$14)&gt;0),Setup!$B$14&amp;IF(COUNTIFS('Leave log'!$A$5:$A$404,$A31,'Leave log'!$C$5:$C$404,Y$4,'Leave log'!$D$5:$D$404,Y$4,'Leave log'!$E$5:$E$404,"Half day")&gt;0,"½",""),IF(AND(Setup!$A$15&lt;&gt;"",COUNTIFS('Leave log'!$A$5:$A$404,$A31,'Leave log'!$C$5:$C$404,"&lt;="&amp;Y$4,'Leave log'!$D$5:$D$404,"&gt;="&amp;Y$4,'Leave log'!$B$5:$B$404,Setup!$A$15)&gt;0),Setup!$B$15&amp;IF(COUNTIFS('Leave log'!$A$5:$A$404,$A31,'Leave log'!$C$5:$C$404,Y$4,'Leave log'!$D$5:$D$404,Y$4,'Leave log'!$E$5:$E$404,"Half day")&gt;0,"½",""),IF(AND(Setup!$A$16&lt;&gt;"",COUNTIFS('Leave log'!$A$5:$A$404,$A31,'Leave log'!$C$5:$C$404,"&lt;="&amp;Y$4,'Leave log'!$D$5:$D$404,"&gt;="&amp;Y$4,'Leave log'!$B$5:$B$404,Setup!$A$16)&gt;0),Setup!$B$16&amp;IF(COUNTIFS('Leave log'!$A$5:$A$404,$A31,'Leave log'!$C$5:$C$404,Y$4,'Leave log'!$D$5:$D$404,Y$4,'Leave log'!$E$5:$E$404,"Half day")&gt;0,"½",""),IF(AND(Setup!$A$17&lt;&gt;"",COUNTIFS('Leave log'!$A$5:$A$404,$A31,'Leave log'!$C$5:$C$404,"&lt;="&amp;Y$4,'Leave log'!$D$5:$D$404,"&gt;="&amp;Y$4,'Leave log'!$B$5:$B$404,Setup!$A$17)&gt;0),Setup!$B$17&amp;IF(COUNTIFS('Leave log'!$A$5:$A$404,$A31,'Leave log'!$C$5:$C$404,Y$4,'Leave log'!$D$5:$D$404,Y$4,'Leave log'!$E$5:$E$404,"Half day")&gt;0,"½",""),""))))))))</f>
        <v/>
      </c>
      <c r="Z31" s="75">
        <f>IF(OR(Z$7=1,$A31=""),"",IF(COUNTIFS('Leave log'!$A$5:$A$404,$A31,'Leave log'!$C$5:$C$404,"&lt;="&amp;Z$4,'Leave log'!$D$5:$D$404,"&gt;="&amp;Z$4)=0,"",IF(AND(Setup!$A$12&lt;&gt;"",COUNTIFS('Leave log'!$A$5:$A$404,$A31,'Leave log'!$C$5:$C$404,"&lt;="&amp;Z$4,'Leave log'!$D$5:$D$404,"&gt;="&amp;Z$4,'Leave log'!$B$5:$B$404,Setup!$A$12)&gt;0),Setup!$B$12&amp;IF(COUNTIFS('Leave log'!$A$5:$A$404,$A31,'Leave log'!$C$5:$C$404,Z$4,'Leave log'!$D$5:$D$404,Z$4,'Leave log'!$E$5:$E$404,"Half day")&gt;0,"½",""),IF(AND(Setup!$A$13&lt;&gt;"",COUNTIFS('Leave log'!$A$5:$A$404,$A31,'Leave log'!$C$5:$C$404,"&lt;="&amp;Z$4,'Leave log'!$D$5:$D$404,"&gt;="&amp;Z$4,'Leave log'!$B$5:$B$404,Setup!$A$13)&gt;0),Setup!$B$13&amp;IF(COUNTIFS('Leave log'!$A$5:$A$404,$A31,'Leave log'!$C$5:$C$404,Z$4,'Leave log'!$D$5:$D$404,Z$4,'Leave log'!$E$5:$E$404,"Half day")&gt;0,"½",""),IF(AND(Setup!$A$14&lt;&gt;"",COUNTIFS('Leave log'!$A$5:$A$404,$A31,'Leave log'!$C$5:$C$404,"&lt;="&amp;Z$4,'Leave log'!$D$5:$D$404,"&gt;="&amp;Z$4,'Leave log'!$B$5:$B$404,Setup!$A$14)&gt;0),Setup!$B$14&amp;IF(COUNTIFS('Leave log'!$A$5:$A$404,$A31,'Leave log'!$C$5:$C$404,Z$4,'Leave log'!$D$5:$D$404,Z$4,'Leave log'!$E$5:$E$404,"Half day")&gt;0,"½",""),IF(AND(Setup!$A$15&lt;&gt;"",COUNTIFS('Leave log'!$A$5:$A$404,$A31,'Leave log'!$C$5:$C$404,"&lt;="&amp;Z$4,'Leave log'!$D$5:$D$404,"&gt;="&amp;Z$4,'Leave log'!$B$5:$B$404,Setup!$A$15)&gt;0),Setup!$B$15&amp;IF(COUNTIFS('Leave log'!$A$5:$A$404,$A31,'Leave log'!$C$5:$C$404,Z$4,'Leave log'!$D$5:$D$404,Z$4,'Leave log'!$E$5:$E$404,"Half day")&gt;0,"½",""),IF(AND(Setup!$A$16&lt;&gt;"",COUNTIFS('Leave log'!$A$5:$A$404,$A31,'Leave log'!$C$5:$C$404,"&lt;="&amp;Z$4,'Leave log'!$D$5:$D$404,"&gt;="&amp;Z$4,'Leave log'!$B$5:$B$404,Setup!$A$16)&gt;0),Setup!$B$16&amp;IF(COUNTIFS('Leave log'!$A$5:$A$404,$A31,'Leave log'!$C$5:$C$404,Z$4,'Leave log'!$D$5:$D$404,Z$4,'Leave log'!$E$5:$E$404,"Half day")&gt;0,"½",""),IF(AND(Setup!$A$17&lt;&gt;"",COUNTIFS('Leave log'!$A$5:$A$404,$A31,'Leave log'!$C$5:$C$404,"&lt;="&amp;Z$4,'Leave log'!$D$5:$D$404,"&gt;="&amp;Z$4,'Leave log'!$B$5:$B$404,Setup!$A$17)&gt;0),Setup!$B$17&amp;IF(COUNTIFS('Leave log'!$A$5:$A$404,$A31,'Leave log'!$C$5:$C$404,Z$4,'Leave log'!$D$5:$D$404,Z$4,'Leave log'!$E$5:$E$404,"Half day")&gt;0,"½",""),""))))))))</f>
        <v/>
      </c>
      <c r="AA31" s="75">
        <f>IF(OR(AA$7=1,$A31=""),"",IF(COUNTIFS('Leave log'!$A$5:$A$404,$A31,'Leave log'!$C$5:$C$404,"&lt;="&amp;AA$4,'Leave log'!$D$5:$D$404,"&gt;="&amp;AA$4)=0,"",IF(AND(Setup!$A$12&lt;&gt;"",COUNTIFS('Leave log'!$A$5:$A$404,$A31,'Leave log'!$C$5:$C$404,"&lt;="&amp;AA$4,'Leave log'!$D$5:$D$404,"&gt;="&amp;AA$4,'Leave log'!$B$5:$B$404,Setup!$A$12)&gt;0),Setup!$B$12&amp;IF(COUNTIFS('Leave log'!$A$5:$A$404,$A31,'Leave log'!$C$5:$C$404,AA$4,'Leave log'!$D$5:$D$404,AA$4,'Leave log'!$E$5:$E$404,"Half day")&gt;0,"½",""),IF(AND(Setup!$A$13&lt;&gt;"",COUNTIFS('Leave log'!$A$5:$A$404,$A31,'Leave log'!$C$5:$C$404,"&lt;="&amp;AA$4,'Leave log'!$D$5:$D$404,"&gt;="&amp;AA$4,'Leave log'!$B$5:$B$404,Setup!$A$13)&gt;0),Setup!$B$13&amp;IF(COUNTIFS('Leave log'!$A$5:$A$404,$A31,'Leave log'!$C$5:$C$404,AA$4,'Leave log'!$D$5:$D$404,AA$4,'Leave log'!$E$5:$E$404,"Half day")&gt;0,"½",""),IF(AND(Setup!$A$14&lt;&gt;"",COUNTIFS('Leave log'!$A$5:$A$404,$A31,'Leave log'!$C$5:$C$404,"&lt;="&amp;AA$4,'Leave log'!$D$5:$D$404,"&gt;="&amp;AA$4,'Leave log'!$B$5:$B$404,Setup!$A$14)&gt;0),Setup!$B$14&amp;IF(COUNTIFS('Leave log'!$A$5:$A$404,$A31,'Leave log'!$C$5:$C$404,AA$4,'Leave log'!$D$5:$D$404,AA$4,'Leave log'!$E$5:$E$404,"Half day")&gt;0,"½",""),IF(AND(Setup!$A$15&lt;&gt;"",COUNTIFS('Leave log'!$A$5:$A$404,$A31,'Leave log'!$C$5:$C$404,"&lt;="&amp;AA$4,'Leave log'!$D$5:$D$404,"&gt;="&amp;AA$4,'Leave log'!$B$5:$B$404,Setup!$A$15)&gt;0),Setup!$B$15&amp;IF(COUNTIFS('Leave log'!$A$5:$A$404,$A31,'Leave log'!$C$5:$C$404,AA$4,'Leave log'!$D$5:$D$404,AA$4,'Leave log'!$E$5:$E$404,"Half day")&gt;0,"½",""),IF(AND(Setup!$A$16&lt;&gt;"",COUNTIFS('Leave log'!$A$5:$A$404,$A31,'Leave log'!$C$5:$C$404,"&lt;="&amp;AA$4,'Leave log'!$D$5:$D$404,"&gt;="&amp;AA$4,'Leave log'!$B$5:$B$404,Setup!$A$16)&gt;0),Setup!$B$16&amp;IF(COUNTIFS('Leave log'!$A$5:$A$404,$A31,'Leave log'!$C$5:$C$404,AA$4,'Leave log'!$D$5:$D$404,AA$4,'Leave log'!$E$5:$E$404,"Half day")&gt;0,"½",""),IF(AND(Setup!$A$17&lt;&gt;"",COUNTIFS('Leave log'!$A$5:$A$404,$A31,'Leave log'!$C$5:$C$404,"&lt;="&amp;AA$4,'Leave log'!$D$5:$D$404,"&gt;="&amp;AA$4,'Leave log'!$B$5:$B$404,Setup!$A$17)&gt;0),Setup!$B$17&amp;IF(COUNTIFS('Leave log'!$A$5:$A$404,$A31,'Leave log'!$C$5:$C$404,AA$4,'Leave log'!$D$5:$D$404,AA$4,'Leave log'!$E$5:$E$404,"Half day")&gt;0,"½",""),""))))))))</f>
        <v/>
      </c>
      <c r="AB31" s="75">
        <f>IF(OR(AB$7=1,$A31=""),"",IF(COUNTIFS('Leave log'!$A$5:$A$404,$A31,'Leave log'!$C$5:$C$404,"&lt;="&amp;AB$4,'Leave log'!$D$5:$D$404,"&gt;="&amp;AB$4)=0,"",IF(AND(Setup!$A$12&lt;&gt;"",COUNTIFS('Leave log'!$A$5:$A$404,$A31,'Leave log'!$C$5:$C$404,"&lt;="&amp;AB$4,'Leave log'!$D$5:$D$404,"&gt;="&amp;AB$4,'Leave log'!$B$5:$B$404,Setup!$A$12)&gt;0),Setup!$B$12&amp;IF(COUNTIFS('Leave log'!$A$5:$A$404,$A31,'Leave log'!$C$5:$C$404,AB$4,'Leave log'!$D$5:$D$404,AB$4,'Leave log'!$E$5:$E$404,"Half day")&gt;0,"½",""),IF(AND(Setup!$A$13&lt;&gt;"",COUNTIFS('Leave log'!$A$5:$A$404,$A31,'Leave log'!$C$5:$C$404,"&lt;="&amp;AB$4,'Leave log'!$D$5:$D$404,"&gt;="&amp;AB$4,'Leave log'!$B$5:$B$404,Setup!$A$13)&gt;0),Setup!$B$13&amp;IF(COUNTIFS('Leave log'!$A$5:$A$404,$A31,'Leave log'!$C$5:$C$404,AB$4,'Leave log'!$D$5:$D$404,AB$4,'Leave log'!$E$5:$E$404,"Half day")&gt;0,"½",""),IF(AND(Setup!$A$14&lt;&gt;"",COUNTIFS('Leave log'!$A$5:$A$404,$A31,'Leave log'!$C$5:$C$404,"&lt;="&amp;AB$4,'Leave log'!$D$5:$D$404,"&gt;="&amp;AB$4,'Leave log'!$B$5:$B$404,Setup!$A$14)&gt;0),Setup!$B$14&amp;IF(COUNTIFS('Leave log'!$A$5:$A$404,$A31,'Leave log'!$C$5:$C$404,AB$4,'Leave log'!$D$5:$D$404,AB$4,'Leave log'!$E$5:$E$404,"Half day")&gt;0,"½",""),IF(AND(Setup!$A$15&lt;&gt;"",COUNTIFS('Leave log'!$A$5:$A$404,$A31,'Leave log'!$C$5:$C$404,"&lt;="&amp;AB$4,'Leave log'!$D$5:$D$404,"&gt;="&amp;AB$4,'Leave log'!$B$5:$B$404,Setup!$A$15)&gt;0),Setup!$B$15&amp;IF(COUNTIFS('Leave log'!$A$5:$A$404,$A31,'Leave log'!$C$5:$C$404,AB$4,'Leave log'!$D$5:$D$404,AB$4,'Leave log'!$E$5:$E$404,"Half day")&gt;0,"½",""),IF(AND(Setup!$A$16&lt;&gt;"",COUNTIFS('Leave log'!$A$5:$A$404,$A31,'Leave log'!$C$5:$C$404,"&lt;="&amp;AB$4,'Leave log'!$D$5:$D$404,"&gt;="&amp;AB$4,'Leave log'!$B$5:$B$404,Setup!$A$16)&gt;0),Setup!$B$16&amp;IF(COUNTIFS('Leave log'!$A$5:$A$404,$A31,'Leave log'!$C$5:$C$404,AB$4,'Leave log'!$D$5:$D$404,AB$4,'Leave log'!$E$5:$E$404,"Half day")&gt;0,"½",""),IF(AND(Setup!$A$17&lt;&gt;"",COUNTIFS('Leave log'!$A$5:$A$404,$A31,'Leave log'!$C$5:$C$404,"&lt;="&amp;AB$4,'Leave log'!$D$5:$D$404,"&gt;="&amp;AB$4,'Leave log'!$B$5:$B$404,Setup!$A$17)&gt;0),Setup!$B$17&amp;IF(COUNTIFS('Leave log'!$A$5:$A$404,$A31,'Leave log'!$C$5:$C$404,AB$4,'Leave log'!$D$5:$D$404,AB$4,'Leave log'!$E$5:$E$404,"Half day")&gt;0,"½",""),""))))))))</f>
        <v/>
      </c>
      <c r="AC31" s="75">
        <f>IF(OR(AC$7=1,$A31=""),"",IF(COUNTIFS('Leave log'!$A$5:$A$404,$A31,'Leave log'!$C$5:$C$404,"&lt;="&amp;AC$4,'Leave log'!$D$5:$D$404,"&gt;="&amp;AC$4)=0,"",IF(AND(Setup!$A$12&lt;&gt;"",COUNTIFS('Leave log'!$A$5:$A$404,$A31,'Leave log'!$C$5:$C$404,"&lt;="&amp;AC$4,'Leave log'!$D$5:$D$404,"&gt;="&amp;AC$4,'Leave log'!$B$5:$B$404,Setup!$A$12)&gt;0),Setup!$B$12&amp;IF(COUNTIFS('Leave log'!$A$5:$A$404,$A31,'Leave log'!$C$5:$C$404,AC$4,'Leave log'!$D$5:$D$404,AC$4,'Leave log'!$E$5:$E$404,"Half day")&gt;0,"½",""),IF(AND(Setup!$A$13&lt;&gt;"",COUNTIFS('Leave log'!$A$5:$A$404,$A31,'Leave log'!$C$5:$C$404,"&lt;="&amp;AC$4,'Leave log'!$D$5:$D$404,"&gt;="&amp;AC$4,'Leave log'!$B$5:$B$404,Setup!$A$13)&gt;0),Setup!$B$13&amp;IF(COUNTIFS('Leave log'!$A$5:$A$404,$A31,'Leave log'!$C$5:$C$404,AC$4,'Leave log'!$D$5:$D$404,AC$4,'Leave log'!$E$5:$E$404,"Half day")&gt;0,"½",""),IF(AND(Setup!$A$14&lt;&gt;"",COUNTIFS('Leave log'!$A$5:$A$404,$A31,'Leave log'!$C$5:$C$404,"&lt;="&amp;AC$4,'Leave log'!$D$5:$D$404,"&gt;="&amp;AC$4,'Leave log'!$B$5:$B$404,Setup!$A$14)&gt;0),Setup!$B$14&amp;IF(COUNTIFS('Leave log'!$A$5:$A$404,$A31,'Leave log'!$C$5:$C$404,AC$4,'Leave log'!$D$5:$D$404,AC$4,'Leave log'!$E$5:$E$404,"Half day")&gt;0,"½",""),IF(AND(Setup!$A$15&lt;&gt;"",COUNTIFS('Leave log'!$A$5:$A$404,$A31,'Leave log'!$C$5:$C$404,"&lt;="&amp;AC$4,'Leave log'!$D$5:$D$404,"&gt;="&amp;AC$4,'Leave log'!$B$5:$B$404,Setup!$A$15)&gt;0),Setup!$B$15&amp;IF(COUNTIFS('Leave log'!$A$5:$A$404,$A31,'Leave log'!$C$5:$C$404,AC$4,'Leave log'!$D$5:$D$404,AC$4,'Leave log'!$E$5:$E$404,"Half day")&gt;0,"½",""),IF(AND(Setup!$A$16&lt;&gt;"",COUNTIFS('Leave log'!$A$5:$A$404,$A31,'Leave log'!$C$5:$C$404,"&lt;="&amp;AC$4,'Leave log'!$D$5:$D$404,"&gt;="&amp;AC$4,'Leave log'!$B$5:$B$404,Setup!$A$16)&gt;0),Setup!$B$16&amp;IF(COUNTIFS('Leave log'!$A$5:$A$404,$A31,'Leave log'!$C$5:$C$404,AC$4,'Leave log'!$D$5:$D$404,AC$4,'Leave log'!$E$5:$E$404,"Half day")&gt;0,"½",""),IF(AND(Setup!$A$17&lt;&gt;"",COUNTIFS('Leave log'!$A$5:$A$404,$A31,'Leave log'!$C$5:$C$404,"&lt;="&amp;AC$4,'Leave log'!$D$5:$D$404,"&gt;="&amp;AC$4,'Leave log'!$B$5:$B$404,Setup!$A$17)&gt;0),Setup!$B$17&amp;IF(COUNTIFS('Leave log'!$A$5:$A$404,$A31,'Leave log'!$C$5:$C$404,AC$4,'Leave log'!$D$5:$D$404,AC$4,'Leave log'!$E$5:$E$404,"Half day")&gt;0,"½",""),""))))))))</f>
        <v/>
      </c>
      <c r="AD31" s="75">
        <f>IF(OR(AD$7=1,$A31=""),"",IF(COUNTIFS('Leave log'!$A$5:$A$404,$A31,'Leave log'!$C$5:$C$404,"&lt;="&amp;AD$4,'Leave log'!$D$5:$D$404,"&gt;="&amp;AD$4)=0,"",IF(AND(Setup!$A$12&lt;&gt;"",COUNTIFS('Leave log'!$A$5:$A$404,$A31,'Leave log'!$C$5:$C$404,"&lt;="&amp;AD$4,'Leave log'!$D$5:$D$404,"&gt;="&amp;AD$4,'Leave log'!$B$5:$B$404,Setup!$A$12)&gt;0),Setup!$B$12&amp;IF(COUNTIFS('Leave log'!$A$5:$A$404,$A31,'Leave log'!$C$5:$C$404,AD$4,'Leave log'!$D$5:$D$404,AD$4,'Leave log'!$E$5:$E$404,"Half day")&gt;0,"½",""),IF(AND(Setup!$A$13&lt;&gt;"",COUNTIFS('Leave log'!$A$5:$A$404,$A31,'Leave log'!$C$5:$C$404,"&lt;="&amp;AD$4,'Leave log'!$D$5:$D$404,"&gt;="&amp;AD$4,'Leave log'!$B$5:$B$404,Setup!$A$13)&gt;0),Setup!$B$13&amp;IF(COUNTIFS('Leave log'!$A$5:$A$404,$A31,'Leave log'!$C$5:$C$404,AD$4,'Leave log'!$D$5:$D$404,AD$4,'Leave log'!$E$5:$E$404,"Half day")&gt;0,"½",""),IF(AND(Setup!$A$14&lt;&gt;"",COUNTIFS('Leave log'!$A$5:$A$404,$A31,'Leave log'!$C$5:$C$404,"&lt;="&amp;AD$4,'Leave log'!$D$5:$D$404,"&gt;="&amp;AD$4,'Leave log'!$B$5:$B$404,Setup!$A$14)&gt;0),Setup!$B$14&amp;IF(COUNTIFS('Leave log'!$A$5:$A$404,$A31,'Leave log'!$C$5:$C$404,AD$4,'Leave log'!$D$5:$D$404,AD$4,'Leave log'!$E$5:$E$404,"Half day")&gt;0,"½",""),IF(AND(Setup!$A$15&lt;&gt;"",COUNTIFS('Leave log'!$A$5:$A$404,$A31,'Leave log'!$C$5:$C$404,"&lt;="&amp;AD$4,'Leave log'!$D$5:$D$404,"&gt;="&amp;AD$4,'Leave log'!$B$5:$B$404,Setup!$A$15)&gt;0),Setup!$B$15&amp;IF(COUNTIFS('Leave log'!$A$5:$A$404,$A31,'Leave log'!$C$5:$C$404,AD$4,'Leave log'!$D$5:$D$404,AD$4,'Leave log'!$E$5:$E$404,"Half day")&gt;0,"½",""),IF(AND(Setup!$A$16&lt;&gt;"",COUNTIFS('Leave log'!$A$5:$A$404,$A31,'Leave log'!$C$5:$C$404,"&lt;="&amp;AD$4,'Leave log'!$D$5:$D$404,"&gt;="&amp;AD$4,'Leave log'!$B$5:$B$404,Setup!$A$16)&gt;0),Setup!$B$16&amp;IF(COUNTIFS('Leave log'!$A$5:$A$404,$A31,'Leave log'!$C$5:$C$404,AD$4,'Leave log'!$D$5:$D$404,AD$4,'Leave log'!$E$5:$E$404,"Half day")&gt;0,"½",""),IF(AND(Setup!$A$17&lt;&gt;"",COUNTIFS('Leave log'!$A$5:$A$404,$A31,'Leave log'!$C$5:$C$404,"&lt;="&amp;AD$4,'Leave log'!$D$5:$D$404,"&gt;="&amp;AD$4,'Leave log'!$B$5:$B$404,Setup!$A$17)&gt;0),Setup!$B$17&amp;IF(COUNTIFS('Leave log'!$A$5:$A$404,$A31,'Leave log'!$C$5:$C$404,AD$4,'Leave log'!$D$5:$D$404,AD$4,'Leave log'!$E$5:$E$404,"Half day")&gt;0,"½",""),""))))))))</f>
        <v/>
      </c>
      <c r="AE31" s="75">
        <f>IF(OR(AE$7=1,$A31=""),"",IF(COUNTIFS('Leave log'!$A$5:$A$404,$A31,'Leave log'!$C$5:$C$404,"&lt;="&amp;AE$4,'Leave log'!$D$5:$D$404,"&gt;="&amp;AE$4)=0,"",IF(AND(Setup!$A$12&lt;&gt;"",COUNTIFS('Leave log'!$A$5:$A$404,$A31,'Leave log'!$C$5:$C$404,"&lt;="&amp;AE$4,'Leave log'!$D$5:$D$404,"&gt;="&amp;AE$4,'Leave log'!$B$5:$B$404,Setup!$A$12)&gt;0),Setup!$B$12&amp;IF(COUNTIFS('Leave log'!$A$5:$A$404,$A31,'Leave log'!$C$5:$C$404,AE$4,'Leave log'!$D$5:$D$404,AE$4,'Leave log'!$E$5:$E$404,"Half day")&gt;0,"½",""),IF(AND(Setup!$A$13&lt;&gt;"",COUNTIFS('Leave log'!$A$5:$A$404,$A31,'Leave log'!$C$5:$C$404,"&lt;="&amp;AE$4,'Leave log'!$D$5:$D$404,"&gt;="&amp;AE$4,'Leave log'!$B$5:$B$404,Setup!$A$13)&gt;0),Setup!$B$13&amp;IF(COUNTIFS('Leave log'!$A$5:$A$404,$A31,'Leave log'!$C$5:$C$404,AE$4,'Leave log'!$D$5:$D$404,AE$4,'Leave log'!$E$5:$E$404,"Half day")&gt;0,"½",""),IF(AND(Setup!$A$14&lt;&gt;"",COUNTIFS('Leave log'!$A$5:$A$404,$A31,'Leave log'!$C$5:$C$404,"&lt;="&amp;AE$4,'Leave log'!$D$5:$D$404,"&gt;="&amp;AE$4,'Leave log'!$B$5:$B$404,Setup!$A$14)&gt;0),Setup!$B$14&amp;IF(COUNTIFS('Leave log'!$A$5:$A$404,$A31,'Leave log'!$C$5:$C$404,AE$4,'Leave log'!$D$5:$D$404,AE$4,'Leave log'!$E$5:$E$404,"Half day")&gt;0,"½",""),IF(AND(Setup!$A$15&lt;&gt;"",COUNTIFS('Leave log'!$A$5:$A$404,$A31,'Leave log'!$C$5:$C$404,"&lt;="&amp;AE$4,'Leave log'!$D$5:$D$404,"&gt;="&amp;AE$4,'Leave log'!$B$5:$B$404,Setup!$A$15)&gt;0),Setup!$B$15&amp;IF(COUNTIFS('Leave log'!$A$5:$A$404,$A31,'Leave log'!$C$5:$C$404,AE$4,'Leave log'!$D$5:$D$404,AE$4,'Leave log'!$E$5:$E$404,"Half day")&gt;0,"½",""),IF(AND(Setup!$A$16&lt;&gt;"",COUNTIFS('Leave log'!$A$5:$A$404,$A31,'Leave log'!$C$5:$C$404,"&lt;="&amp;AE$4,'Leave log'!$D$5:$D$404,"&gt;="&amp;AE$4,'Leave log'!$B$5:$B$404,Setup!$A$16)&gt;0),Setup!$B$16&amp;IF(COUNTIFS('Leave log'!$A$5:$A$404,$A31,'Leave log'!$C$5:$C$404,AE$4,'Leave log'!$D$5:$D$404,AE$4,'Leave log'!$E$5:$E$404,"Half day")&gt;0,"½",""),IF(AND(Setup!$A$17&lt;&gt;"",COUNTIFS('Leave log'!$A$5:$A$404,$A31,'Leave log'!$C$5:$C$404,"&lt;="&amp;AE$4,'Leave log'!$D$5:$D$404,"&gt;="&amp;AE$4,'Leave log'!$B$5:$B$404,Setup!$A$17)&gt;0),Setup!$B$17&amp;IF(COUNTIFS('Leave log'!$A$5:$A$404,$A31,'Leave log'!$C$5:$C$404,AE$4,'Leave log'!$D$5:$D$404,AE$4,'Leave log'!$E$5:$E$404,"Half day")&gt;0,"½",""),""))))))))</f>
        <v/>
      </c>
      <c r="AF31" s="75">
        <f>IF(OR(AF$7=1,$A31=""),"",IF(COUNTIFS('Leave log'!$A$5:$A$404,$A31,'Leave log'!$C$5:$C$404,"&lt;="&amp;AF$4,'Leave log'!$D$5:$D$404,"&gt;="&amp;AF$4)=0,"",IF(AND(Setup!$A$12&lt;&gt;"",COUNTIFS('Leave log'!$A$5:$A$404,$A31,'Leave log'!$C$5:$C$404,"&lt;="&amp;AF$4,'Leave log'!$D$5:$D$404,"&gt;="&amp;AF$4,'Leave log'!$B$5:$B$404,Setup!$A$12)&gt;0),Setup!$B$12&amp;IF(COUNTIFS('Leave log'!$A$5:$A$404,$A31,'Leave log'!$C$5:$C$404,AF$4,'Leave log'!$D$5:$D$404,AF$4,'Leave log'!$E$5:$E$404,"Half day")&gt;0,"½",""),IF(AND(Setup!$A$13&lt;&gt;"",COUNTIFS('Leave log'!$A$5:$A$404,$A31,'Leave log'!$C$5:$C$404,"&lt;="&amp;AF$4,'Leave log'!$D$5:$D$404,"&gt;="&amp;AF$4,'Leave log'!$B$5:$B$404,Setup!$A$13)&gt;0),Setup!$B$13&amp;IF(COUNTIFS('Leave log'!$A$5:$A$404,$A31,'Leave log'!$C$5:$C$404,AF$4,'Leave log'!$D$5:$D$404,AF$4,'Leave log'!$E$5:$E$404,"Half day")&gt;0,"½",""),IF(AND(Setup!$A$14&lt;&gt;"",COUNTIFS('Leave log'!$A$5:$A$404,$A31,'Leave log'!$C$5:$C$404,"&lt;="&amp;AF$4,'Leave log'!$D$5:$D$404,"&gt;="&amp;AF$4,'Leave log'!$B$5:$B$404,Setup!$A$14)&gt;0),Setup!$B$14&amp;IF(COUNTIFS('Leave log'!$A$5:$A$404,$A31,'Leave log'!$C$5:$C$404,AF$4,'Leave log'!$D$5:$D$404,AF$4,'Leave log'!$E$5:$E$404,"Half day")&gt;0,"½",""),IF(AND(Setup!$A$15&lt;&gt;"",COUNTIFS('Leave log'!$A$5:$A$404,$A31,'Leave log'!$C$5:$C$404,"&lt;="&amp;AF$4,'Leave log'!$D$5:$D$404,"&gt;="&amp;AF$4,'Leave log'!$B$5:$B$404,Setup!$A$15)&gt;0),Setup!$B$15&amp;IF(COUNTIFS('Leave log'!$A$5:$A$404,$A31,'Leave log'!$C$5:$C$404,AF$4,'Leave log'!$D$5:$D$404,AF$4,'Leave log'!$E$5:$E$404,"Half day")&gt;0,"½",""),IF(AND(Setup!$A$16&lt;&gt;"",COUNTIFS('Leave log'!$A$5:$A$404,$A31,'Leave log'!$C$5:$C$404,"&lt;="&amp;AF$4,'Leave log'!$D$5:$D$404,"&gt;="&amp;AF$4,'Leave log'!$B$5:$B$404,Setup!$A$16)&gt;0),Setup!$B$16&amp;IF(COUNTIFS('Leave log'!$A$5:$A$404,$A31,'Leave log'!$C$5:$C$404,AF$4,'Leave log'!$D$5:$D$404,AF$4,'Leave log'!$E$5:$E$404,"Half day")&gt;0,"½",""),IF(AND(Setup!$A$17&lt;&gt;"",COUNTIFS('Leave log'!$A$5:$A$404,$A31,'Leave log'!$C$5:$C$404,"&lt;="&amp;AF$4,'Leave log'!$D$5:$D$404,"&gt;="&amp;AF$4,'Leave log'!$B$5:$B$404,Setup!$A$17)&gt;0),Setup!$B$17&amp;IF(COUNTIFS('Leave log'!$A$5:$A$404,$A31,'Leave log'!$C$5:$C$404,AF$4,'Leave log'!$D$5:$D$404,AF$4,'Leave log'!$E$5:$E$404,"Half day")&gt;0,"½",""),""))))))))</f>
        <v/>
      </c>
    </row>
    <row r="32">
      <c r="A32" s="74">
        <f>IFERROR(IF(INDEX(Employees!$A$5:$A$34,25)="","",INDEX(Employees!$A$5:$A$34,25)),"")</f>
        <v/>
      </c>
      <c r="B32" s="75">
        <f>IF(OR(B$7=1,$A32=""),"",IF(COUNTIFS('Leave log'!$A$5:$A$404,$A32,'Leave log'!$C$5:$C$404,"&lt;="&amp;B$4,'Leave log'!$D$5:$D$404,"&gt;="&amp;B$4)=0,"",IF(AND(Setup!$A$12&lt;&gt;"",COUNTIFS('Leave log'!$A$5:$A$404,$A32,'Leave log'!$C$5:$C$404,"&lt;="&amp;B$4,'Leave log'!$D$5:$D$404,"&gt;="&amp;B$4,'Leave log'!$B$5:$B$404,Setup!$A$12)&gt;0),Setup!$B$12&amp;IF(COUNTIFS('Leave log'!$A$5:$A$404,$A32,'Leave log'!$C$5:$C$404,B$4,'Leave log'!$D$5:$D$404,B$4,'Leave log'!$E$5:$E$404,"Half day")&gt;0,"½",""),IF(AND(Setup!$A$13&lt;&gt;"",COUNTIFS('Leave log'!$A$5:$A$404,$A32,'Leave log'!$C$5:$C$404,"&lt;="&amp;B$4,'Leave log'!$D$5:$D$404,"&gt;="&amp;B$4,'Leave log'!$B$5:$B$404,Setup!$A$13)&gt;0),Setup!$B$13&amp;IF(COUNTIFS('Leave log'!$A$5:$A$404,$A32,'Leave log'!$C$5:$C$404,B$4,'Leave log'!$D$5:$D$404,B$4,'Leave log'!$E$5:$E$404,"Half day")&gt;0,"½",""),IF(AND(Setup!$A$14&lt;&gt;"",COUNTIFS('Leave log'!$A$5:$A$404,$A32,'Leave log'!$C$5:$C$404,"&lt;="&amp;B$4,'Leave log'!$D$5:$D$404,"&gt;="&amp;B$4,'Leave log'!$B$5:$B$404,Setup!$A$14)&gt;0),Setup!$B$14&amp;IF(COUNTIFS('Leave log'!$A$5:$A$404,$A32,'Leave log'!$C$5:$C$404,B$4,'Leave log'!$D$5:$D$404,B$4,'Leave log'!$E$5:$E$404,"Half day")&gt;0,"½",""),IF(AND(Setup!$A$15&lt;&gt;"",COUNTIFS('Leave log'!$A$5:$A$404,$A32,'Leave log'!$C$5:$C$404,"&lt;="&amp;B$4,'Leave log'!$D$5:$D$404,"&gt;="&amp;B$4,'Leave log'!$B$5:$B$404,Setup!$A$15)&gt;0),Setup!$B$15&amp;IF(COUNTIFS('Leave log'!$A$5:$A$404,$A32,'Leave log'!$C$5:$C$404,B$4,'Leave log'!$D$5:$D$404,B$4,'Leave log'!$E$5:$E$404,"Half day")&gt;0,"½",""),IF(AND(Setup!$A$16&lt;&gt;"",COUNTIFS('Leave log'!$A$5:$A$404,$A32,'Leave log'!$C$5:$C$404,"&lt;="&amp;B$4,'Leave log'!$D$5:$D$404,"&gt;="&amp;B$4,'Leave log'!$B$5:$B$404,Setup!$A$16)&gt;0),Setup!$B$16&amp;IF(COUNTIFS('Leave log'!$A$5:$A$404,$A32,'Leave log'!$C$5:$C$404,B$4,'Leave log'!$D$5:$D$404,B$4,'Leave log'!$E$5:$E$404,"Half day")&gt;0,"½",""),IF(AND(Setup!$A$17&lt;&gt;"",COUNTIFS('Leave log'!$A$5:$A$404,$A32,'Leave log'!$C$5:$C$404,"&lt;="&amp;B$4,'Leave log'!$D$5:$D$404,"&gt;="&amp;B$4,'Leave log'!$B$5:$B$404,Setup!$A$17)&gt;0),Setup!$B$17&amp;IF(COUNTIFS('Leave log'!$A$5:$A$404,$A32,'Leave log'!$C$5:$C$404,B$4,'Leave log'!$D$5:$D$404,B$4,'Leave log'!$E$5:$E$404,"Half day")&gt;0,"½",""),""))))))))</f>
        <v/>
      </c>
      <c r="C32" s="75">
        <f>IF(OR(C$7=1,$A32=""),"",IF(COUNTIFS('Leave log'!$A$5:$A$404,$A32,'Leave log'!$C$5:$C$404,"&lt;="&amp;C$4,'Leave log'!$D$5:$D$404,"&gt;="&amp;C$4)=0,"",IF(AND(Setup!$A$12&lt;&gt;"",COUNTIFS('Leave log'!$A$5:$A$404,$A32,'Leave log'!$C$5:$C$404,"&lt;="&amp;C$4,'Leave log'!$D$5:$D$404,"&gt;="&amp;C$4,'Leave log'!$B$5:$B$404,Setup!$A$12)&gt;0),Setup!$B$12&amp;IF(COUNTIFS('Leave log'!$A$5:$A$404,$A32,'Leave log'!$C$5:$C$404,C$4,'Leave log'!$D$5:$D$404,C$4,'Leave log'!$E$5:$E$404,"Half day")&gt;0,"½",""),IF(AND(Setup!$A$13&lt;&gt;"",COUNTIFS('Leave log'!$A$5:$A$404,$A32,'Leave log'!$C$5:$C$404,"&lt;="&amp;C$4,'Leave log'!$D$5:$D$404,"&gt;="&amp;C$4,'Leave log'!$B$5:$B$404,Setup!$A$13)&gt;0),Setup!$B$13&amp;IF(COUNTIFS('Leave log'!$A$5:$A$404,$A32,'Leave log'!$C$5:$C$404,C$4,'Leave log'!$D$5:$D$404,C$4,'Leave log'!$E$5:$E$404,"Half day")&gt;0,"½",""),IF(AND(Setup!$A$14&lt;&gt;"",COUNTIFS('Leave log'!$A$5:$A$404,$A32,'Leave log'!$C$5:$C$404,"&lt;="&amp;C$4,'Leave log'!$D$5:$D$404,"&gt;="&amp;C$4,'Leave log'!$B$5:$B$404,Setup!$A$14)&gt;0),Setup!$B$14&amp;IF(COUNTIFS('Leave log'!$A$5:$A$404,$A32,'Leave log'!$C$5:$C$404,C$4,'Leave log'!$D$5:$D$404,C$4,'Leave log'!$E$5:$E$404,"Half day")&gt;0,"½",""),IF(AND(Setup!$A$15&lt;&gt;"",COUNTIFS('Leave log'!$A$5:$A$404,$A32,'Leave log'!$C$5:$C$404,"&lt;="&amp;C$4,'Leave log'!$D$5:$D$404,"&gt;="&amp;C$4,'Leave log'!$B$5:$B$404,Setup!$A$15)&gt;0),Setup!$B$15&amp;IF(COUNTIFS('Leave log'!$A$5:$A$404,$A32,'Leave log'!$C$5:$C$404,C$4,'Leave log'!$D$5:$D$404,C$4,'Leave log'!$E$5:$E$404,"Half day")&gt;0,"½",""),IF(AND(Setup!$A$16&lt;&gt;"",COUNTIFS('Leave log'!$A$5:$A$404,$A32,'Leave log'!$C$5:$C$404,"&lt;="&amp;C$4,'Leave log'!$D$5:$D$404,"&gt;="&amp;C$4,'Leave log'!$B$5:$B$404,Setup!$A$16)&gt;0),Setup!$B$16&amp;IF(COUNTIFS('Leave log'!$A$5:$A$404,$A32,'Leave log'!$C$5:$C$404,C$4,'Leave log'!$D$5:$D$404,C$4,'Leave log'!$E$5:$E$404,"Half day")&gt;0,"½",""),IF(AND(Setup!$A$17&lt;&gt;"",COUNTIFS('Leave log'!$A$5:$A$404,$A32,'Leave log'!$C$5:$C$404,"&lt;="&amp;C$4,'Leave log'!$D$5:$D$404,"&gt;="&amp;C$4,'Leave log'!$B$5:$B$404,Setup!$A$17)&gt;0),Setup!$B$17&amp;IF(COUNTIFS('Leave log'!$A$5:$A$404,$A32,'Leave log'!$C$5:$C$404,C$4,'Leave log'!$D$5:$D$404,C$4,'Leave log'!$E$5:$E$404,"Half day")&gt;0,"½",""),""))))))))</f>
        <v/>
      </c>
      <c r="D32" s="75">
        <f>IF(OR(D$7=1,$A32=""),"",IF(COUNTIFS('Leave log'!$A$5:$A$404,$A32,'Leave log'!$C$5:$C$404,"&lt;="&amp;D$4,'Leave log'!$D$5:$D$404,"&gt;="&amp;D$4)=0,"",IF(AND(Setup!$A$12&lt;&gt;"",COUNTIFS('Leave log'!$A$5:$A$404,$A32,'Leave log'!$C$5:$C$404,"&lt;="&amp;D$4,'Leave log'!$D$5:$D$404,"&gt;="&amp;D$4,'Leave log'!$B$5:$B$404,Setup!$A$12)&gt;0),Setup!$B$12&amp;IF(COUNTIFS('Leave log'!$A$5:$A$404,$A32,'Leave log'!$C$5:$C$404,D$4,'Leave log'!$D$5:$D$404,D$4,'Leave log'!$E$5:$E$404,"Half day")&gt;0,"½",""),IF(AND(Setup!$A$13&lt;&gt;"",COUNTIFS('Leave log'!$A$5:$A$404,$A32,'Leave log'!$C$5:$C$404,"&lt;="&amp;D$4,'Leave log'!$D$5:$D$404,"&gt;="&amp;D$4,'Leave log'!$B$5:$B$404,Setup!$A$13)&gt;0),Setup!$B$13&amp;IF(COUNTIFS('Leave log'!$A$5:$A$404,$A32,'Leave log'!$C$5:$C$404,D$4,'Leave log'!$D$5:$D$404,D$4,'Leave log'!$E$5:$E$404,"Half day")&gt;0,"½",""),IF(AND(Setup!$A$14&lt;&gt;"",COUNTIFS('Leave log'!$A$5:$A$404,$A32,'Leave log'!$C$5:$C$404,"&lt;="&amp;D$4,'Leave log'!$D$5:$D$404,"&gt;="&amp;D$4,'Leave log'!$B$5:$B$404,Setup!$A$14)&gt;0),Setup!$B$14&amp;IF(COUNTIFS('Leave log'!$A$5:$A$404,$A32,'Leave log'!$C$5:$C$404,D$4,'Leave log'!$D$5:$D$404,D$4,'Leave log'!$E$5:$E$404,"Half day")&gt;0,"½",""),IF(AND(Setup!$A$15&lt;&gt;"",COUNTIFS('Leave log'!$A$5:$A$404,$A32,'Leave log'!$C$5:$C$404,"&lt;="&amp;D$4,'Leave log'!$D$5:$D$404,"&gt;="&amp;D$4,'Leave log'!$B$5:$B$404,Setup!$A$15)&gt;0),Setup!$B$15&amp;IF(COUNTIFS('Leave log'!$A$5:$A$404,$A32,'Leave log'!$C$5:$C$404,D$4,'Leave log'!$D$5:$D$404,D$4,'Leave log'!$E$5:$E$404,"Half day")&gt;0,"½",""),IF(AND(Setup!$A$16&lt;&gt;"",COUNTIFS('Leave log'!$A$5:$A$404,$A32,'Leave log'!$C$5:$C$404,"&lt;="&amp;D$4,'Leave log'!$D$5:$D$404,"&gt;="&amp;D$4,'Leave log'!$B$5:$B$404,Setup!$A$16)&gt;0),Setup!$B$16&amp;IF(COUNTIFS('Leave log'!$A$5:$A$404,$A32,'Leave log'!$C$5:$C$404,D$4,'Leave log'!$D$5:$D$404,D$4,'Leave log'!$E$5:$E$404,"Half day")&gt;0,"½",""),IF(AND(Setup!$A$17&lt;&gt;"",COUNTIFS('Leave log'!$A$5:$A$404,$A32,'Leave log'!$C$5:$C$404,"&lt;="&amp;D$4,'Leave log'!$D$5:$D$404,"&gt;="&amp;D$4,'Leave log'!$B$5:$B$404,Setup!$A$17)&gt;0),Setup!$B$17&amp;IF(COUNTIFS('Leave log'!$A$5:$A$404,$A32,'Leave log'!$C$5:$C$404,D$4,'Leave log'!$D$5:$D$404,D$4,'Leave log'!$E$5:$E$404,"Half day")&gt;0,"½",""),""))))))))</f>
        <v/>
      </c>
      <c r="E32" s="75">
        <f>IF(OR(E$7=1,$A32=""),"",IF(COUNTIFS('Leave log'!$A$5:$A$404,$A32,'Leave log'!$C$5:$C$404,"&lt;="&amp;E$4,'Leave log'!$D$5:$D$404,"&gt;="&amp;E$4)=0,"",IF(AND(Setup!$A$12&lt;&gt;"",COUNTIFS('Leave log'!$A$5:$A$404,$A32,'Leave log'!$C$5:$C$404,"&lt;="&amp;E$4,'Leave log'!$D$5:$D$404,"&gt;="&amp;E$4,'Leave log'!$B$5:$B$404,Setup!$A$12)&gt;0),Setup!$B$12&amp;IF(COUNTIFS('Leave log'!$A$5:$A$404,$A32,'Leave log'!$C$5:$C$404,E$4,'Leave log'!$D$5:$D$404,E$4,'Leave log'!$E$5:$E$404,"Half day")&gt;0,"½",""),IF(AND(Setup!$A$13&lt;&gt;"",COUNTIFS('Leave log'!$A$5:$A$404,$A32,'Leave log'!$C$5:$C$404,"&lt;="&amp;E$4,'Leave log'!$D$5:$D$404,"&gt;="&amp;E$4,'Leave log'!$B$5:$B$404,Setup!$A$13)&gt;0),Setup!$B$13&amp;IF(COUNTIFS('Leave log'!$A$5:$A$404,$A32,'Leave log'!$C$5:$C$404,E$4,'Leave log'!$D$5:$D$404,E$4,'Leave log'!$E$5:$E$404,"Half day")&gt;0,"½",""),IF(AND(Setup!$A$14&lt;&gt;"",COUNTIFS('Leave log'!$A$5:$A$404,$A32,'Leave log'!$C$5:$C$404,"&lt;="&amp;E$4,'Leave log'!$D$5:$D$404,"&gt;="&amp;E$4,'Leave log'!$B$5:$B$404,Setup!$A$14)&gt;0),Setup!$B$14&amp;IF(COUNTIFS('Leave log'!$A$5:$A$404,$A32,'Leave log'!$C$5:$C$404,E$4,'Leave log'!$D$5:$D$404,E$4,'Leave log'!$E$5:$E$404,"Half day")&gt;0,"½",""),IF(AND(Setup!$A$15&lt;&gt;"",COUNTIFS('Leave log'!$A$5:$A$404,$A32,'Leave log'!$C$5:$C$404,"&lt;="&amp;E$4,'Leave log'!$D$5:$D$404,"&gt;="&amp;E$4,'Leave log'!$B$5:$B$404,Setup!$A$15)&gt;0),Setup!$B$15&amp;IF(COUNTIFS('Leave log'!$A$5:$A$404,$A32,'Leave log'!$C$5:$C$404,E$4,'Leave log'!$D$5:$D$404,E$4,'Leave log'!$E$5:$E$404,"Half day")&gt;0,"½",""),IF(AND(Setup!$A$16&lt;&gt;"",COUNTIFS('Leave log'!$A$5:$A$404,$A32,'Leave log'!$C$5:$C$404,"&lt;="&amp;E$4,'Leave log'!$D$5:$D$404,"&gt;="&amp;E$4,'Leave log'!$B$5:$B$404,Setup!$A$16)&gt;0),Setup!$B$16&amp;IF(COUNTIFS('Leave log'!$A$5:$A$404,$A32,'Leave log'!$C$5:$C$404,E$4,'Leave log'!$D$5:$D$404,E$4,'Leave log'!$E$5:$E$404,"Half day")&gt;0,"½",""),IF(AND(Setup!$A$17&lt;&gt;"",COUNTIFS('Leave log'!$A$5:$A$404,$A32,'Leave log'!$C$5:$C$404,"&lt;="&amp;E$4,'Leave log'!$D$5:$D$404,"&gt;="&amp;E$4,'Leave log'!$B$5:$B$404,Setup!$A$17)&gt;0),Setup!$B$17&amp;IF(COUNTIFS('Leave log'!$A$5:$A$404,$A32,'Leave log'!$C$5:$C$404,E$4,'Leave log'!$D$5:$D$404,E$4,'Leave log'!$E$5:$E$404,"Half day")&gt;0,"½",""),""))))))))</f>
        <v/>
      </c>
      <c r="F32" s="75">
        <f>IF(OR(F$7=1,$A32=""),"",IF(COUNTIFS('Leave log'!$A$5:$A$404,$A32,'Leave log'!$C$5:$C$404,"&lt;="&amp;F$4,'Leave log'!$D$5:$D$404,"&gt;="&amp;F$4)=0,"",IF(AND(Setup!$A$12&lt;&gt;"",COUNTIFS('Leave log'!$A$5:$A$404,$A32,'Leave log'!$C$5:$C$404,"&lt;="&amp;F$4,'Leave log'!$D$5:$D$404,"&gt;="&amp;F$4,'Leave log'!$B$5:$B$404,Setup!$A$12)&gt;0),Setup!$B$12&amp;IF(COUNTIFS('Leave log'!$A$5:$A$404,$A32,'Leave log'!$C$5:$C$404,F$4,'Leave log'!$D$5:$D$404,F$4,'Leave log'!$E$5:$E$404,"Half day")&gt;0,"½",""),IF(AND(Setup!$A$13&lt;&gt;"",COUNTIFS('Leave log'!$A$5:$A$404,$A32,'Leave log'!$C$5:$C$404,"&lt;="&amp;F$4,'Leave log'!$D$5:$D$404,"&gt;="&amp;F$4,'Leave log'!$B$5:$B$404,Setup!$A$13)&gt;0),Setup!$B$13&amp;IF(COUNTIFS('Leave log'!$A$5:$A$404,$A32,'Leave log'!$C$5:$C$404,F$4,'Leave log'!$D$5:$D$404,F$4,'Leave log'!$E$5:$E$404,"Half day")&gt;0,"½",""),IF(AND(Setup!$A$14&lt;&gt;"",COUNTIFS('Leave log'!$A$5:$A$404,$A32,'Leave log'!$C$5:$C$404,"&lt;="&amp;F$4,'Leave log'!$D$5:$D$404,"&gt;="&amp;F$4,'Leave log'!$B$5:$B$404,Setup!$A$14)&gt;0),Setup!$B$14&amp;IF(COUNTIFS('Leave log'!$A$5:$A$404,$A32,'Leave log'!$C$5:$C$404,F$4,'Leave log'!$D$5:$D$404,F$4,'Leave log'!$E$5:$E$404,"Half day")&gt;0,"½",""),IF(AND(Setup!$A$15&lt;&gt;"",COUNTIFS('Leave log'!$A$5:$A$404,$A32,'Leave log'!$C$5:$C$404,"&lt;="&amp;F$4,'Leave log'!$D$5:$D$404,"&gt;="&amp;F$4,'Leave log'!$B$5:$B$404,Setup!$A$15)&gt;0),Setup!$B$15&amp;IF(COUNTIFS('Leave log'!$A$5:$A$404,$A32,'Leave log'!$C$5:$C$404,F$4,'Leave log'!$D$5:$D$404,F$4,'Leave log'!$E$5:$E$404,"Half day")&gt;0,"½",""),IF(AND(Setup!$A$16&lt;&gt;"",COUNTIFS('Leave log'!$A$5:$A$404,$A32,'Leave log'!$C$5:$C$404,"&lt;="&amp;F$4,'Leave log'!$D$5:$D$404,"&gt;="&amp;F$4,'Leave log'!$B$5:$B$404,Setup!$A$16)&gt;0),Setup!$B$16&amp;IF(COUNTIFS('Leave log'!$A$5:$A$404,$A32,'Leave log'!$C$5:$C$404,F$4,'Leave log'!$D$5:$D$404,F$4,'Leave log'!$E$5:$E$404,"Half day")&gt;0,"½",""),IF(AND(Setup!$A$17&lt;&gt;"",COUNTIFS('Leave log'!$A$5:$A$404,$A32,'Leave log'!$C$5:$C$404,"&lt;="&amp;F$4,'Leave log'!$D$5:$D$404,"&gt;="&amp;F$4,'Leave log'!$B$5:$B$404,Setup!$A$17)&gt;0),Setup!$B$17&amp;IF(COUNTIFS('Leave log'!$A$5:$A$404,$A32,'Leave log'!$C$5:$C$404,F$4,'Leave log'!$D$5:$D$404,F$4,'Leave log'!$E$5:$E$404,"Half day")&gt;0,"½",""),""))))))))</f>
        <v/>
      </c>
      <c r="G32" s="75">
        <f>IF(OR(G$7=1,$A32=""),"",IF(COUNTIFS('Leave log'!$A$5:$A$404,$A32,'Leave log'!$C$5:$C$404,"&lt;="&amp;G$4,'Leave log'!$D$5:$D$404,"&gt;="&amp;G$4)=0,"",IF(AND(Setup!$A$12&lt;&gt;"",COUNTIFS('Leave log'!$A$5:$A$404,$A32,'Leave log'!$C$5:$C$404,"&lt;="&amp;G$4,'Leave log'!$D$5:$D$404,"&gt;="&amp;G$4,'Leave log'!$B$5:$B$404,Setup!$A$12)&gt;0),Setup!$B$12&amp;IF(COUNTIFS('Leave log'!$A$5:$A$404,$A32,'Leave log'!$C$5:$C$404,G$4,'Leave log'!$D$5:$D$404,G$4,'Leave log'!$E$5:$E$404,"Half day")&gt;0,"½",""),IF(AND(Setup!$A$13&lt;&gt;"",COUNTIFS('Leave log'!$A$5:$A$404,$A32,'Leave log'!$C$5:$C$404,"&lt;="&amp;G$4,'Leave log'!$D$5:$D$404,"&gt;="&amp;G$4,'Leave log'!$B$5:$B$404,Setup!$A$13)&gt;0),Setup!$B$13&amp;IF(COUNTIFS('Leave log'!$A$5:$A$404,$A32,'Leave log'!$C$5:$C$404,G$4,'Leave log'!$D$5:$D$404,G$4,'Leave log'!$E$5:$E$404,"Half day")&gt;0,"½",""),IF(AND(Setup!$A$14&lt;&gt;"",COUNTIFS('Leave log'!$A$5:$A$404,$A32,'Leave log'!$C$5:$C$404,"&lt;="&amp;G$4,'Leave log'!$D$5:$D$404,"&gt;="&amp;G$4,'Leave log'!$B$5:$B$404,Setup!$A$14)&gt;0),Setup!$B$14&amp;IF(COUNTIFS('Leave log'!$A$5:$A$404,$A32,'Leave log'!$C$5:$C$404,G$4,'Leave log'!$D$5:$D$404,G$4,'Leave log'!$E$5:$E$404,"Half day")&gt;0,"½",""),IF(AND(Setup!$A$15&lt;&gt;"",COUNTIFS('Leave log'!$A$5:$A$404,$A32,'Leave log'!$C$5:$C$404,"&lt;="&amp;G$4,'Leave log'!$D$5:$D$404,"&gt;="&amp;G$4,'Leave log'!$B$5:$B$404,Setup!$A$15)&gt;0),Setup!$B$15&amp;IF(COUNTIFS('Leave log'!$A$5:$A$404,$A32,'Leave log'!$C$5:$C$404,G$4,'Leave log'!$D$5:$D$404,G$4,'Leave log'!$E$5:$E$404,"Half day")&gt;0,"½",""),IF(AND(Setup!$A$16&lt;&gt;"",COUNTIFS('Leave log'!$A$5:$A$404,$A32,'Leave log'!$C$5:$C$404,"&lt;="&amp;G$4,'Leave log'!$D$5:$D$404,"&gt;="&amp;G$4,'Leave log'!$B$5:$B$404,Setup!$A$16)&gt;0),Setup!$B$16&amp;IF(COUNTIFS('Leave log'!$A$5:$A$404,$A32,'Leave log'!$C$5:$C$404,G$4,'Leave log'!$D$5:$D$404,G$4,'Leave log'!$E$5:$E$404,"Half day")&gt;0,"½",""),IF(AND(Setup!$A$17&lt;&gt;"",COUNTIFS('Leave log'!$A$5:$A$404,$A32,'Leave log'!$C$5:$C$404,"&lt;="&amp;G$4,'Leave log'!$D$5:$D$404,"&gt;="&amp;G$4,'Leave log'!$B$5:$B$404,Setup!$A$17)&gt;0),Setup!$B$17&amp;IF(COUNTIFS('Leave log'!$A$5:$A$404,$A32,'Leave log'!$C$5:$C$404,G$4,'Leave log'!$D$5:$D$404,G$4,'Leave log'!$E$5:$E$404,"Half day")&gt;0,"½",""),""))))))))</f>
        <v/>
      </c>
      <c r="H32" s="75">
        <f>IF(OR(H$7=1,$A32=""),"",IF(COUNTIFS('Leave log'!$A$5:$A$404,$A32,'Leave log'!$C$5:$C$404,"&lt;="&amp;H$4,'Leave log'!$D$5:$D$404,"&gt;="&amp;H$4)=0,"",IF(AND(Setup!$A$12&lt;&gt;"",COUNTIFS('Leave log'!$A$5:$A$404,$A32,'Leave log'!$C$5:$C$404,"&lt;="&amp;H$4,'Leave log'!$D$5:$D$404,"&gt;="&amp;H$4,'Leave log'!$B$5:$B$404,Setup!$A$12)&gt;0),Setup!$B$12&amp;IF(COUNTIFS('Leave log'!$A$5:$A$404,$A32,'Leave log'!$C$5:$C$404,H$4,'Leave log'!$D$5:$D$404,H$4,'Leave log'!$E$5:$E$404,"Half day")&gt;0,"½",""),IF(AND(Setup!$A$13&lt;&gt;"",COUNTIFS('Leave log'!$A$5:$A$404,$A32,'Leave log'!$C$5:$C$404,"&lt;="&amp;H$4,'Leave log'!$D$5:$D$404,"&gt;="&amp;H$4,'Leave log'!$B$5:$B$404,Setup!$A$13)&gt;0),Setup!$B$13&amp;IF(COUNTIFS('Leave log'!$A$5:$A$404,$A32,'Leave log'!$C$5:$C$404,H$4,'Leave log'!$D$5:$D$404,H$4,'Leave log'!$E$5:$E$404,"Half day")&gt;0,"½",""),IF(AND(Setup!$A$14&lt;&gt;"",COUNTIFS('Leave log'!$A$5:$A$404,$A32,'Leave log'!$C$5:$C$404,"&lt;="&amp;H$4,'Leave log'!$D$5:$D$404,"&gt;="&amp;H$4,'Leave log'!$B$5:$B$404,Setup!$A$14)&gt;0),Setup!$B$14&amp;IF(COUNTIFS('Leave log'!$A$5:$A$404,$A32,'Leave log'!$C$5:$C$404,H$4,'Leave log'!$D$5:$D$404,H$4,'Leave log'!$E$5:$E$404,"Half day")&gt;0,"½",""),IF(AND(Setup!$A$15&lt;&gt;"",COUNTIFS('Leave log'!$A$5:$A$404,$A32,'Leave log'!$C$5:$C$404,"&lt;="&amp;H$4,'Leave log'!$D$5:$D$404,"&gt;="&amp;H$4,'Leave log'!$B$5:$B$404,Setup!$A$15)&gt;0),Setup!$B$15&amp;IF(COUNTIFS('Leave log'!$A$5:$A$404,$A32,'Leave log'!$C$5:$C$404,H$4,'Leave log'!$D$5:$D$404,H$4,'Leave log'!$E$5:$E$404,"Half day")&gt;0,"½",""),IF(AND(Setup!$A$16&lt;&gt;"",COUNTIFS('Leave log'!$A$5:$A$404,$A32,'Leave log'!$C$5:$C$404,"&lt;="&amp;H$4,'Leave log'!$D$5:$D$404,"&gt;="&amp;H$4,'Leave log'!$B$5:$B$404,Setup!$A$16)&gt;0),Setup!$B$16&amp;IF(COUNTIFS('Leave log'!$A$5:$A$404,$A32,'Leave log'!$C$5:$C$404,H$4,'Leave log'!$D$5:$D$404,H$4,'Leave log'!$E$5:$E$404,"Half day")&gt;0,"½",""),IF(AND(Setup!$A$17&lt;&gt;"",COUNTIFS('Leave log'!$A$5:$A$404,$A32,'Leave log'!$C$5:$C$404,"&lt;="&amp;H$4,'Leave log'!$D$5:$D$404,"&gt;="&amp;H$4,'Leave log'!$B$5:$B$404,Setup!$A$17)&gt;0),Setup!$B$17&amp;IF(COUNTIFS('Leave log'!$A$5:$A$404,$A32,'Leave log'!$C$5:$C$404,H$4,'Leave log'!$D$5:$D$404,H$4,'Leave log'!$E$5:$E$404,"Half day")&gt;0,"½",""),""))))))))</f>
        <v/>
      </c>
      <c r="I32" s="75">
        <f>IF(OR(I$7=1,$A32=""),"",IF(COUNTIFS('Leave log'!$A$5:$A$404,$A32,'Leave log'!$C$5:$C$404,"&lt;="&amp;I$4,'Leave log'!$D$5:$D$404,"&gt;="&amp;I$4)=0,"",IF(AND(Setup!$A$12&lt;&gt;"",COUNTIFS('Leave log'!$A$5:$A$404,$A32,'Leave log'!$C$5:$C$404,"&lt;="&amp;I$4,'Leave log'!$D$5:$D$404,"&gt;="&amp;I$4,'Leave log'!$B$5:$B$404,Setup!$A$12)&gt;0),Setup!$B$12&amp;IF(COUNTIFS('Leave log'!$A$5:$A$404,$A32,'Leave log'!$C$5:$C$404,I$4,'Leave log'!$D$5:$D$404,I$4,'Leave log'!$E$5:$E$404,"Half day")&gt;0,"½",""),IF(AND(Setup!$A$13&lt;&gt;"",COUNTIFS('Leave log'!$A$5:$A$404,$A32,'Leave log'!$C$5:$C$404,"&lt;="&amp;I$4,'Leave log'!$D$5:$D$404,"&gt;="&amp;I$4,'Leave log'!$B$5:$B$404,Setup!$A$13)&gt;0),Setup!$B$13&amp;IF(COUNTIFS('Leave log'!$A$5:$A$404,$A32,'Leave log'!$C$5:$C$404,I$4,'Leave log'!$D$5:$D$404,I$4,'Leave log'!$E$5:$E$404,"Half day")&gt;0,"½",""),IF(AND(Setup!$A$14&lt;&gt;"",COUNTIFS('Leave log'!$A$5:$A$404,$A32,'Leave log'!$C$5:$C$404,"&lt;="&amp;I$4,'Leave log'!$D$5:$D$404,"&gt;="&amp;I$4,'Leave log'!$B$5:$B$404,Setup!$A$14)&gt;0),Setup!$B$14&amp;IF(COUNTIFS('Leave log'!$A$5:$A$404,$A32,'Leave log'!$C$5:$C$404,I$4,'Leave log'!$D$5:$D$404,I$4,'Leave log'!$E$5:$E$404,"Half day")&gt;0,"½",""),IF(AND(Setup!$A$15&lt;&gt;"",COUNTIFS('Leave log'!$A$5:$A$404,$A32,'Leave log'!$C$5:$C$404,"&lt;="&amp;I$4,'Leave log'!$D$5:$D$404,"&gt;="&amp;I$4,'Leave log'!$B$5:$B$404,Setup!$A$15)&gt;0),Setup!$B$15&amp;IF(COUNTIFS('Leave log'!$A$5:$A$404,$A32,'Leave log'!$C$5:$C$404,I$4,'Leave log'!$D$5:$D$404,I$4,'Leave log'!$E$5:$E$404,"Half day")&gt;0,"½",""),IF(AND(Setup!$A$16&lt;&gt;"",COUNTIFS('Leave log'!$A$5:$A$404,$A32,'Leave log'!$C$5:$C$404,"&lt;="&amp;I$4,'Leave log'!$D$5:$D$404,"&gt;="&amp;I$4,'Leave log'!$B$5:$B$404,Setup!$A$16)&gt;0),Setup!$B$16&amp;IF(COUNTIFS('Leave log'!$A$5:$A$404,$A32,'Leave log'!$C$5:$C$404,I$4,'Leave log'!$D$5:$D$404,I$4,'Leave log'!$E$5:$E$404,"Half day")&gt;0,"½",""),IF(AND(Setup!$A$17&lt;&gt;"",COUNTIFS('Leave log'!$A$5:$A$404,$A32,'Leave log'!$C$5:$C$404,"&lt;="&amp;I$4,'Leave log'!$D$5:$D$404,"&gt;="&amp;I$4,'Leave log'!$B$5:$B$404,Setup!$A$17)&gt;0),Setup!$B$17&amp;IF(COUNTIFS('Leave log'!$A$5:$A$404,$A32,'Leave log'!$C$5:$C$404,I$4,'Leave log'!$D$5:$D$404,I$4,'Leave log'!$E$5:$E$404,"Half day")&gt;0,"½",""),""))))))))</f>
        <v/>
      </c>
      <c r="J32" s="75">
        <f>IF(OR(J$7=1,$A32=""),"",IF(COUNTIFS('Leave log'!$A$5:$A$404,$A32,'Leave log'!$C$5:$C$404,"&lt;="&amp;J$4,'Leave log'!$D$5:$D$404,"&gt;="&amp;J$4)=0,"",IF(AND(Setup!$A$12&lt;&gt;"",COUNTIFS('Leave log'!$A$5:$A$404,$A32,'Leave log'!$C$5:$C$404,"&lt;="&amp;J$4,'Leave log'!$D$5:$D$404,"&gt;="&amp;J$4,'Leave log'!$B$5:$B$404,Setup!$A$12)&gt;0),Setup!$B$12&amp;IF(COUNTIFS('Leave log'!$A$5:$A$404,$A32,'Leave log'!$C$5:$C$404,J$4,'Leave log'!$D$5:$D$404,J$4,'Leave log'!$E$5:$E$404,"Half day")&gt;0,"½",""),IF(AND(Setup!$A$13&lt;&gt;"",COUNTIFS('Leave log'!$A$5:$A$404,$A32,'Leave log'!$C$5:$C$404,"&lt;="&amp;J$4,'Leave log'!$D$5:$D$404,"&gt;="&amp;J$4,'Leave log'!$B$5:$B$404,Setup!$A$13)&gt;0),Setup!$B$13&amp;IF(COUNTIFS('Leave log'!$A$5:$A$404,$A32,'Leave log'!$C$5:$C$404,J$4,'Leave log'!$D$5:$D$404,J$4,'Leave log'!$E$5:$E$404,"Half day")&gt;0,"½",""),IF(AND(Setup!$A$14&lt;&gt;"",COUNTIFS('Leave log'!$A$5:$A$404,$A32,'Leave log'!$C$5:$C$404,"&lt;="&amp;J$4,'Leave log'!$D$5:$D$404,"&gt;="&amp;J$4,'Leave log'!$B$5:$B$404,Setup!$A$14)&gt;0),Setup!$B$14&amp;IF(COUNTIFS('Leave log'!$A$5:$A$404,$A32,'Leave log'!$C$5:$C$404,J$4,'Leave log'!$D$5:$D$404,J$4,'Leave log'!$E$5:$E$404,"Half day")&gt;0,"½",""),IF(AND(Setup!$A$15&lt;&gt;"",COUNTIFS('Leave log'!$A$5:$A$404,$A32,'Leave log'!$C$5:$C$404,"&lt;="&amp;J$4,'Leave log'!$D$5:$D$404,"&gt;="&amp;J$4,'Leave log'!$B$5:$B$404,Setup!$A$15)&gt;0),Setup!$B$15&amp;IF(COUNTIFS('Leave log'!$A$5:$A$404,$A32,'Leave log'!$C$5:$C$404,J$4,'Leave log'!$D$5:$D$404,J$4,'Leave log'!$E$5:$E$404,"Half day")&gt;0,"½",""),IF(AND(Setup!$A$16&lt;&gt;"",COUNTIFS('Leave log'!$A$5:$A$404,$A32,'Leave log'!$C$5:$C$404,"&lt;="&amp;J$4,'Leave log'!$D$5:$D$404,"&gt;="&amp;J$4,'Leave log'!$B$5:$B$404,Setup!$A$16)&gt;0),Setup!$B$16&amp;IF(COUNTIFS('Leave log'!$A$5:$A$404,$A32,'Leave log'!$C$5:$C$404,J$4,'Leave log'!$D$5:$D$404,J$4,'Leave log'!$E$5:$E$404,"Half day")&gt;0,"½",""),IF(AND(Setup!$A$17&lt;&gt;"",COUNTIFS('Leave log'!$A$5:$A$404,$A32,'Leave log'!$C$5:$C$404,"&lt;="&amp;J$4,'Leave log'!$D$5:$D$404,"&gt;="&amp;J$4,'Leave log'!$B$5:$B$404,Setup!$A$17)&gt;0),Setup!$B$17&amp;IF(COUNTIFS('Leave log'!$A$5:$A$404,$A32,'Leave log'!$C$5:$C$404,J$4,'Leave log'!$D$5:$D$404,J$4,'Leave log'!$E$5:$E$404,"Half day")&gt;0,"½",""),""))))))))</f>
        <v/>
      </c>
      <c r="K32" s="75">
        <f>IF(OR(K$7=1,$A32=""),"",IF(COUNTIFS('Leave log'!$A$5:$A$404,$A32,'Leave log'!$C$5:$C$404,"&lt;="&amp;K$4,'Leave log'!$D$5:$D$404,"&gt;="&amp;K$4)=0,"",IF(AND(Setup!$A$12&lt;&gt;"",COUNTIFS('Leave log'!$A$5:$A$404,$A32,'Leave log'!$C$5:$C$404,"&lt;="&amp;K$4,'Leave log'!$D$5:$D$404,"&gt;="&amp;K$4,'Leave log'!$B$5:$B$404,Setup!$A$12)&gt;0),Setup!$B$12&amp;IF(COUNTIFS('Leave log'!$A$5:$A$404,$A32,'Leave log'!$C$5:$C$404,K$4,'Leave log'!$D$5:$D$404,K$4,'Leave log'!$E$5:$E$404,"Half day")&gt;0,"½",""),IF(AND(Setup!$A$13&lt;&gt;"",COUNTIFS('Leave log'!$A$5:$A$404,$A32,'Leave log'!$C$5:$C$404,"&lt;="&amp;K$4,'Leave log'!$D$5:$D$404,"&gt;="&amp;K$4,'Leave log'!$B$5:$B$404,Setup!$A$13)&gt;0),Setup!$B$13&amp;IF(COUNTIFS('Leave log'!$A$5:$A$404,$A32,'Leave log'!$C$5:$C$404,K$4,'Leave log'!$D$5:$D$404,K$4,'Leave log'!$E$5:$E$404,"Half day")&gt;0,"½",""),IF(AND(Setup!$A$14&lt;&gt;"",COUNTIFS('Leave log'!$A$5:$A$404,$A32,'Leave log'!$C$5:$C$404,"&lt;="&amp;K$4,'Leave log'!$D$5:$D$404,"&gt;="&amp;K$4,'Leave log'!$B$5:$B$404,Setup!$A$14)&gt;0),Setup!$B$14&amp;IF(COUNTIFS('Leave log'!$A$5:$A$404,$A32,'Leave log'!$C$5:$C$404,K$4,'Leave log'!$D$5:$D$404,K$4,'Leave log'!$E$5:$E$404,"Half day")&gt;0,"½",""),IF(AND(Setup!$A$15&lt;&gt;"",COUNTIFS('Leave log'!$A$5:$A$404,$A32,'Leave log'!$C$5:$C$404,"&lt;="&amp;K$4,'Leave log'!$D$5:$D$404,"&gt;="&amp;K$4,'Leave log'!$B$5:$B$404,Setup!$A$15)&gt;0),Setup!$B$15&amp;IF(COUNTIFS('Leave log'!$A$5:$A$404,$A32,'Leave log'!$C$5:$C$404,K$4,'Leave log'!$D$5:$D$404,K$4,'Leave log'!$E$5:$E$404,"Half day")&gt;0,"½",""),IF(AND(Setup!$A$16&lt;&gt;"",COUNTIFS('Leave log'!$A$5:$A$404,$A32,'Leave log'!$C$5:$C$404,"&lt;="&amp;K$4,'Leave log'!$D$5:$D$404,"&gt;="&amp;K$4,'Leave log'!$B$5:$B$404,Setup!$A$16)&gt;0),Setup!$B$16&amp;IF(COUNTIFS('Leave log'!$A$5:$A$404,$A32,'Leave log'!$C$5:$C$404,K$4,'Leave log'!$D$5:$D$404,K$4,'Leave log'!$E$5:$E$404,"Half day")&gt;0,"½",""),IF(AND(Setup!$A$17&lt;&gt;"",COUNTIFS('Leave log'!$A$5:$A$404,$A32,'Leave log'!$C$5:$C$404,"&lt;="&amp;K$4,'Leave log'!$D$5:$D$404,"&gt;="&amp;K$4,'Leave log'!$B$5:$B$404,Setup!$A$17)&gt;0),Setup!$B$17&amp;IF(COUNTIFS('Leave log'!$A$5:$A$404,$A32,'Leave log'!$C$5:$C$404,K$4,'Leave log'!$D$5:$D$404,K$4,'Leave log'!$E$5:$E$404,"Half day")&gt;0,"½",""),""))))))))</f>
        <v/>
      </c>
      <c r="L32" s="75">
        <f>IF(OR(L$7=1,$A32=""),"",IF(COUNTIFS('Leave log'!$A$5:$A$404,$A32,'Leave log'!$C$5:$C$404,"&lt;="&amp;L$4,'Leave log'!$D$5:$D$404,"&gt;="&amp;L$4)=0,"",IF(AND(Setup!$A$12&lt;&gt;"",COUNTIFS('Leave log'!$A$5:$A$404,$A32,'Leave log'!$C$5:$C$404,"&lt;="&amp;L$4,'Leave log'!$D$5:$D$404,"&gt;="&amp;L$4,'Leave log'!$B$5:$B$404,Setup!$A$12)&gt;0),Setup!$B$12&amp;IF(COUNTIFS('Leave log'!$A$5:$A$404,$A32,'Leave log'!$C$5:$C$404,L$4,'Leave log'!$D$5:$D$404,L$4,'Leave log'!$E$5:$E$404,"Half day")&gt;0,"½",""),IF(AND(Setup!$A$13&lt;&gt;"",COUNTIFS('Leave log'!$A$5:$A$404,$A32,'Leave log'!$C$5:$C$404,"&lt;="&amp;L$4,'Leave log'!$D$5:$D$404,"&gt;="&amp;L$4,'Leave log'!$B$5:$B$404,Setup!$A$13)&gt;0),Setup!$B$13&amp;IF(COUNTIFS('Leave log'!$A$5:$A$404,$A32,'Leave log'!$C$5:$C$404,L$4,'Leave log'!$D$5:$D$404,L$4,'Leave log'!$E$5:$E$404,"Half day")&gt;0,"½",""),IF(AND(Setup!$A$14&lt;&gt;"",COUNTIFS('Leave log'!$A$5:$A$404,$A32,'Leave log'!$C$5:$C$404,"&lt;="&amp;L$4,'Leave log'!$D$5:$D$404,"&gt;="&amp;L$4,'Leave log'!$B$5:$B$404,Setup!$A$14)&gt;0),Setup!$B$14&amp;IF(COUNTIFS('Leave log'!$A$5:$A$404,$A32,'Leave log'!$C$5:$C$404,L$4,'Leave log'!$D$5:$D$404,L$4,'Leave log'!$E$5:$E$404,"Half day")&gt;0,"½",""),IF(AND(Setup!$A$15&lt;&gt;"",COUNTIFS('Leave log'!$A$5:$A$404,$A32,'Leave log'!$C$5:$C$404,"&lt;="&amp;L$4,'Leave log'!$D$5:$D$404,"&gt;="&amp;L$4,'Leave log'!$B$5:$B$404,Setup!$A$15)&gt;0),Setup!$B$15&amp;IF(COUNTIFS('Leave log'!$A$5:$A$404,$A32,'Leave log'!$C$5:$C$404,L$4,'Leave log'!$D$5:$D$404,L$4,'Leave log'!$E$5:$E$404,"Half day")&gt;0,"½",""),IF(AND(Setup!$A$16&lt;&gt;"",COUNTIFS('Leave log'!$A$5:$A$404,$A32,'Leave log'!$C$5:$C$404,"&lt;="&amp;L$4,'Leave log'!$D$5:$D$404,"&gt;="&amp;L$4,'Leave log'!$B$5:$B$404,Setup!$A$16)&gt;0),Setup!$B$16&amp;IF(COUNTIFS('Leave log'!$A$5:$A$404,$A32,'Leave log'!$C$5:$C$404,L$4,'Leave log'!$D$5:$D$404,L$4,'Leave log'!$E$5:$E$404,"Half day")&gt;0,"½",""),IF(AND(Setup!$A$17&lt;&gt;"",COUNTIFS('Leave log'!$A$5:$A$404,$A32,'Leave log'!$C$5:$C$404,"&lt;="&amp;L$4,'Leave log'!$D$5:$D$404,"&gt;="&amp;L$4,'Leave log'!$B$5:$B$404,Setup!$A$17)&gt;0),Setup!$B$17&amp;IF(COUNTIFS('Leave log'!$A$5:$A$404,$A32,'Leave log'!$C$5:$C$404,L$4,'Leave log'!$D$5:$D$404,L$4,'Leave log'!$E$5:$E$404,"Half day")&gt;0,"½",""),""))))))))</f>
        <v/>
      </c>
      <c r="M32" s="75">
        <f>IF(OR(M$7=1,$A32=""),"",IF(COUNTIFS('Leave log'!$A$5:$A$404,$A32,'Leave log'!$C$5:$C$404,"&lt;="&amp;M$4,'Leave log'!$D$5:$D$404,"&gt;="&amp;M$4)=0,"",IF(AND(Setup!$A$12&lt;&gt;"",COUNTIFS('Leave log'!$A$5:$A$404,$A32,'Leave log'!$C$5:$C$404,"&lt;="&amp;M$4,'Leave log'!$D$5:$D$404,"&gt;="&amp;M$4,'Leave log'!$B$5:$B$404,Setup!$A$12)&gt;0),Setup!$B$12&amp;IF(COUNTIFS('Leave log'!$A$5:$A$404,$A32,'Leave log'!$C$5:$C$404,M$4,'Leave log'!$D$5:$D$404,M$4,'Leave log'!$E$5:$E$404,"Half day")&gt;0,"½",""),IF(AND(Setup!$A$13&lt;&gt;"",COUNTIFS('Leave log'!$A$5:$A$404,$A32,'Leave log'!$C$5:$C$404,"&lt;="&amp;M$4,'Leave log'!$D$5:$D$404,"&gt;="&amp;M$4,'Leave log'!$B$5:$B$404,Setup!$A$13)&gt;0),Setup!$B$13&amp;IF(COUNTIFS('Leave log'!$A$5:$A$404,$A32,'Leave log'!$C$5:$C$404,M$4,'Leave log'!$D$5:$D$404,M$4,'Leave log'!$E$5:$E$404,"Half day")&gt;0,"½",""),IF(AND(Setup!$A$14&lt;&gt;"",COUNTIFS('Leave log'!$A$5:$A$404,$A32,'Leave log'!$C$5:$C$404,"&lt;="&amp;M$4,'Leave log'!$D$5:$D$404,"&gt;="&amp;M$4,'Leave log'!$B$5:$B$404,Setup!$A$14)&gt;0),Setup!$B$14&amp;IF(COUNTIFS('Leave log'!$A$5:$A$404,$A32,'Leave log'!$C$5:$C$404,M$4,'Leave log'!$D$5:$D$404,M$4,'Leave log'!$E$5:$E$404,"Half day")&gt;0,"½",""),IF(AND(Setup!$A$15&lt;&gt;"",COUNTIFS('Leave log'!$A$5:$A$404,$A32,'Leave log'!$C$5:$C$404,"&lt;="&amp;M$4,'Leave log'!$D$5:$D$404,"&gt;="&amp;M$4,'Leave log'!$B$5:$B$404,Setup!$A$15)&gt;0),Setup!$B$15&amp;IF(COUNTIFS('Leave log'!$A$5:$A$404,$A32,'Leave log'!$C$5:$C$404,M$4,'Leave log'!$D$5:$D$404,M$4,'Leave log'!$E$5:$E$404,"Half day")&gt;0,"½",""),IF(AND(Setup!$A$16&lt;&gt;"",COUNTIFS('Leave log'!$A$5:$A$404,$A32,'Leave log'!$C$5:$C$404,"&lt;="&amp;M$4,'Leave log'!$D$5:$D$404,"&gt;="&amp;M$4,'Leave log'!$B$5:$B$404,Setup!$A$16)&gt;0),Setup!$B$16&amp;IF(COUNTIFS('Leave log'!$A$5:$A$404,$A32,'Leave log'!$C$5:$C$404,M$4,'Leave log'!$D$5:$D$404,M$4,'Leave log'!$E$5:$E$404,"Half day")&gt;0,"½",""),IF(AND(Setup!$A$17&lt;&gt;"",COUNTIFS('Leave log'!$A$5:$A$404,$A32,'Leave log'!$C$5:$C$404,"&lt;="&amp;M$4,'Leave log'!$D$5:$D$404,"&gt;="&amp;M$4,'Leave log'!$B$5:$B$404,Setup!$A$17)&gt;0),Setup!$B$17&amp;IF(COUNTIFS('Leave log'!$A$5:$A$404,$A32,'Leave log'!$C$5:$C$404,M$4,'Leave log'!$D$5:$D$404,M$4,'Leave log'!$E$5:$E$404,"Half day")&gt;0,"½",""),""))))))))</f>
        <v/>
      </c>
      <c r="N32" s="75">
        <f>IF(OR(N$7=1,$A32=""),"",IF(COUNTIFS('Leave log'!$A$5:$A$404,$A32,'Leave log'!$C$5:$C$404,"&lt;="&amp;N$4,'Leave log'!$D$5:$D$404,"&gt;="&amp;N$4)=0,"",IF(AND(Setup!$A$12&lt;&gt;"",COUNTIFS('Leave log'!$A$5:$A$404,$A32,'Leave log'!$C$5:$C$404,"&lt;="&amp;N$4,'Leave log'!$D$5:$D$404,"&gt;="&amp;N$4,'Leave log'!$B$5:$B$404,Setup!$A$12)&gt;0),Setup!$B$12&amp;IF(COUNTIFS('Leave log'!$A$5:$A$404,$A32,'Leave log'!$C$5:$C$404,N$4,'Leave log'!$D$5:$D$404,N$4,'Leave log'!$E$5:$E$404,"Half day")&gt;0,"½",""),IF(AND(Setup!$A$13&lt;&gt;"",COUNTIFS('Leave log'!$A$5:$A$404,$A32,'Leave log'!$C$5:$C$404,"&lt;="&amp;N$4,'Leave log'!$D$5:$D$404,"&gt;="&amp;N$4,'Leave log'!$B$5:$B$404,Setup!$A$13)&gt;0),Setup!$B$13&amp;IF(COUNTIFS('Leave log'!$A$5:$A$404,$A32,'Leave log'!$C$5:$C$404,N$4,'Leave log'!$D$5:$D$404,N$4,'Leave log'!$E$5:$E$404,"Half day")&gt;0,"½",""),IF(AND(Setup!$A$14&lt;&gt;"",COUNTIFS('Leave log'!$A$5:$A$404,$A32,'Leave log'!$C$5:$C$404,"&lt;="&amp;N$4,'Leave log'!$D$5:$D$404,"&gt;="&amp;N$4,'Leave log'!$B$5:$B$404,Setup!$A$14)&gt;0),Setup!$B$14&amp;IF(COUNTIFS('Leave log'!$A$5:$A$404,$A32,'Leave log'!$C$5:$C$404,N$4,'Leave log'!$D$5:$D$404,N$4,'Leave log'!$E$5:$E$404,"Half day")&gt;0,"½",""),IF(AND(Setup!$A$15&lt;&gt;"",COUNTIFS('Leave log'!$A$5:$A$404,$A32,'Leave log'!$C$5:$C$404,"&lt;="&amp;N$4,'Leave log'!$D$5:$D$404,"&gt;="&amp;N$4,'Leave log'!$B$5:$B$404,Setup!$A$15)&gt;0),Setup!$B$15&amp;IF(COUNTIFS('Leave log'!$A$5:$A$404,$A32,'Leave log'!$C$5:$C$404,N$4,'Leave log'!$D$5:$D$404,N$4,'Leave log'!$E$5:$E$404,"Half day")&gt;0,"½",""),IF(AND(Setup!$A$16&lt;&gt;"",COUNTIFS('Leave log'!$A$5:$A$404,$A32,'Leave log'!$C$5:$C$404,"&lt;="&amp;N$4,'Leave log'!$D$5:$D$404,"&gt;="&amp;N$4,'Leave log'!$B$5:$B$404,Setup!$A$16)&gt;0),Setup!$B$16&amp;IF(COUNTIFS('Leave log'!$A$5:$A$404,$A32,'Leave log'!$C$5:$C$404,N$4,'Leave log'!$D$5:$D$404,N$4,'Leave log'!$E$5:$E$404,"Half day")&gt;0,"½",""),IF(AND(Setup!$A$17&lt;&gt;"",COUNTIFS('Leave log'!$A$5:$A$404,$A32,'Leave log'!$C$5:$C$404,"&lt;="&amp;N$4,'Leave log'!$D$5:$D$404,"&gt;="&amp;N$4,'Leave log'!$B$5:$B$404,Setup!$A$17)&gt;0),Setup!$B$17&amp;IF(COUNTIFS('Leave log'!$A$5:$A$404,$A32,'Leave log'!$C$5:$C$404,N$4,'Leave log'!$D$5:$D$404,N$4,'Leave log'!$E$5:$E$404,"Half day")&gt;0,"½",""),""))))))))</f>
        <v/>
      </c>
      <c r="O32" s="75">
        <f>IF(OR(O$7=1,$A32=""),"",IF(COUNTIFS('Leave log'!$A$5:$A$404,$A32,'Leave log'!$C$5:$C$404,"&lt;="&amp;O$4,'Leave log'!$D$5:$D$404,"&gt;="&amp;O$4)=0,"",IF(AND(Setup!$A$12&lt;&gt;"",COUNTIFS('Leave log'!$A$5:$A$404,$A32,'Leave log'!$C$5:$C$404,"&lt;="&amp;O$4,'Leave log'!$D$5:$D$404,"&gt;="&amp;O$4,'Leave log'!$B$5:$B$404,Setup!$A$12)&gt;0),Setup!$B$12&amp;IF(COUNTIFS('Leave log'!$A$5:$A$404,$A32,'Leave log'!$C$5:$C$404,O$4,'Leave log'!$D$5:$D$404,O$4,'Leave log'!$E$5:$E$404,"Half day")&gt;0,"½",""),IF(AND(Setup!$A$13&lt;&gt;"",COUNTIFS('Leave log'!$A$5:$A$404,$A32,'Leave log'!$C$5:$C$404,"&lt;="&amp;O$4,'Leave log'!$D$5:$D$404,"&gt;="&amp;O$4,'Leave log'!$B$5:$B$404,Setup!$A$13)&gt;0),Setup!$B$13&amp;IF(COUNTIFS('Leave log'!$A$5:$A$404,$A32,'Leave log'!$C$5:$C$404,O$4,'Leave log'!$D$5:$D$404,O$4,'Leave log'!$E$5:$E$404,"Half day")&gt;0,"½",""),IF(AND(Setup!$A$14&lt;&gt;"",COUNTIFS('Leave log'!$A$5:$A$404,$A32,'Leave log'!$C$5:$C$404,"&lt;="&amp;O$4,'Leave log'!$D$5:$D$404,"&gt;="&amp;O$4,'Leave log'!$B$5:$B$404,Setup!$A$14)&gt;0),Setup!$B$14&amp;IF(COUNTIFS('Leave log'!$A$5:$A$404,$A32,'Leave log'!$C$5:$C$404,O$4,'Leave log'!$D$5:$D$404,O$4,'Leave log'!$E$5:$E$404,"Half day")&gt;0,"½",""),IF(AND(Setup!$A$15&lt;&gt;"",COUNTIFS('Leave log'!$A$5:$A$404,$A32,'Leave log'!$C$5:$C$404,"&lt;="&amp;O$4,'Leave log'!$D$5:$D$404,"&gt;="&amp;O$4,'Leave log'!$B$5:$B$404,Setup!$A$15)&gt;0),Setup!$B$15&amp;IF(COUNTIFS('Leave log'!$A$5:$A$404,$A32,'Leave log'!$C$5:$C$404,O$4,'Leave log'!$D$5:$D$404,O$4,'Leave log'!$E$5:$E$404,"Half day")&gt;0,"½",""),IF(AND(Setup!$A$16&lt;&gt;"",COUNTIFS('Leave log'!$A$5:$A$404,$A32,'Leave log'!$C$5:$C$404,"&lt;="&amp;O$4,'Leave log'!$D$5:$D$404,"&gt;="&amp;O$4,'Leave log'!$B$5:$B$404,Setup!$A$16)&gt;0),Setup!$B$16&amp;IF(COUNTIFS('Leave log'!$A$5:$A$404,$A32,'Leave log'!$C$5:$C$404,O$4,'Leave log'!$D$5:$D$404,O$4,'Leave log'!$E$5:$E$404,"Half day")&gt;0,"½",""),IF(AND(Setup!$A$17&lt;&gt;"",COUNTIFS('Leave log'!$A$5:$A$404,$A32,'Leave log'!$C$5:$C$404,"&lt;="&amp;O$4,'Leave log'!$D$5:$D$404,"&gt;="&amp;O$4,'Leave log'!$B$5:$B$404,Setup!$A$17)&gt;0),Setup!$B$17&amp;IF(COUNTIFS('Leave log'!$A$5:$A$404,$A32,'Leave log'!$C$5:$C$404,O$4,'Leave log'!$D$5:$D$404,O$4,'Leave log'!$E$5:$E$404,"Half day")&gt;0,"½",""),""))))))))</f>
        <v/>
      </c>
      <c r="P32" s="75">
        <f>IF(OR(P$7=1,$A32=""),"",IF(COUNTIFS('Leave log'!$A$5:$A$404,$A32,'Leave log'!$C$5:$C$404,"&lt;="&amp;P$4,'Leave log'!$D$5:$D$404,"&gt;="&amp;P$4)=0,"",IF(AND(Setup!$A$12&lt;&gt;"",COUNTIFS('Leave log'!$A$5:$A$404,$A32,'Leave log'!$C$5:$C$404,"&lt;="&amp;P$4,'Leave log'!$D$5:$D$404,"&gt;="&amp;P$4,'Leave log'!$B$5:$B$404,Setup!$A$12)&gt;0),Setup!$B$12&amp;IF(COUNTIFS('Leave log'!$A$5:$A$404,$A32,'Leave log'!$C$5:$C$404,P$4,'Leave log'!$D$5:$D$404,P$4,'Leave log'!$E$5:$E$404,"Half day")&gt;0,"½",""),IF(AND(Setup!$A$13&lt;&gt;"",COUNTIFS('Leave log'!$A$5:$A$404,$A32,'Leave log'!$C$5:$C$404,"&lt;="&amp;P$4,'Leave log'!$D$5:$D$404,"&gt;="&amp;P$4,'Leave log'!$B$5:$B$404,Setup!$A$13)&gt;0),Setup!$B$13&amp;IF(COUNTIFS('Leave log'!$A$5:$A$404,$A32,'Leave log'!$C$5:$C$404,P$4,'Leave log'!$D$5:$D$404,P$4,'Leave log'!$E$5:$E$404,"Half day")&gt;0,"½",""),IF(AND(Setup!$A$14&lt;&gt;"",COUNTIFS('Leave log'!$A$5:$A$404,$A32,'Leave log'!$C$5:$C$404,"&lt;="&amp;P$4,'Leave log'!$D$5:$D$404,"&gt;="&amp;P$4,'Leave log'!$B$5:$B$404,Setup!$A$14)&gt;0),Setup!$B$14&amp;IF(COUNTIFS('Leave log'!$A$5:$A$404,$A32,'Leave log'!$C$5:$C$404,P$4,'Leave log'!$D$5:$D$404,P$4,'Leave log'!$E$5:$E$404,"Half day")&gt;0,"½",""),IF(AND(Setup!$A$15&lt;&gt;"",COUNTIFS('Leave log'!$A$5:$A$404,$A32,'Leave log'!$C$5:$C$404,"&lt;="&amp;P$4,'Leave log'!$D$5:$D$404,"&gt;="&amp;P$4,'Leave log'!$B$5:$B$404,Setup!$A$15)&gt;0),Setup!$B$15&amp;IF(COUNTIFS('Leave log'!$A$5:$A$404,$A32,'Leave log'!$C$5:$C$404,P$4,'Leave log'!$D$5:$D$404,P$4,'Leave log'!$E$5:$E$404,"Half day")&gt;0,"½",""),IF(AND(Setup!$A$16&lt;&gt;"",COUNTIFS('Leave log'!$A$5:$A$404,$A32,'Leave log'!$C$5:$C$404,"&lt;="&amp;P$4,'Leave log'!$D$5:$D$404,"&gt;="&amp;P$4,'Leave log'!$B$5:$B$404,Setup!$A$16)&gt;0),Setup!$B$16&amp;IF(COUNTIFS('Leave log'!$A$5:$A$404,$A32,'Leave log'!$C$5:$C$404,P$4,'Leave log'!$D$5:$D$404,P$4,'Leave log'!$E$5:$E$404,"Half day")&gt;0,"½",""),IF(AND(Setup!$A$17&lt;&gt;"",COUNTIFS('Leave log'!$A$5:$A$404,$A32,'Leave log'!$C$5:$C$404,"&lt;="&amp;P$4,'Leave log'!$D$5:$D$404,"&gt;="&amp;P$4,'Leave log'!$B$5:$B$404,Setup!$A$17)&gt;0),Setup!$B$17&amp;IF(COUNTIFS('Leave log'!$A$5:$A$404,$A32,'Leave log'!$C$5:$C$404,P$4,'Leave log'!$D$5:$D$404,P$4,'Leave log'!$E$5:$E$404,"Half day")&gt;0,"½",""),""))))))))</f>
        <v/>
      </c>
      <c r="Q32" s="75">
        <f>IF(OR(Q$7=1,$A32=""),"",IF(COUNTIFS('Leave log'!$A$5:$A$404,$A32,'Leave log'!$C$5:$C$404,"&lt;="&amp;Q$4,'Leave log'!$D$5:$D$404,"&gt;="&amp;Q$4)=0,"",IF(AND(Setup!$A$12&lt;&gt;"",COUNTIFS('Leave log'!$A$5:$A$404,$A32,'Leave log'!$C$5:$C$404,"&lt;="&amp;Q$4,'Leave log'!$D$5:$D$404,"&gt;="&amp;Q$4,'Leave log'!$B$5:$B$404,Setup!$A$12)&gt;0),Setup!$B$12&amp;IF(COUNTIFS('Leave log'!$A$5:$A$404,$A32,'Leave log'!$C$5:$C$404,Q$4,'Leave log'!$D$5:$D$404,Q$4,'Leave log'!$E$5:$E$404,"Half day")&gt;0,"½",""),IF(AND(Setup!$A$13&lt;&gt;"",COUNTIFS('Leave log'!$A$5:$A$404,$A32,'Leave log'!$C$5:$C$404,"&lt;="&amp;Q$4,'Leave log'!$D$5:$D$404,"&gt;="&amp;Q$4,'Leave log'!$B$5:$B$404,Setup!$A$13)&gt;0),Setup!$B$13&amp;IF(COUNTIFS('Leave log'!$A$5:$A$404,$A32,'Leave log'!$C$5:$C$404,Q$4,'Leave log'!$D$5:$D$404,Q$4,'Leave log'!$E$5:$E$404,"Half day")&gt;0,"½",""),IF(AND(Setup!$A$14&lt;&gt;"",COUNTIFS('Leave log'!$A$5:$A$404,$A32,'Leave log'!$C$5:$C$404,"&lt;="&amp;Q$4,'Leave log'!$D$5:$D$404,"&gt;="&amp;Q$4,'Leave log'!$B$5:$B$404,Setup!$A$14)&gt;0),Setup!$B$14&amp;IF(COUNTIFS('Leave log'!$A$5:$A$404,$A32,'Leave log'!$C$5:$C$404,Q$4,'Leave log'!$D$5:$D$404,Q$4,'Leave log'!$E$5:$E$404,"Half day")&gt;0,"½",""),IF(AND(Setup!$A$15&lt;&gt;"",COUNTIFS('Leave log'!$A$5:$A$404,$A32,'Leave log'!$C$5:$C$404,"&lt;="&amp;Q$4,'Leave log'!$D$5:$D$404,"&gt;="&amp;Q$4,'Leave log'!$B$5:$B$404,Setup!$A$15)&gt;0),Setup!$B$15&amp;IF(COUNTIFS('Leave log'!$A$5:$A$404,$A32,'Leave log'!$C$5:$C$404,Q$4,'Leave log'!$D$5:$D$404,Q$4,'Leave log'!$E$5:$E$404,"Half day")&gt;0,"½",""),IF(AND(Setup!$A$16&lt;&gt;"",COUNTIFS('Leave log'!$A$5:$A$404,$A32,'Leave log'!$C$5:$C$404,"&lt;="&amp;Q$4,'Leave log'!$D$5:$D$404,"&gt;="&amp;Q$4,'Leave log'!$B$5:$B$404,Setup!$A$16)&gt;0),Setup!$B$16&amp;IF(COUNTIFS('Leave log'!$A$5:$A$404,$A32,'Leave log'!$C$5:$C$404,Q$4,'Leave log'!$D$5:$D$404,Q$4,'Leave log'!$E$5:$E$404,"Half day")&gt;0,"½",""),IF(AND(Setup!$A$17&lt;&gt;"",COUNTIFS('Leave log'!$A$5:$A$404,$A32,'Leave log'!$C$5:$C$404,"&lt;="&amp;Q$4,'Leave log'!$D$5:$D$404,"&gt;="&amp;Q$4,'Leave log'!$B$5:$B$404,Setup!$A$17)&gt;0),Setup!$B$17&amp;IF(COUNTIFS('Leave log'!$A$5:$A$404,$A32,'Leave log'!$C$5:$C$404,Q$4,'Leave log'!$D$5:$D$404,Q$4,'Leave log'!$E$5:$E$404,"Half day")&gt;0,"½",""),""))))))))</f>
        <v/>
      </c>
      <c r="R32" s="75">
        <f>IF(OR(R$7=1,$A32=""),"",IF(COUNTIFS('Leave log'!$A$5:$A$404,$A32,'Leave log'!$C$5:$C$404,"&lt;="&amp;R$4,'Leave log'!$D$5:$D$404,"&gt;="&amp;R$4)=0,"",IF(AND(Setup!$A$12&lt;&gt;"",COUNTIFS('Leave log'!$A$5:$A$404,$A32,'Leave log'!$C$5:$C$404,"&lt;="&amp;R$4,'Leave log'!$D$5:$D$404,"&gt;="&amp;R$4,'Leave log'!$B$5:$B$404,Setup!$A$12)&gt;0),Setup!$B$12&amp;IF(COUNTIFS('Leave log'!$A$5:$A$404,$A32,'Leave log'!$C$5:$C$404,R$4,'Leave log'!$D$5:$D$404,R$4,'Leave log'!$E$5:$E$404,"Half day")&gt;0,"½",""),IF(AND(Setup!$A$13&lt;&gt;"",COUNTIFS('Leave log'!$A$5:$A$404,$A32,'Leave log'!$C$5:$C$404,"&lt;="&amp;R$4,'Leave log'!$D$5:$D$404,"&gt;="&amp;R$4,'Leave log'!$B$5:$B$404,Setup!$A$13)&gt;0),Setup!$B$13&amp;IF(COUNTIFS('Leave log'!$A$5:$A$404,$A32,'Leave log'!$C$5:$C$404,R$4,'Leave log'!$D$5:$D$404,R$4,'Leave log'!$E$5:$E$404,"Half day")&gt;0,"½",""),IF(AND(Setup!$A$14&lt;&gt;"",COUNTIFS('Leave log'!$A$5:$A$404,$A32,'Leave log'!$C$5:$C$404,"&lt;="&amp;R$4,'Leave log'!$D$5:$D$404,"&gt;="&amp;R$4,'Leave log'!$B$5:$B$404,Setup!$A$14)&gt;0),Setup!$B$14&amp;IF(COUNTIFS('Leave log'!$A$5:$A$404,$A32,'Leave log'!$C$5:$C$404,R$4,'Leave log'!$D$5:$D$404,R$4,'Leave log'!$E$5:$E$404,"Half day")&gt;0,"½",""),IF(AND(Setup!$A$15&lt;&gt;"",COUNTIFS('Leave log'!$A$5:$A$404,$A32,'Leave log'!$C$5:$C$404,"&lt;="&amp;R$4,'Leave log'!$D$5:$D$404,"&gt;="&amp;R$4,'Leave log'!$B$5:$B$404,Setup!$A$15)&gt;0),Setup!$B$15&amp;IF(COUNTIFS('Leave log'!$A$5:$A$404,$A32,'Leave log'!$C$5:$C$404,R$4,'Leave log'!$D$5:$D$404,R$4,'Leave log'!$E$5:$E$404,"Half day")&gt;0,"½",""),IF(AND(Setup!$A$16&lt;&gt;"",COUNTIFS('Leave log'!$A$5:$A$404,$A32,'Leave log'!$C$5:$C$404,"&lt;="&amp;R$4,'Leave log'!$D$5:$D$404,"&gt;="&amp;R$4,'Leave log'!$B$5:$B$404,Setup!$A$16)&gt;0),Setup!$B$16&amp;IF(COUNTIFS('Leave log'!$A$5:$A$404,$A32,'Leave log'!$C$5:$C$404,R$4,'Leave log'!$D$5:$D$404,R$4,'Leave log'!$E$5:$E$404,"Half day")&gt;0,"½",""),IF(AND(Setup!$A$17&lt;&gt;"",COUNTIFS('Leave log'!$A$5:$A$404,$A32,'Leave log'!$C$5:$C$404,"&lt;="&amp;R$4,'Leave log'!$D$5:$D$404,"&gt;="&amp;R$4,'Leave log'!$B$5:$B$404,Setup!$A$17)&gt;0),Setup!$B$17&amp;IF(COUNTIFS('Leave log'!$A$5:$A$404,$A32,'Leave log'!$C$5:$C$404,R$4,'Leave log'!$D$5:$D$404,R$4,'Leave log'!$E$5:$E$404,"Half day")&gt;0,"½",""),""))))))))</f>
        <v/>
      </c>
      <c r="S32" s="75">
        <f>IF(OR(S$7=1,$A32=""),"",IF(COUNTIFS('Leave log'!$A$5:$A$404,$A32,'Leave log'!$C$5:$C$404,"&lt;="&amp;S$4,'Leave log'!$D$5:$D$404,"&gt;="&amp;S$4)=0,"",IF(AND(Setup!$A$12&lt;&gt;"",COUNTIFS('Leave log'!$A$5:$A$404,$A32,'Leave log'!$C$5:$C$404,"&lt;="&amp;S$4,'Leave log'!$D$5:$D$404,"&gt;="&amp;S$4,'Leave log'!$B$5:$B$404,Setup!$A$12)&gt;0),Setup!$B$12&amp;IF(COUNTIFS('Leave log'!$A$5:$A$404,$A32,'Leave log'!$C$5:$C$404,S$4,'Leave log'!$D$5:$D$404,S$4,'Leave log'!$E$5:$E$404,"Half day")&gt;0,"½",""),IF(AND(Setup!$A$13&lt;&gt;"",COUNTIFS('Leave log'!$A$5:$A$404,$A32,'Leave log'!$C$5:$C$404,"&lt;="&amp;S$4,'Leave log'!$D$5:$D$404,"&gt;="&amp;S$4,'Leave log'!$B$5:$B$404,Setup!$A$13)&gt;0),Setup!$B$13&amp;IF(COUNTIFS('Leave log'!$A$5:$A$404,$A32,'Leave log'!$C$5:$C$404,S$4,'Leave log'!$D$5:$D$404,S$4,'Leave log'!$E$5:$E$404,"Half day")&gt;0,"½",""),IF(AND(Setup!$A$14&lt;&gt;"",COUNTIFS('Leave log'!$A$5:$A$404,$A32,'Leave log'!$C$5:$C$404,"&lt;="&amp;S$4,'Leave log'!$D$5:$D$404,"&gt;="&amp;S$4,'Leave log'!$B$5:$B$404,Setup!$A$14)&gt;0),Setup!$B$14&amp;IF(COUNTIFS('Leave log'!$A$5:$A$404,$A32,'Leave log'!$C$5:$C$404,S$4,'Leave log'!$D$5:$D$404,S$4,'Leave log'!$E$5:$E$404,"Half day")&gt;0,"½",""),IF(AND(Setup!$A$15&lt;&gt;"",COUNTIFS('Leave log'!$A$5:$A$404,$A32,'Leave log'!$C$5:$C$404,"&lt;="&amp;S$4,'Leave log'!$D$5:$D$404,"&gt;="&amp;S$4,'Leave log'!$B$5:$B$404,Setup!$A$15)&gt;0),Setup!$B$15&amp;IF(COUNTIFS('Leave log'!$A$5:$A$404,$A32,'Leave log'!$C$5:$C$404,S$4,'Leave log'!$D$5:$D$404,S$4,'Leave log'!$E$5:$E$404,"Half day")&gt;0,"½",""),IF(AND(Setup!$A$16&lt;&gt;"",COUNTIFS('Leave log'!$A$5:$A$404,$A32,'Leave log'!$C$5:$C$404,"&lt;="&amp;S$4,'Leave log'!$D$5:$D$404,"&gt;="&amp;S$4,'Leave log'!$B$5:$B$404,Setup!$A$16)&gt;0),Setup!$B$16&amp;IF(COUNTIFS('Leave log'!$A$5:$A$404,$A32,'Leave log'!$C$5:$C$404,S$4,'Leave log'!$D$5:$D$404,S$4,'Leave log'!$E$5:$E$404,"Half day")&gt;0,"½",""),IF(AND(Setup!$A$17&lt;&gt;"",COUNTIFS('Leave log'!$A$5:$A$404,$A32,'Leave log'!$C$5:$C$404,"&lt;="&amp;S$4,'Leave log'!$D$5:$D$404,"&gt;="&amp;S$4,'Leave log'!$B$5:$B$404,Setup!$A$17)&gt;0),Setup!$B$17&amp;IF(COUNTIFS('Leave log'!$A$5:$A$404,$A32,'Leave log'!$C$5:$C$404,S$4,'Leave log'!$D$5:$D$404,S$4,'Leave log'!$E$5:$E$404,"Half day")&gt;0,"½",""),""))))))))</f>
        <v/>
      </c>
      <c r="T32" s="75">
        <f>IF(OR(T$7=1,$A32=""),"",IF(COUNTIFS('Leave log'!$A$5:$A$404,$A32,'Leave log'!$C$5:$C$404,"&lt;="&amp;T$4,'Leave log'!$D$5:$D$404,"&gt;="&amp;T$4)=0,"",IF(AND(Setup!$A$12&lt;&gt;"",COUNTIFS('Leave log'!$A$5:$A$404,$A32,'Leave log'!$C$5:$C$404,"&lt;="&amp;T$4,'Leave log'!$D$5:$D$404,"&gt;="&amp;T$4,'Leave log'!$B$5:$B$404,Setup!$A$12)&gt;0),Setup!$B$12&amp;IF(COUNTIFS('Leave log'!$A$5:$A$404,$A32,'Leave log'!$C$5:$C$404,T$4,'Leave log'!$D$5:$D$404,T$4,'Leave log'!$E$5:$E$404,"Half day")&gt;0,"½",""),IF(AND(Setup!$A$13&lt;&gt;"",COUNTIFS('Leave log'!$A$5:$A$404,$A32,'Leave log'!$C$5:$C$404,"&lt;="&amp;T$4,'Leave log'!$D$5:$D$404,"&gt;="&amp;T$4,'Leave log'!$B$5:$B$404,Setup!$A$13)&gt;0),Setup!$B$13&amp;IF(COUNTIFS('Leave log'!$A$5:$A$404,$A32,'Leave log'!$C$5:$C$404,T$4,'Leave log'!$D$5:$D$404,T$4,'Leave log'!$E$5:$E$404,"Half day")&gt;0,"½",""),IF(AND(Setup!$A$14&lt;&gt;"",COUNTIFS('Leave log'!$A$5:$A$404,$A32,'Leave log'!$C$5:$C$404,"&lt;="&amp;T$4,'Leave log'!$D$5:$D$404,"&gt;="&amp;T$4,'Leave log'!$B$5:$B$404,Setup!$A$14)&gt;0),Setup!$B$14&amp;IF(COUNTIFS('Leave log'!$A$5:$A$404,$A32,'Leave log'!$C$5:$C$404,T$4,'Leave log'!$D$5:$D$404,T$4,'Leave log'!$E$5:$E$404,"Half day")&gt;0,"½",""),IF(AND(Setup!$A$15&lt;&gt;"",COUNTIFS('Leave log'!$A$5:$A$404,$A32,'Leave log'!$C$5:$C$404,"&lt;="&amp;T$4,'Leave log'!$D$5:$D$404,"&gt;="&amp;T$4,'Leave log'!$B$5:$B$404,Setup!$A$15)&gt;0),Setup!$B$15&amp;IF(COUNTIFS('Leave log'!$A$5:$A$404,$A32,'Leave log'!$C$5:$C$404,T$4,'Leave log'!$D$5:$D$404,T$4,'Leave log'!$E$5:$E$404,"Half day")&gt;0,"½",""),IF(AND(Setup!$A$16&lt;&gt;"",COUNTIFS('Leave log'!$A$5:$A$404,$A32,'Leave log'!$C$5:$C$404,"&lt;="&amp;T$4,'Leave log'!$D$5:$D$404,"&gt;="&amp;T$4,'Leave log'!$B$5:$B$404,Setup!$A$16)&gt;0),Setup!$B$16&amp;IF(COUNTIFS('Leave log'!$A$5:$A$404,$A32,'Leave log'!$C$5:$C$404,T$4,'Leave log'!$D$5:$D$404,T$4,'Leave log'!$E$5:$E$404,"Half day")&gt;0,"½",""),IF(AND(Setup!$A$17&lt;&gt;"",COUNTIFS('Leave log'!$A$5:$A$404,$A32,'Leave log'!$C$5:$C$404,"&lt;="&amp;T$4,'Leave log'!$D$5:$D$404,"&gt;="&amp;T$4,'Leave log'!$B$5:$B$404,Setup!$A$17)&gt;0),Setup!$B$17&amp;IF(COUNTIFS('Leave log'!$A$5:$A$404,$A32,'Leave log'!$C$5:$C$404,T$4,'Leave log'!$D$5:$D$404,T$4,'Leave log'!$E$5:$E$404,"Half day")&gt;0,"½",""),""))))))))</f>
        <v/>
      </c>
      <c r="U32" s="75">
        <f>IF(OR(U$7=1,$A32=""),"",IF(COUNTIFS('Leave log'!$A$5:$A$404,$A32,'Leave log'!$C$5:$C$404,"&lt;="&amp;U$4,'Leave log'!$D$5:$D$404,"&gt;="&amp;U$4)=0,"",IF(AND(Setup!$A$12&lt;&gt;"",COUNTIFS('Leave log'!$A$5:$A$404,$A32,'Leave log'!$C$5:$C$404,"&lt;="&amp;U$4,'Leave log'!$D$5:$D$404,"&gt;="&amp;U$4,'Leave log'!$B$5:$B$404,Setup!$A$12)&gt;0),Setup!$B$12&amp;IF(COUNTIFS('Leave log'!$A$5:$A$404,$A32,'Leave log'!$C$5:$C$404,U$4,'Leave log'!$D$5:$D$404,U$4,'Leave log'!$E$5:$E$404,"Half day")&gt;0,"½",""),IF(AND(Setup!$A$13&lt;&gt;"",COUNTIFS('Leave log'!$A$5:$A$404,$A32,'Leave log'!$C$5:$C$404,"&lt;="&amp;U$4,'Leave log'!$D$5:$D$404,"&gt;="&amp;U$4,'Leave log'!$B$5:$B$404,Setup!$A$13)&gt;0),Setup!$B$13&amp;IF(COUNTIFS('Leave log'!$A$5:$A$404,$A32,'Leave log'!$C$5:$C$404,U$4,'Leave log'!$D$5:$D$404,U$4,'Leave log'!$E$5:$E$404,"Half day")&gt;0,"½",""),IF(AND(Setup!$A$14&lt;&gt;"",COUNTIFS('Leave log'!$A$5:$A$404,$A32,'Leave log'!$C$5:$C$404,"&lt;="&amp;U$4,'Leave log'!$D$5:$D$404,"&gt;="&amp;U$4,'Leave log'!$B$5:$B$404,Setup!$A$14)&gt;0),Setup!$B$14&amp;IF(COUNTIFS('Leave log'!$A$5:$A$404,$A32,'Leave log'!$C$5:$C$404,U$4,'Leave log'!$D$5:$D$404,U$4,'Leave log'!$E$5:$E$404,"Half day")&gt;0,"½",""),IF(AND(Setup!$A$15&lt;&gt;"",COUNTIFS('Leave log'!$A$5:$A$404,$A32,'Leave log'!$C$5:$C$404,"&lt;="&amp;U$4,'Leave log'!$D$5:$D$404,"&gt;="&amp;U$4,'Leave log'!$B$5:$B$404,Setup!$A$15)&gt;0),Setup!$B$15&amp;IF(COUNTIFS('Leave log'!$A$5:$A$404,$A32,'Leave log'!$C$5:$C$404,U$4,'Leave log'!$D$5:$D$404,U$4,'Leave log'!$E$5:$E$404,"Half day")&gt;0,"½",""),IF(AND(Setup!$A$16&lt;&gt;"",COUNTIFS('Leave log'!$A$5:$A$404,$A32,'Leave log'!$C$5:$C$404,"&lt;="&amp;U$4,'Leave log'!$D$5:$D$404,"&gt;="&amp;U$4,'Leave log'!$B$5:$B$404,Setup!$A$16)&gt;0),Setup!$B$16&amp;IF(COUNTIFS('Leave log'!$A$5:$A$404,$A32,'Leave log'!$C$5:$C$404,U$4,'Leave log'!$D$5:$D$404,U$4,'Leave log'!$E$5:$E$404,"Half day")&gt;0,"½",""),IF(AND(Setup!$A$17&lt;&gt;"",COUNTIFS('Leave log'!$A$5:$A$404,$A32,'Leave log'!$C$5:$C$404,"&lt;="&amp;U$4,'Leave log'!$D$5:$D$404,"&gt;="&amp;U$4,'Leave log'!$B$5:$B$404,Setup!$A$17)&gt;0),Setup!$B$17&amp;IF(COUNTIFS('Leave log'!$A$5:$A$404,$A32,'Leave log'!$C$5:$C$404,U$4,'Leave log'!$D$5:$D$404,U$4,'Leave log'!$E$5:$E$404,"Half day")&gt;0,"½",""),""))))))))</f>
        <v/>
      </c>
      <c r="V32" s="75">
        <f>IF(OR(V$7=1,$A32=""),"",IF(COUNTIFS('Leave log'!$A$5:$A$404,$A32,'Leave log'!$C$5:$C$404,"&lt;="&amp;V$4,'Leave log'!$D$5:$D$404,"&gt;="&amp;V$4)=0,"",IF(AND(Setup!$A$12&lt;&gt;"",COUNTIFS('Leave log'!$A$5:$A$404,$A32,'Leave log'!$C$5:$C$404,"&lt;="&amp;V$4,'Leave log'!$D$5:$D$404,"&gt;="&amp;V$4,'Leave log'!$B$5:$B$404,Setup!$A$12)&gt;0),Setup!$B$12&amp;IF(COUNTIFS('Leave log'!$A$5:$A$404,$A32,'Leave log'!$C$5:$C$404,V$4,'Leave log'!$D$5:$D$404,V$4,'Leave log'!$E$5:$E$404,"Half day")&gt;0,"½",""),IF(AND(Setup!$A$13&lt;&gt;"",COUNTIFS('Leave log'!$A$5:$A$404,$A32,'Leave log'!$C$5:$C$404,"&lt;="&amp;V$4,'Leave log'!$D$5:$D$404,"&gt;="&amp;V$4,'Leave log'!$B$5:$B$404,Setup!$A$13)&gt;0),Setup!$B$13&amp;IF(COUNTIFS('Leave log'!$A$5:$A$404,$A32,'Leave log'!$C$5:$C$404,V$4,'Leave log'!$D$5:$D$404,V$4,'Leave log'!$E$5:$E$404,"Half day")&gt;0,"½",""),IF(AND(Setup!$A$14&lt;&gt;"",COUNTIFS('Leave log'!$A$5:$A$404,$A32,'Leave log'!$C$5:$C$404,"&lt;="&amp;V$4,'Leave log'!$D$5:$D$404,"&gt;="&amp;V$4,'Leave log'!$B$5:$B$404,Setup!$A$14)&gt;0),Setup!$B$14&amp;IF(COUNTIFS('Leave log'!$A$5:$A$404,$A32,'Leave log'!$C$5:$C$404,V$4,'Leave log'!$D$5:$D$404,V$4,'Leave log'!$E$5:$E$404,"Half day")&gt;0,"½",""),IF(AND(Setup!$A$15&lt;&gt;"",COUNTIFS('Leave log'!$A$5:$A$404,$A32,'Leave log'!$C$5:$C$404,"&lt;="&amp;V$4,'Leave log'!$D$5:$D$404,"&gt;="&amp;V$4,'Leave log'!$B$5:$B$404,Setup!$A$15)&gt;0),Setup!$B$15&amp;IF(COUNTIFS('Leave log'!$A$5:$A$404,$A32,'Leave log'!$C$5:$C$404,V$4,'Leave log'!$D$5:$D$404,V$4,'Leave log'!$E$5:$E$404,"Half day")&gt;0,"½",""),IF(AND(Setup!$A$16&lt;&gt;"",COUNTIFS('Leave log'!$A$5:$A$404,$A32,'Leave log'!$C$5:$C$404,"&lt;="&amp;V$4,'Leave log'!$D$5:$D$404,"&gt;="&amp;V$4,'Leave log'!$B$5:$B$404,Setup!$A$16)&gt;0),Setup!$B$16&amp;IF(COUNTIFS('Leave log'!$A$5:$A$404,$A32,'Leave log'!$C$5:$C$404,V$4,'Leave log'!$D$5:$D$404,V$4,'Leave log'!$E$5:$E$404,"Half day")&gt;0,"½",""),IF(AND(Setup!$A$17&lt;&gt;"",COUNTIFS('Leave log'!$A$5:$A$404,$A32,'Leave log'!$C$5:$C$404,"&lt;="&amp;V$4,'Leave log'!$D$5:$D$404,"&gt;="&amp;V$4,'Leave log'!$B$5:$B$404,Setup!$A$17)&gt;0),Setup!$B$17&amp;IF(COUNTIFS('Leave log'!$A$5:$A$404,$A32,'Leave log'!$C$5:$C$404,V$4,'Leave log'!$D$5:$D$404,V$4,'Leave log'!$E$5:$E$404,"Half day")&gt;0,"½",""),""))))))))</f>
        <v/>
      </c>
      <c r="W32" s="75">
        <f>IF(OR(W$7=1,$A32=""),"",IF(COUNTIFS('Leave log'!$A$5:$A$404,$A32,'Leave log'!$C$5:$C$404,"&lt;="&amp;W$4,'Leave log'!$D$5:$D$404,"&gt;="&amp;W$4)=0,"",IF(AND(Setup!$A$12&lt;&gt;"",COUNTIFS('Leave log'!$A$5:$A$404,$A32,'Leave log'!$C$5:$C$404,"&lt;="&amp;W$4,'Leave log'!$D$5:$D$404,"&gt;="&amp;W$4,'Leave log'!$B$5:$B$404,Setup!$A$12)&gt;0),Setup!$B$12&amp;IF(COUNTIFS('Leave log'!$A$5:$A$404,$A32,'Leave log'!$C$5:$C$404,W$4,'Leave log'!$D$5:$D$404,W$4,'Leave log'!$E$5:$E$404,"Half day")&gt;0,"½",""),IF(AND(Setup!$A$13&lt;&gt;"",COUNTIFS('Leave log'!$A$5:$A$404,$A32,'Leave log'!$C$5:$C$404,"&lt;="&amp;W$4,'Leave log'!$D$5:$D$404,"&gt;="&amp;W$4,'Leave log'!$B$5:$B$404,Setup!$A$13)&gt;0),Setup!$B$13&amp;IF(COUNTIFS('Leave log'!$A$5:$A$404,$A32,'Leave log'!$C$5:$C$404,W$4,'Leave log'!$D$5:$D$404,W$4,'Leave log'!$E$5:$E$404,"Half day")&gt;0,"½",""),IF(AND(Setup!$A$14&lt;&gt;"",COUNTIFS('Leave log'!$A$5:$A$404,$A32,'Leave log'!$C$5:$C$404,"&lt;="&amp;W$4,'Leave log'!$D$5:$D$404,"&gt;="&amp;W$4,'Leave log'!$B$5:$B$404,Setup!$A$14)&gt;0),Setup!$B$14&amp;IF(COUNTIFS('Leave log'!$A$5:$A$404,$A32,'Leave log'!$C$5:$C$404,W$4,'Leave log'!$D$5:$D$404,W$4,'Leave log'!$E$5:$E$404,"Half day")&gt;0,"½",""),IF(AND(Setup!$A$15&lt;&gt;"",COUNTIFS('Leave log'!$A$5:$A$404,$A32,'Leave log'!$C$5:$C$404,"&lt;="&amp;W$4,'Leave log'!$D$5:$D$404,"&gt;="&amp;W$4,'Leave log'!$B$5:$B$404,Setup!$A$15)&gt;0),Setup!$B$15&amp;IF(COUNTIFS('Leave log'!$A$5:$A$404,$A32,'Leave log'!$C$5:$C$404,W$4,'Leave log'!$D$5:$D$404,W$4,'Leave log'!$E$5:$E$404,"Half day")&gt;0,"½",""),IF(AND(Setup!$A$16&lt;&gt;"",COUNTIFS('Leave log'!$A$5:$A$404,$A32,'Leave log'!$C$5:$C$404,"&lt;="&amp;W$4,'Leave log'!$D$5:$D$404,"&gt;="&amp;W$4,'Leave log'!$B$5:$B$404,Setup!$A$16)&gt;0),Setup!$B$16&amp;IF(COUNTIFS('Leave log'!$A$5:$A$404,$A32,'Leave log'!$C$5:$C$404,W$4,'Leave log'!$D$5:$D$404,W$4,'Leave log'!$E$5:$E$404,"Half day")&gt;0,"½",""),IF(AND(Setup!$A$17&lt;&gt;"",COUNTIFS('Leave log'!$A$5:$A$404,$A32,'Leave log'!$C$5:$C$404,"&lt;="&amp;W$4,'Leave log'!$D$5:$D$404,"&gt;="&amp;W$4,'Leave log'!$B$5:$B$404,Setup!$A$17)&gt;0),Setup!$B$17&amp;IF(COUNTIFS('Leave log'!$A$5:$A$404,$A32,'Leave log'!$C$5:$C$404,W$4,'Leave log'!$D$5:$D$404,W$4,'Leave log'!$E$5:$E$404,"Half day")&gt;0,"½",""),""))))))))</f>
        <v/>
      </c>
      <c r="X32" s="75">
        <f>IF(OR(X$7=1,$A32=""),"",IF(COUNTIFS('Leave log'!$A$5:$A$404,$A32,'Leave log'!$C$5:$C$404,"&lt;="&amp;X$4,'Leave log'!$D$5:$D$404,"&gt;="&amp;X$4)=0,"",IF(AND(Setup!$A$12&lt;&gt;"",COUNTIFS('Leave log'!$A$5:$A$404,$A32,'Leave log'!$C$5:$C$404,"&lt;="&amp;X$4,'Leave log'!$D$5:$D$404,"&gt;="&amp;X$4,'Leave log'!$B$5:$B$404,Setup!$A$12)&gt;0),Setup!$B$12&amp;IF(COUNTIFS('Leave log'!$A$5:$A$404,$A32,'Leave log'!$C$5:$C$404,X$4,'Leave log'!$D$5:$D$404,X$4,'Leave log'!$E$5:$E$404,"Half day")&gt;0,"½",""),IF(AND(Setup!$A$13&lt;&gt;"",COUNTIFS('Leave log'!$A$5:$A$404,$A32,'Leave log'!$C$5:$C$404,"&lt;="&amp;X$4,'Leave log'!$D$5:$D$404,"&gt;="&amp;X$4,'Leave log'!$B$5:$B$404,Setup!$A$13)&gt;0),Setup!$B$13&amp;IF(COUNTIFS('Leave log'!$A$5:$A$404,$A32,'Leave log'!$C$5:$C$404,X$4,'Leave log'!$D$5:$D$404,X$4,'Leave log'!$E$5:$E$404,"Half day")&gt;0,"½",""),IF(AND(Setup!$A$14&lt;&gt;"",COUNTIFS('Leave log'!$A$5:$A$404,$A32,'Leave log'!$C$5:$C$404,"&lt;="&amp;X$4,'Leave log'!$D$5:$D$404,"&gt;="&amp;X$4,'Leave log'!$B$5:$B$404,Setup!$A$14)&gt;0),Setup!$B$14&amp;IF(COUNTIFS('Leave log'!$A$5:$A$404,$A32,'Leave log'!$C$5:$C$404,X$4,'Leave log'!$D$5:$D$404,X$4,'Leave log'!$E$5:$E$404,"Half day")&gt;0,"½",""),IF(AND(Setup!$A$15&lt;&gt;"",COUNTIFS('Leave log'!$A$5:$A$404,$A32,'Leave log'!$C$5:$C$404,"&lt;="&amp;X$4,'Leave log'!$D$5:$D$404,"&gt;="&amp;X$4,'Leave log'!$B$5:$B$404,Setup!$A$15)&gt;0),Setup!$B$15&amp;IF(COUNTIFS('Leave log'!$A$5:$A$404,$A32,'Leave log'!$C$5:$C$404,X$4,'Leave log'!$D$5:$D$404,X$4,'Leave log'!$E$5:$E$404,"Half day")&gt;0,"½",""),IF(AND(Setup!$A$16&lt;&gt;"",COUNTIFS('Leave log'!$A$5:$A$404,$A32,'Leave log'!$C$5:$C$404,"&lt;="&amp;X$4,'Leave log'!$D$5:$D$404,"&gt;="&amp;X$4,'Leave log'!$B$5:$B$404,Setup!$A$16)&gt;0),Setup!$B$16&amp;IF(COUNTIFS('Leave log'!$A$5:$A$404,$A32,'Leave log'!$C$5:$C$404,X$4,'Leave log'!$D$5:$D$404,X$4,'Leave log'!$E$5:$E$404,"Half day")&gt;0,"½",""),IF(AND(Setup!$A$17&lt;&gt;"",COUNTIFS('Leave log'!$A$5:$A$404,$A32,'Leave log'!$C$5:$C$404,"&lt;="&amp;X$4,'Leave log'!$D$5:$D$404,"&gt;="&amp;X$4,'Leave log'!$B$5:$B$404,Setup!$A$17)&gt;0),Setup!$B$17&amp;IF(COUNTIFS('Leave log'!$A$5:$A$404,$A32,'Leave log'!$C$5:$C$404,X$4,'Leave log'!$D$5:$D$404,X$4,'Leave log'!$E$5:$E$404,"Half day")&gt;0,"½",""),""))))))))</f>
        <v/>
      </c>
      <c r="Y32" s="75">
        <f>IF(OR(Y$7=1,$A32=""),"",IF(COUNTIFS('Leave log'!$A$5:$A$404,$A32,'Leave log'!$C$5:$C$404,"&lt;="&amp;Y$4,'Leave log'!$D$5:$D$404,"&gt;="&amp;Y$4)=0,"",IF(AND(Setup!$A$12&lt;&gt;"",COUNTIFS('Leave log'!$A$5:$A$404,$A32,'Leave log'!$C$5:$C$404,"&lt;="&amp;Y$4,'Leave log'!$D$5:$D$404,"&gt;="&amp;Y$4,'Leave log'!$B$5:$B$404,Setup!$A$12)&gt;0),Setup!$B$12&amp;IF(COUNTIFS('Leave log'!$A$5:$A$404,$A32,'Leave log'!$C$5:$C$404,Y$4,'Leave log'!$D$5:$D$404,Y$4,'Leave log'!$E$5:$E$404,"Half day")&gt;0,"½",""),IF(AND(Setup!$A$13&lt;&gt;"",COUNTIFS('Leave log'!$A$5:$A$404,$A32,'Leave log'!$C$5:$C$404,"&lt;="&amp;Y$4,'Leave log'!$D$5:$D$404,"&gt;="&amp;Y$4,'Leave log'!$B$5:$B$404,Setup!$A$13)&gt;0),Setup!$B$13&amp;IF(COUNTIFS('Leave log'!$A$5:$A$404,$A32,'Leave log'!$C$5:$C$404,Y$4,'Leave log'!$D$5:$D$404,Y$4,'Leave log'!$E$5:$E$404,"Half day")&gt;0,"½",""),IF(AND(Setup!$A$14&lt;&gt;"",COUNTIFS('Leave log'!$A$5:$A$404,$A32,'Leave log'!$C$5:$C$404,"&lt;="&amp;Y$4,'Leave log'!$D$5:$D$404,"&gt;="&amp;Y$4,'Leave log'!$B$5:$B$404,Setup!$A$14)&gt;0),Setup!$B$14&amp;IF(COUNTIFS('Leave log'!$A$5:$A$404,$A32,'Leave log'!$C$5:$C$404,Y$4,'Leave log'!$D$5:$D$404,Y$4,'Leave log'!$E$5:$E$404,"Half day")&gt;0,"½",""),IF(AND(Setup!$A$15&lt;&gt;"",COUNTIFS('Leave log'!$A$5:$A$404,$A32,'Leave log'!$C$5:$C$404,"&lt;="&amp;Y$4,'Leave log'!$D$5:$D$404,"&gt;="&amp;Y$4,'Leave log'!$B$5:$B$404,Setup!$A$15)&gt;0),Setup!$B$15&amp;IF(COUNTIFS('Leave log'!$A$5:$A$404,$A32,'Leave log'!$C$5:$C$404,Y$4,'Leave log'!$D$5:$D$404,Y$4,'Leave log'!$E$5:$E$404,"Half day")&gt;0,"½",""),IF(AND(Setup!$A$16&lt;&gt;"",COUNTIFS('Leave log'!$A$5:$A$404,$A32,'Leave log'!$C$5:$C$404,"&lt;="&amp;Y$4,'Leave log'!$D$5:$D$404,"&gt;="&amp;Y$4,'Leave log'!$B$5:$B$404,Setup!$A$16)&gt;0),Setup!$B$16&amp;IF(COUNTIFS('Leave log'!$A$5:$A$404,$A32,'Leave log'!$C$5:$C$404,Y$4,'Leave log'!$D$5:$D$404,Y$4,'Leave log'!$E$5:$E$404,"Half day")&gt;0,"½",""),IF(AND(Setup!$A$17&lt;&gt;"",COUNTIFS('Leave log'!$A$5:$A$404,$A32,'Leave log'!$C$5:$C$404,"&lt;="&amp;Y$4,'Leave log'!$D$5:$D$404,"&gt;="&amp;Y$4,'Leave log'!$B$5:$B$404,Setup!$A$17)&gt;0),Setup!$B$17&amp;IF(COUNTIFS('Leave log'!$A$5:$A$404,$A32,'Leave log'!$C$5:$C$404,Y$4,'Leave log'!$D$5:$D$404,Y$4,'Leave log'!$E$5:$E$404,"Half day")&gt;0,"½",""),""))))))))</f>
        <v/>
      </c>
      <c r="Z32" s="75">
        <f>IF(OR(Z$7=1,$A32=""),"",IF(COUNTIFS('Leave log'!$A$5:$A$404,$A32,'Leave log'!$C$5:$C$404,"&lt;="&amp;Z$4,'Leave log'!$D$5:$D$404,"&gt;="&amp;Z$4)=0,"",IF(AND(Setup!$A$12&lt;&gt;"",COUNTIFS('Leave log'!$A$5:$A$404,$A32,'Leave log'!$C$5:$C$404,"&lt;="&amp;Z$4,'Leave log'!$D$5:$D$404,"&gt;="&amp;Z$4,'Leave log'!$B$5:$B$404,Setup!$A$12)&gt;0),Setup!$B$12&amp;IF(COUNTIFS('Leave log'!$A$5:$A$404,$A32,'Leave log'!$C$5:$C$404,Z$4,'Leave log'!$D$5:$D$404,Z$4,'Leave log'!$E$5:$E$404,"Half day")&gt;0,"½",""),IF(AND(Setup!$A$13&lt;&gt;"",COUNTIFS('Leave log'!$A$5:$A$404,$A32,'Leave log'!$C$5:$C$404,"&lt;="&amp;Z$4,'Leave log'!$D$5:$D$404,"&gt;="&amp;Z$4,'Leave log'!$B$5:$B$404,Setup!$A$13)&gt;0),Setup!$B$13&amp;IF(COUNTIFS('Leave log'!$A$5:$A$404,$A32,'Leave log'!$C$5:$C$404,Z$4,'Leave log'!$D$5:$D$404,Z$4,'Leave log'!$E$5:$E$404,"Half day")&gt;0,"½",""),IF(AND(Setup!$A$14&lt;&gt;"",COUNTIFS('Leave log'!$A$5:$A$404,$A32,'Leave log'!$C$5:$C$404,"&lt;="&amp;Z$4,'Leave log'!$D$5:$D$404,"&gt;="&amp;Z$4,'Leave log'!$B$5:$B$404,Setup!$A$14)&gt;0),Setup!$B$14&amp;IF(COUNTIFS('Leave log'!$A$5:$A$404,$A32,'Leave log'!$C$5:$C$404,Z$4,'Leave log'!$D$5:$D$404,Z$4,'Leave log'!$E$5:$E$404,"Half day")&gt;0,"½",""),IF(AND(Setup!$A$15&lt;&gt;"",COUNTIFS('Leave log'!$A$5:$A$404,$A32,'Leave log'!$C$5:$C$404,"&lt;="&amp;Z$4,'Leave log'!$D$5:$D$404,"&gt;="&amp;Z$4,'Leave log'!$B$5:$B$404,Setup!$A$15)&gt;0),Setup!$B$15&amp;IF(COUNTIFS('Leave log'!$A$5:$A$404,$A32,'Leave log'!$C$5:$C$404,Z$4,'Leave log'!$D$5:$D$404,Z$4,'Leave log'!$E$5:$E$404,"Half day")&gt;0,"½",""),IF(AND(Setup!$A$16&lt;&gt;"",COUNTIFS('Leave log'!$A$5:$A$404,$A32,'Leave log'!$C$5:$C$404,"&lt;="&amp;Z$4,'Leave log'!$D$5:$D$404,"&gt;="&amp;Z$4,'Leave log'!$B$5:$B$404,Setup!$A$16)&gt;0),Setup!$B$16&amp;IF(COUNTIFS('Leave log'!$A$5:$A$404,$A32,'Leave log'!$C$5:$C$404,Z$4,'Leave log'!$D$5:$D$404,Z$4,'Leave log'!$E$5:$E$404,"Half day")&gt;0,"½",""),IF(AND(Setup!$A$17&lt;&gt;"",COUNTIFS('Leave log'!$A$5:$A$404,$A32,'Leave log'!$C$5:$C$404,"&lt;="&amp;Z$4,'Leave log'!$D$5:$D$404,"&gt;="&amp;Z$4,'Leave log'!$B$5:$B$404,Setup!$A$17)&gt;0),Setup!$B$17&amp;IF(COUNTIFS('Leave log'!$A$5:$A$404,$A32,'Leave log'!$C$5:$C$404,Z$4,'Leave log'!$D$5:$D$404,Z$4,'Leave log'!$E$5:$E$404,"Half day")&gt;0,"½",""),""))))))))</f>
        <v/>
      </c>
      <c r="AA32" s="75">
        <f>IF(OR(AA$7=1,$A32=""),"",IF(COUNTIFS('Leave log'!$A$5:$A$404,$A32,'Leave log'!$C$5:$C$404,"&lt;="&amp;AA$4,'Leave log'!$D$5:$D$404,"&gt;="&amp;AA$4)=0,"",IF(AND(Setup!$A$12&lt;&gt;"",COUNTIFS('Leave log'!$A$5:$A$404,$A32,'Leave log'!$C$5:$C$404,"&lt;="&amp;AA$4,'Leave log'!$D$5:$D$404,"&gt;="&amp;AA$4,'Leave log'!$B$5:$B$404,Setup!$A$12)&gt;0),Setup!$B$12&amp;IF(COUNTIFS('Leave log'!$A$5:$A$404,$A32,'Leave log'!$C$5:$C$404,AA$4,'Leave log'!$D$5:$D$404,AA$4,'Leave log'!$E$5:$E$404,"Half day")&gt;0,"½",""),IF(AND(Setup!$A$13&lt;&gt;"",COUNTIFS('Leave log'!$A$5:$A$404,$A32,'Leave log'!$C$5:$C$404,"&lt;="&amp;AA$4,'Leave log'!$D$5:$D$404,"&gt;="&amp;AA$4,'Leave log'!$B$5:$B$404,Setup!$A$13)&gt;0),Setup!$B$13&amp;IF(COUNTIFS('Leave log'!$A$5:$A$404,$A32,'Leave log'!$C$5:$C$404,AA$4,'Leave log'!$D$5:$D$404,AA$4,'Leave log'!$E$5:$E$404,"Half day")&gt;0,"½",""),IF(AND(Setup!$A$14&lt;&gt;"",COUNTIFS('Leave log'!$A$5:$A$404,$A32,'Leave log'!$C$5:$C$404,"&lt;="&amp;AA$4,'Leave log'!$D$5:$D$404,"&gt;="&amp;AA$4,'Leave log'!$B$5:$B$404,Setup!$A$14)&gt;0),Setup!$B$14&amp;IF(COUNTIFS('Leave log'!$A$5:$A$404,$A32,'Leave log'!$C$5:$C$404,AA$4,'Leave log'!$D$5:$D$404,AA$4,'Leave log'!$E$5:$E$404,"Half day")&gt;0,"½",""),IF(AND(Setup!$A$15&lt;&gt;"",COUNTIFS('Leave log'!$A$5:$A$404,$A32,'Leave log'!$C$5:$C$404,"&lt;="&amp;AA$4,'Leave log'!$D$5:$D$404,"&gt;="&amp;AA$4,'Leave log'!$B$5:$B$404,Setup!$A$15)&gt;0),Setup!$B$15&amp;IF(COUNTIFS('Leave log'!$A$5:$A$404,$A32,'Leave log'!$C$5:$C$404,AA$4,'Leave log'!$D$5:$D$404,AA$4,'Leave log'!$E$5:$E$404,"Half day")&gt;0,"½",""),IF(AND(Setup!$A$16&lt;&gt;"",COUNTIFS('Leave log'!$A$5:$A$404,$A32,'Leave log'!$C$5:$C$404,"&lt;="&amp;AA$4,'Leave log'!$D$5:$D$404,"&gt;="&amp;AA$4,'Leave log'!$B$5:$B$404,Setup!$A$16)&gt;0),Setup!$B$16&amp;IF(COUNTIFS('Leave log'!$A$5:$A$404,$A32,'Leave log'!$C$5:$C$404,AA$4,'Leave log'!$D$5:$D$404,AA$4,'Leave log'!$E$5:$E$404,"Half day")&gt;0,"½",""),IF(AND(Setup!$A$17&lt;&gt;"",COUNTIFS('Leave log'!$A$5:$A$404,$A32,'Leave log'!$C$5:$C$404,"&lt;="&amp;AA$4,'Leave log'!$D$5:$D$404,"&gt;="&amp;AA$4,'Leave log'!$B$5:$B$404,Setup!$A$17)&gt;0),Setup!$B$17&amp;IF(COUNTIFS('Leave log'!$A$5:$A$404,$A32,'Leave log'!$C$5:$C$404,AA$4,'Leave log'!$D$5:$D$404,AA$4,'Leave log'!$E$5:$E$404,"Half day")&gt;0,"½",""),""))))))))</f>
        <v/>
      </c>
      <c r="AB32" s="75">
        <f>IF(OR(AB$7=1,$A32=""),"",IF(COUNTIFS('Leave log'!$A$5:$A$404,$A32,'Leave log'!$C$5:$C$404,"&lt;="&amp;AB$4,'Leave log'!$D$5:$D$404,"&gt;="&amp;AB$4)=0,"",IF(AND(Setup!$A$12&lt;&gt;"",COUNTIFS('Leave log'!$A$5:$A$404,$A32,'Leave log'!$C$5:$C$404,"&lt;="&amp;AB$4,'Leave log'!$D$5:$D$404,"&gt;="&amp;AB$4,'Leave log'!$B$5:$B$404,Setup!$A$12)&gt;0),Setup!$B$12&amp;IF(COUNTIFS('Leave log'!$A$5:$A$404,$A32,'Leave log'!$C$5:$C$404,AB$4,'Leave log'!$D$5:$D$404,AB$4,'Leave log'!$E$5:$E$404,"Half day")&gt;0,"½",""),IF(AND(Setup!$A$13&lt;&gt;"",COUNTIFS('Leave log'!$A$5:$A$404,$A32,'Leave log'!$C$5:$C$404,"&lt;="&amp;AB$4,'Leave log'!$D$5:$D$404,"&gt;="&amp;AB$4,'Leave log'!$B$5:$B$404,Setup!$A$13)&gt;0),Setup!$B$13&amp;IF(COUNTIFS('Leave log'!$A$5:$A$404,$A32,'Leave log'!$C$5:$C$404,AB$4,'Leave log'!$D$5:$D$404,AB$4,'Leave log'!$E$5:$E$404,"Half day")&gt;0,"½",""),IF(AND(Setup!$A$14&lt;&gt;"",COUNTIFS('Leave log'!$A$5:$A$404,$A32,'Leave log'!$C$5:$C$404,"&lt;="&amp;AB$4,'Leave log'!$D$5:$D$404,"&gt;="&amp;AB$4,'Leave log'!$B$5:$B$404,Setup!$A$14)&gt;0),Setup!$B$14&amp;IF(COUNTIFS('Leave log'!$A$5:$A$404,$A32,'Leave log'!$C$5:$C$404,AB$4,'Leave log'!$D$5:$D$404,AB$4,'Leave log'!$E$5:$E$404,"Half day")&gt;0,"½",""),IF(AND(Setup!$A$15&lt;&gt;"",COUNTIFS('Leave log'!$A$5:$A$404,$A32,'Leave log'!$C$5:$C$404,"&lt;="&amp;AB$4,'Leave log'!$D$5:$D$404,"&gt;="&amp;AB$4,'Leave log'!$B$5:$B$404,Setup!$A$15)&gt;0),Setup!$B$15&amp;IF(COUNTIFS('Leave log'!$A$5:$A$404,$A32,'Leave log'!$C$5:$C$404,AB$4,'Leave log'!$D$5:$D$404,AB$4,'Leave log'!$E$5:$E$404,"Half day")&gt;0,"½",""),IF(AND(Setup!$A$16&lt;&gt;"",COUNTIFS('Leave log'!$A$5:$A$404,$A32,'Leave log'!$C$5:$C$404,"&lt;="&amp;AB$4,'Leave log'!$D$5:$D$404,"&gt;="&amp;AB$4,'Leave log'!$B$5:$B$404,Setup!$A$16)&gt;0),Setup!$B$16&amp;IF(COUNTIFS('Leave log'!$A$5:$A$404,$A32,'Leave log'!$C$5:$C$404,AB$4,'Leave log'!$D$5:$D$404,AB$4,'Leave log'!$E$5:$E$404,"Half day")&gt;0,"½",""),IF(AND(Setup!$A$17&lt;&gt;"",COUNTIFS('Leave log'!$A$5:$A$404,$A32,'Leave log'!$C$5:$C$404,"&lt;="&amp;AB$4,'Leave log'!$D$5:$D$404,"&gt;="&amp;AB$4,'Leave log'!$B$5:$B$404,Setup!$A$17)&gt;0),Setup!$B$17&amp;IF(COUNTIFS('Leave log'!$A$5:$A$404,$A32,'Leave log'!$C$5:$C$404,AB$4,'Leave log'!$D$5:$D$404,AB$4,'Leave log'!$E$5:$E$404,"Half day")&gt;0,"½",""),""))))))))</f>
        <v/>
      </c>
      <c r="AC32" s="75">
        <f>IF(OR(AC$7=1,$A32=""),"",IF(COUNTIFS('Leave log'!$A$5:$A$404,$A32,'Leave log'!$C$5:$C$404,"&lt;="&amp;AC$4,'Leave log'!$D$5:$D$404,"&gt;="&amp;AC$4)=0,"",IF(AND(Setup!$A$12&lt;&gt;"",COUNTIFS('Leave log'!$A$5:$A$404,$A32,'Leave log'!$C$5:$C$404,"&lt;="&amp;AC$4,'Leave log'!$D$5:$D$404,"&gt;="&amp;AC$4,'Leave log'!$B$5:$B$404,Setup!$A$12)&gt;0),Setup!$B$12&amp;IF(COUNTIFS('Leave log'!$A$5:$A$404,$A32,'Leave log'!$C$5:$C$404,AC$4,'Leave log'!$D$5:$D$404,AC$4,'Leave log'!$E$5:$E$404,"Half day")&gt;0,"½",""),IF(AND(Setup!$A$13&lt;&gt;"",COUNTIFS('Leave log'!$A$5:$A$404,$A32,'Leave log'!$C$5:$C$404,"&lt;="&amp;AC$4,'Leave log'!$D$5:$D$404,"&gt;="&amp;AC$4,'Leave log'!$B$5:$B$404,Setup!$A$13)&gt;0),Setup!$B$13&amp;IF(COUNTIFS('Leave log'!$A$5:$A$404,$A32,'Leave log'!$C$5:$C$404,AC$4,'Leave log'!$D$5:$D$404,AC$4,'Leave log'!$E$5:$E$404,"Half day")&gt;0,"½",""),IF(AND(Setup!$A$14&lt;&gt;"",COUNTIFS('Leave log'!$A$5:$A$404,$A32,'Leave log'!$C$5:$C$404,"&lt;="&amp;AC$4,'Leave log'!$D$5:$D$404,"&gt;="&amp;AC$4,'Leave log'!$B$5:$B$404,Setup!$A$14)&gt;0),Setup!$B$14&amp;IF(COUNTIFS('Leave log'!$A$5:$A$404,$A32,'Leave log'!$C$5:$C$404,AC$4,'Leave log'!$D$5:$D$404,AC$4,'Leave log'!$E$5:$E$404,"Half day")&gt;0,"½",""),IF(AND(Setup!$A$15&lt;&gt;"",COUNTIFS('Leave log'!$A$5:$A$404,$A32,'Leave log'!$C$5:$C$404,"&lt;="&amp;AC$4,'Leave log'!$D$5:$D$404,"&gt;="&amp;AC$4,'Leave log'!$B$5:$B$404,Setup!$A$15)&gt;0),Setup!$B$15&amp;IF(COUNTIFS('Leave log'!$A$5:$A$404,$A32,'Leave log'!$C$5:$C$404,AC$4,'Leave log'!$D$5:$D$404,AC$4,'Leave log'!$E$5:$E$404,"Half day")&gt;0,"½",""),IF(AND(Setup!$A$16&lt;&gt;"",COUNTIFS('Leave log'!$A$5:$A$404,$A32,'Leave log'!$C$5:$C$404,"&lt;="&amp;AC$4,'Leave log'!$D$5:$D$404,"&gt;="&amp;AC$4,'Leave log'!$B$5:$B$404,Setup!$A$16)&gt;0),Setup!$B$16&amp;IF(COUNTIFS('Leave log'!$A$5:$A$404,$A32,'Leave log'!$C$5:$C$404,AC$4,'Leave log'!$D$5:$D$404,AC$4,'Leave log'!$E$5:$E$404,"Half day")&gt;0,"½",""),IF(AND(Setup!$A$17&lt;&gt;"",COUNTIFS('Leave log'!$A$5:$A$404,$A32,'Leave log'!$C$5:$C$404,"&lt;="&amp;AC$4,'Leave log'!$D$5:$D$404,"&gt;="&amp;AC$4,'Leave log'!$B$5:$B$404,Setup!$A$17)&gt;0),Setup!$B$17&amp;IF(COUNTIFS('Leave log'!$A$5:$A$404,$A32,'Leave log'!$C$5:$C$404,AC$4,'Leave log'!$D$5:$D$404,AC$4,'Leave log'!$E$5:$E$404,"Half day")&gt;0,"½",""),""))))))))</f>
        <v/>
      </c>
      <c r="AD32" s="75">
        <f>IF(OR(AD$7=1,$A32=""),"",IF(COUNTIFS('Leave log'!$A$5:$A$404,$A32,'Leave log'!$C$5:$C$404,"&lt;="&amp;AD$4,'Leave log'!$D$5:$D$404,"&gt;="&amp;AD$4)=0,"",IF(AND(Setup!$A$12&lt;&gt;"",COUNTIFS('Leave log'!$A$5:$A$404,$A32,'Leave log'!$C$5:$C$404,"&lt;="&amp;AD$4,'Leave log'!$D$5:$D$404,"&gt;="&amp;AD$4,'Leave log'!$B$5:$B$404,Setup!$A$12)&gt;0),Setup!$B$12&amp;IF(COUNTIFS('Leave log'!$A$5:$A$404,$A32,'Leave log'!$C$5:$C$404,AD$4,'Leave log'!$D$5:$D$404,AD$4,'Leave log'!$E$5:$E$404,"Half day")&gt;0,"½",""),IF(AND(Setup!$A$13&lt;&gt;"",COUNTIFS('Leave log'!$A$5:$A$404,$A32,'Leave log'!$C$5:$C$404,"&lt;="&amp;AD$4,'Leave log'!$D$5:$D$404,"&gt;="&amp;AD$4,'Leave log'!$B$5:$B$404,Setup!$A$13)&gt;0),Setup!$B$13&amp;IF(COUNTIFS('Leave log'!$A$5:$A$404,$A32,'Leave log'!$C$5:$C$404,AD$4,'Leave log'!$D$5:$D$404,AD$4,'Leave log'!$E$5:$E$404,"Half day")&gt;0,"½",""),IF(AND(Setup!$A$14&lt;&gt;"",COUNTIFS('Leave log'!$A$5:$A$404,$A32,'Leave log'!$C$5:$C$404,"&lt;="&amp;AD$4,'Leave log'!$D$5:$D$404,"&gt;="&amp;AD$4,'Leave log'!$B$5:$B$404,Setup!$A$14)&gt;0),Setup!$B$14&amp;IF(COUNTIFS('Leave log'!$A$5:$A$404,$A32,'Leave log'!$C$5:$C$404,AD$4,'Leave log'!$D$5:$D$404,AD$4,'Leave log'!$E$5:$E$404,"Half day")&gt;0,"½",""),IF(AND(Setup!$A$15&lt;&gt;"",COUNTIFS('Leave log'!$A$5:$A$404,$A32,'Leave log'!$C$5:$C$404,"&lt;="&amp;AD$4,'Leave log'!$D$5:$D$404,"&gt;="&amp;AD$4,'Leave log'!$B$5:$B$404,Setup!$A$15)&gt;0),Setup!$B$15&amp;IF(COUNTIFS('Leave log'!$A$5:$A$404,$A32,'Leave log'!$C$5:$C$404,AD$4,'Leave log'!$D$5:$D$404,AD$4,'Leave log'!$E$5:$E$404,"Half day")&gt;0,"½",""),IF(AND(Setup!$A$16&lt;&gt;"",COUNTIFS('Leave log'!$A$5:$A$404,$A32,'Leave log'!$C$5:$C$404,"&lt;="&amp;AD$4,'Leave log'!$D$5:$D$404,"&gt;="&amp;AD$4,'Leave log'!$B$5:$B$404,Setup!$A$16)&gt;0),Setup!$B$16&amp;IF(COUNTIFS('Leave log'!$A$5:$A$404,$A32,'Leave log'!$C$5:$C$404,AD$4,'Leave log'!$D$5:$D$404,AD$4,'Leave log'!$E$5:$E$404,"Half day")&gt;0,"½",""),IF(AND(Setup!$A$17&lt;&gt;"",COUNTIFS('Leave log'!$A$5:$A$404,$A32,'Leave log'!$C$5:$C$404,"&lt;="&amp;AD$4,'Leave log'!$D$5:$D$404,"&gt;="&amp;AD$4,'Leave log'!$B$5:$B$404,Setup!$A$17)&gt;0),Setup!$B$17&amp;IF(COUNTIFS('Leave log'!$A$5:$A$404,$A32,'Leave log'!$C$5:$C$404,AD$4,'Leave log'!$D$5:$D$404,AD$4,'Leave log'!$E$5:$E$404,"Half day")&gt;0,"½",""),""))))))))</f>
        <v/>
      </c>
      <c r="AE32" s="75">
        <f>IF(OR(AE$7=1,$A32=""),"",IF(COUNTIFS('Leave log'!$A$5:$A$404,$A32,'Leave log'!$C$5:$C$404,"&lt;="&amp;AE$4,'Leave log'!$D$5:$D$404,"&gt;="&amp;AE$4)=0,"",IF(AND(Setup!$A$12&lt;&gt;"",COUNTIFS('Leave log'!$A$5:$A$404,$A32,'Leave log'!$C$5:$C$404,"&lt;="&amp;AE$4,'Leave log'!$D$5:$D$404,"&gt;="&amp;AE$4,'Leave log'!$B$5:$B$404,Setup!$A$12)&gt;0),Setup!$B$12&amp;IF(COUNTIFS('Leave log'!$A$5:$A$404,$A32,'Leave log'!$C$5:$C$404,AE$4,'Leave log'!$D$5:$D$404,AE$4,'Leave log'!$E$5:$E$404,"Half day")&gt;0,"½",""),IF(AND(Setup!$A$13&lt;&gt;"",COUNTIFS('Leave log'!$A$5:$A$404,$A32,'Leave log'!$C$5:$C$404,"&lt;="&amp;AE$4,'Leave log'!$D$5:$D$404,"&gt;="&amp;AE$4,'Leave log'!$B$5:$B$404,Setup!$A$13)&gt;0),Setup!$B$13&amp;IF(COUNTIFS('Leave log'!$A$5:$A$404,$A32,'Leave log'!$C$5:$C$404,AE$4,'Leave log'!$D$5:$D$404,AE$4,'Leave log'!$E$5:$E$404,"Half day")&gt;0,"½",""),IF(AND(Setup!$A$14&lt;&gt;"",COUNTIFS('Leave log'!$A$5:$A$404,$A32,'Leave log'!$C$5:$C$404,"&lt;="&amp;AE$4,'Leave log'!$D$5:$D$404,"&gt;="&amp;AE$4,'Leave log'!$B$5:$B$404,Setup!$A$14)&gt;0),Setup!$B$14&amp;IF(COUNTIFS('Leave log'!$A$5:$A$404,$A32,'Leave log'!$C$5:$C$404,AE$4,'Leave log'!$D$5:$D$404,AE$4,'Leave log'!$E$5:$E$404,"Half day")&gt;0,"½",""),IF(AND(Setup!$A$15&lt;&gt;"",COUNTIFS('Leave log'!$A$5:$A$404,$A32,'Leave log'!$C$5:$C$404,"&lt;="&amp;AE$4,'Leave log'!$D$5:$D$404,"&gt;="&amp;AE$4,'Leave log'!$B$5:$B$404,Setup!$A$15)&gt;0),Setup!$B$15&amp;IF(COUNTIFS('Leave log'!$A$5:$A$404,$A32,'Leave log'!$C$5:$C$404,AE$4,'Leave log'!$D$5:$D$404,AE$4,'Leave log'!$E$5:$E$404,"Half day")&gt;0,"½",""),IF(AND(Setup!$A$16&lt;&gt;"",COUNTIFS('Leave log'!$A$5:$A$404,$A32,'Leave log'!$C$5:$C$404,"&lt;="&amp;AE$4,'Leave log'!$D$5:$D$404,"&gt;="&amp;AE$4,'Leave log'!$B$5:$B$404,Setup!$A$16)&gt;0),Setup!$B$16&amp;IF(COUNTIFS('Leave log'!$A$5:$A$404,$A32,'Leave log'!$C$5:$C$404,AE$4,'Leave log'!$D$5:$D$404,AE$4,'Leave log'!$E$5:$E$404,"Half day")&gt;0,"½",""),IF(AND(Setup!$A$17&lt;&gt;"",COUNTIFS('Leave log'!$A$5:$A$404,$A32,'Leave log'!$C$5:$C$404,"&lt;="&amp;AE$4,'Leave log'!$D$5:$D$404,"&gt;="&amp;AE$4,'Leave log'!$B$5:$B$404,Setup!$A$17)&gt;0),Setup!$B$17&amp;IF(COUNTIFS('Leave log'!$A$5:$A$404,$A32,'Leave log'!$C$5:$C$404,AE$4,'Leave log'!$D$5:$D$404,AE$4,'Leave log'!$E$5:$E$404,"Half day")&gt;0,"½",""),""))))))))</f>
        <v/>
      </c>
      <c r="AF32" s="75">
        <f>IF(OR(AF$7=1,$A32=""),"",IF(COUNTIFS('Leave log'!$A$5:$A$404,$A32,'Leave log'!$C$5:$C$404,"&lt;="&amp;AF$4,'Leave log'!$D$5:$D$404,"&gt;="&amp;AF$4)=0,"",IF(AND(Setup!$A$12&lt;&gt;"",COUNTIFS('Leave log'!$A$5:$A$404,$A32,'Leave log'!$C$5:$C$404,"&lt;="&amp;AF$4,'Leave log'!$D$5:$D$404,"&gt;="&amp;AF$4,'Leave log'!$B$5:$B$404,Setup!$A$12)&gt;0),Setup!$B$12&amp;IF(COUNTIFS('Leave log'!$A$5:$A$404,$A32,'Leave log'!$C$5:$C$404,AF$4,'Leave log'!$D$5:$D$404,AF$4,'Leave log'!$E$5:$E$404,"Half day")&gt;0,"½",""),IF(AND(Setup!$A$13&lt;&gt;"",COUNTIFS('Leave log'!$A$5:$A$404,$A32,'Leave log'!$C$5:$C$404,"&lt;="&amp;AF$4,'Leave log'!$D$5:$D$404,"&gt;="&amp;AF$4,'Leave log'!$B$5:$B$404,Setup!$A$13)&gt;0),Setup!$B$13&amp;IF(COUNTIFS('Leave log'!$A$5:$A$404,$A32,'Leave log'!$C$5:$C$404,AF$4,'Leave log'!$D$5:$D$404,AF$4,'Leave log'!$E$5:$E$404,"Half day")&gt;0,"½",""),IF(AND(Setup!$A$14&lt;&gt;"",COUNTIFS('Leave log'!$A$5:$A$404,$A32,'Leave log'!$C$5:$C$404,"&lt;="&amp;AF$4,'Leave log'!$D$5:$D$404,"&gt;="&amp;AF$4,'Leave log'!$B$5:$B$404,Setup!$A$14)&gt;0),Setup!$B$14&amp;IF(COUNTIFS('Leave log'!$A$5:$A$404,$A32,'Leave log'!$C$5:$C$404,AF$4,'Leave log'!$D$5:$D$404,AF$4,'Leave log'!$E$5:$E$404,"Half day")&gt;0,"½",""),IF(AND(Setup!$A$15&lt;&gt;"",COUNTIFS('Leave log'!$A$5:$A$404,$A32,'Leave log'!$C$5:$C$404,"&lt;="&amp;AF$4,'Leave log'!$D$5:$D$404,"&gt;="&amp;AF$4,'Leave log'!$B$5:$B$404,Setup!$A$15)&gt;0),Setup!$B$15&amp;IF(COUNTIFS('Leave log'!$A$5:$A$404,$A32,'Leave log'!$C$5:$C$404,AF$4,'Leave log'!$D$5:$D$404,AF$4,'Leave log'!$E$5:$E$404,"Half day")&gt;0,"½",""),IF(AND(Setup!$A$16&lt;&gt;"",COUNTIFS('Leave log'!$A$5:$A$404,$A32,'Leave log'!$C$5:$C$404,"&lt;="&amp;AF$4,'Leave log'!$D$5:$D$404,"&gt;="&amp;AF$4,'Leave log'!$B$5:$B$404,Setup!$A$16)&gt;0),Setup!$B$16&amp;IF(COUNTIFS('Leave log'!$A$5:$A$404,$A32,'Leave log'!$C$5:$C$404,AF$4,'Leave log'!$D$5:$D$404,AF$4,'Leave log'!$E$5:$E$404,"Half day")&gt;0,"½",""),IF(AND(Setup!$A$17&lt;&gt;"",COUNTIFS('Leave log'!$A$5:$A$404,$A32,'Leave log'!$C$5:$C$404,"&lt;="&amp;AF$4,'Leave log'!$D$5:$D$404,"&gt;="&amp;AF$4,'Leave log'!$B$5:$B$404,Setup!$A$17)&gt;0),Setup!$B$17&amp;IF(COUNTIFS('Leave log'!$A$5:$A$404,$A32,'Leave log'!$C$5:$C$404,AF$4,'Leave log'!$D$5:$D$404,AF$4,'Leave log'!$E$5:$E$404,"Half day")&gt;0,"½",""),""))))))))</f>
        <v/>
      </c>
    </row>
    <row r="33">
      <c r="A33" s="74">
        <f>IFERROR(IF(INDEX(Employees!$A$5:$A$34,26)="","",INDEX(Employees!$A$5:$A$34,26)),"")</f>
        <v/>
      </c>
      <c r="B33" s="75">
        <f>IF(OR(B$7=1,$A33=""),"",IF(COUNTIFS('Leave log'!$A$5:$A$404,$A33,'Leave log'!$C$5:$C$404,"&lt;="&amp;B$4,'Leave log'!$D$5:$D$404,"&gt;="&amp;B$4)=0,"",IF(AND(Setup!$A$12&lt;&gt;"",COUNTIFS('Leave log'!$A$5:$A$404,$A33,'Leave log'!$C$5:$C$404,"&lt;="&amp;B$4,'Leave log'!$D$5:$D$404,"&gt;="&amp;B$4,'Leave log'!$B$5:$B$404,Setup!$A$12)&gt;0),Setup!$B$12&amp;IF(COUNTIFS('Leave log'!$A$5:$A$404,$A33,'Leave log'!$C$5:$C$404,B$4,'Leave log'!$D$5:$D$404,B$4,'Leave log'!$E$5:$E$404,"Half day")&gt;0,"½",""),IF(AND(Setup!$A$13&lt;&gt;"",COUNTIFS('Leave log'!$A$5:$A$404,$A33,'Leave log'!$C$5:$C$404,"&lt;="&amp;B$4,'Leave log'!$D$5:$D$404,"&gt;="&amp;B$4,'Leave log'!$B$5:$B$404,Setup!$A$13)&gt;0),Setup!$B$13&amp;IF(COUNTIFS('Leave log'!$A$5:$A$404,$A33,'Leave log'!$C$5:$C$404,B$4,'Leave log'!$D$5:$D$404,B$4,'Leave log'!$E$5:$E$404,"Half day")&gt;0,"½",""),IF(AND(Setup!$A$14&lt;&gt;"",COUNTIFS('Leave log'!$A$5:$A$404,$A33,'Leave log'!$C$5:$C$404,"&lt;="&amp;B$4,'Leave log'!$D$5:$D$404,"&gt;="&amp;B$4,'Leave log'!$B$5:$B$404,Setup!$A$14)&gt;0),Setup!$B$14&amp;IF(COUNTIFS('Leave log'!$A$5:$A$404,$A33,'Leave log'!$C$5:$C$404,B$4,'Leave log'!$D$5:$D$404,B$4,'Leave log'!$E$5:$E$404,"Half day")&gt;0,"½",""),IF(AND(Setup!$A$15&lt;&gt;"",COUNTIFS('Leave log'!$A$5:$A$404,$A33,'Leave log'!$C$5:$C$404,"&lt;="&amp;B$4,'Leave log'!$D$5:$D$404,"&gt;="&amp;B$4,'Leave log'!$B$5:$B$404,Setup!$A$15)&gt;0),Setup!$B$15&amp;IF(COUNTIFS('Leave log'!$A$5:$A$404,$A33,'Leave log'!$C$5:$C$404,B$4,'Leave log'!$D$5:$D$404,B$4,'Leave log'!$E$5:$E$404,"Half day")&gt;0,"½",""),IF(AND(Setup!$A$16&lt;&gt;"",COUNTIFS('Leave log'!$A$5:$A$404,$A33,'Leave log'!$C$5:$C$404,"&lt;="&amp;B$4,'Leave log'!$D$5:$D$404,"&gt;="&amp;B$4,'Leave log'!$B$5:$B$404,Setup!$A$16)&gt;0),Setup!$B$16&amp;IF(COUNTIFS('Leave log'!$A$5:$A$404,$A33,'Leave log'!$C$5:$C$404,B$4,'Leave log'!$D$5:$D$404,B$4,'Leave log'!$E$5:$E$404,"Half day")&gt;0,"½",""),IF(AND(Setup!$A$17&lt;&gt;"",COUNTIFS('Leave log'!$A$5:$A$404,$A33,'Leave log'!$C$5:$C$404,"&lt;="&amp;B$4,'Leave log'!$D$5:$D$404,"&gt;="&amp;B$4,'Leave log'!$B$5:$B$404,Setup!$A$17)&gt;0),Setup!$B$17&amp;IF(COUNTIFS('Leave log'!$A$5:$A$404,$A33,'Leave log'!$C$5:$C$404,B$4,'Leave log'!$D$5:$D$404,B$4,'Leave log'!$E$5:$E$404,"Half day")&gt;0,"½",""),""))))))))</f>
        <v/>
      </c>
      <c r="C33" s="75">
        <f>IF(OR(C$7=1,$A33=""),"",IF(COUNTIFS('Leave log'!$A$5:$A$404,$A33,'Leave log'!$C$5:$C$404,"&lt;="&amp;C$4,'Leave log'!$D$5:$D$404,"&gt;="&amp;C$4)=0,"",IF(AND(Setup!$A$12&lt;&gt;"",COUNTIFS('Leave log'!$A$5:$A$404,$A33,'Leave log'!$C$5:$C$404,"&lt;="&amp;C$4,'Leave log'!$D$5:$D$404,"&gt;="&amp;C$4,'Leave log'!$B$5:$B$404,Setup!$A$12)&gt;0),Setup!$B$12&amp;IF(COUNTIFS('Leave log'!$A$5:$A$404,$A33,'Leave log'!$C$5:$C$404,C$4,'Leave log'!$D$5:$D$404,C$4,'Leave log'!$E$5:$E$404,"Half day")&gt;0,"½",""),IF(AND(Setup!$A$13&lt;&gt;"",COUNTIFS('Leave log'!$A$5:$A$404,$A33,'Leave log'!$C$5:$C$404,"&lt;="&amp;C$4,'Leave log'!$D$5:$D$404,"&gt;="&amp;C$4,'Leave log'!$B$5:$B$404,Setup!$A$13)&gt;0),Setup!$B$13&amp;IF(COUNTIFS('Leave log'!$A$5:$A$404,$A33,'Leave log'!$C$5:$C$404,C$4,'Leave log'!$D$5:$D$404,C$4,'Leave log'!$E$5:$E$404,"Half day")&gt;0,"½",""),IF(AND(Setup!$A$14&lt;&gt;"",COUNTIFS('Leave log'!$A$5:$A$404,$A33,'Leave log'!$C$5:$C$404,"&lt;="&amp;C$4,'Leave log'!$D$5:$D$404,"&gt;="&amp;C$4,'Leave log'!$B$5:$B$404,Setup!$A$14)&gt;0),Setup!$B$14&amp;IF(COUNTIFS('Leave log'!$A$5:$A$404,$A33,'Leave log'!$C$5:$C$404,C$4,'Leave log'!$D$5:$D$404,C$4,'Leave log'!$E$5:$E$404,"Half day")&gt;0,"½",""),IF(AND(Setup!$A$15&lt;&gt;"",COUNTIFS('Leave log'!$A$5:$A$404,$A33,'Leave log'!$C$5:$C$404,"&lt;="&amp;C$4,'Leave log'!$D$5:$D$404,"&gt;="&amp;C$4,'Leave log'!$B$5:$B$404,Setup!$A$15)&gt;0),Setup!$B$15&amp;IF(COUNTIFS('Leave log'!$A$5:$A$404,$A33,'Leave log'!$C$5:$C$404,C$4,'Leave log'!$D$5:$D$404,C$4,'Leave log'!$E$5:$E$404,"Half day")&gt;0,"½",""),IF(AND(Setup!$A$16&lt;&gt;"",COUNTIFS('Leave log'!$A$5:$A$404,$A33,'Leave log'!$C$5:$C$404,"&lt;="&amp;C$4,'Leave log'!$D$5:$D$404,"&gt;="&amp;C$4,'Leave log'!$B$5:$B$404,Setup!$A$16)&gt;0),Setup!$B$16&amp;IF(COUNTIFS('Leave log'!$A$5:$A$404,$A33,'Leave log'!$C$5:$C$404,C$4,'Leave log'!$D$5:$D$404,C$4,'Leave log'!$E$5:$E$404,"Half day")&gt;0,"½",""),IF(AND(Setup!$A$17&lt;&gt;"",COUNTIFS('Leave log'!$A$5:$A$404,$A33,'Leave log'!$C$5:$C$404,"&lt;="&amp;C$4,'Leave log'!$D$5:$D$404,"&gt;="&amp;C$4,'Leave log'!$B$5:$B$404,Setup!$A$17)&gt;0),Setup!$B$17&amp;IF(COUNTIFS('Leave log'!$A$5:$A$404,$A33,'Leave log'!$C$5:$C$404,C$4,'Leave log'!$D$5:$D$404,C$4,'Leave log'!$E$5:$E$404,"Half day")&gt;0,"½",""),""))))))))</f>
        <v/>
      </c>
      <c r="D33" s="75">
        <f>IF(OR(D$7=1,$A33=""),"",IF(COUNTIFS('Leave log'!$A$5:$A$404,$A33,'Leave log'!$C$5:$C$404,"&lt;="&amp;D$4,'Leave log'!$D$5:$D$404,"&gt;="&amp;D$4)=0,"",IF(AND(Setup!$A$12&lt;&gt;"",COUNTIFS('Leave log'!$A$5:$A$404,$A33,'Leave log'!$C$5:$C$404,"&lt;="&amp;D$4,'Leave log'!$D$5:$D$404,"&gt;="&amp;D$4,'Leave log'!$B$5:$B$404,Setup!$A$12)&gt;0),Setup!$B$12&amp;IF(COUNTIFS('Leave log'!$A$5:$A$404,$A33,'Leave log'!$C$5:$C$404,D$4,'Leave log'!$D$5:$D$404,D$4,'Leave log'!$E$5:$E$404,"Half day")&gt;0,"½",""),IF(AND(Setup!$A$13&lt;&gt;"",COUNTIFS('Leave log'!$A$5:$A$404,$A33,'Leave log'!$C$5:$C$404,"&lt;="&amp;D$4,'Leave log'!$D$5:$D$404,"&gt;="&amp;D$4,'Leave log'!$B$5:$B$404,Setup!$A$13)&gt;0),Setup!$B$13&amp;IF(COUNTIFS('Leave log'!$A$5:$A$404,$A33,'Leave log'!$C$5:$C$404,D$4,'Leave log'!$D$5:$D$404,D$4,'Leave log'!$E$5:$E$404,"Half day")&gt;0,"½",""),IF(AND(Setup!$A$14&lt;&gt;"",COUNTIFS('Leave log'!$A$5:$A$404,$A33,'Leave log'!$C$5:$C$404,"&lt;="&amp;D$4,'Leave log'!$D$5:$D$404,"&gt;="&amp;D$4,'Leave log'!$B$5:$B$404,Setup!$A$14)&gt;0),Setup!$B$14&amp;IF(COUNTIFS('Leave log'!$A$5:$A$404,$A33,'Leave log'!$C$5:$C$404,D$4,'Leave log'!$D$5:$D$404,D$4,'Leave log'!$E$5:$E$404,"Half day")&gt;0,"½",""),IF(AND(Setup!$A$15&lt;&gt;"",COUNTIFS('Leave log'!$A$5:$A$404,$A33,'Leave log'!$C$5:$C$404,"&lt;="&amp;D$4,'Leave log'!$D$5:$D$404,"&gt;="&amp;D$4,'Leave log'!$B$5:$B$404,Setup!$A$15)&gt;0),Setup!$B$15&amp;IF(COUNTIFS('Leave log'!$A$5:$A$404,$A33,'Leave log'!$C$5:$C$404,D$4,'Leave log'!$D$5:$D$404,D$4,'Leave log'!$E$5:$E$404,"Half day")&gt;0,"½",""),IF(AND(Setup!$A$16&lt;&gt;"",COUNTIFS('Leave log'!$A$5:$A$404,$A33,'Leave log'!$C$5:$C$404,"&lt;="&amp;D$4,'Leave log'!$D$5:$D$404,"&gt;="&amp;D$4,'Leave log'!$B$5:$B$404,Setup!$A$16)&gt;0),Setup!$B$16&amp;IF(COUNTIFS('Leave log'!$A$5:$A$404,$A33,'Leave log'!$C$5:$C$404,D$4,'Leave log'!$D$5:$D$404,D$4,'Leave log'!$E$5:$E$404,"Half day")&gt;0,"½",""),IF(AND(Setup!$A$17&lt;&gt;"",COUNTIFS('Leave log'!$A$5:$A$404,$A33,'Leave log'!$C$5:$C$404,"&lt;="&amp;D$4,'Leave log'!$D$5:$D$404,"&gt;="&amp;D$4,'Leave log'!$B$5:$B$404,Setup!$A$17)&gt;0),Setup!$B$17&amp;IF(COUNTIFS('Leave log'!$A$5:$A$404,$A33,'Leave log'!$C$5:$C$404,D$4,'Leave log'!$D$5:$D$404,D$4,'Leave log'!$E$5:$E$404,"Half day")&gt;0,"½",""),""))))))))</f>
        <v/>
      </c>
      <c r="E33" s="75">
        <f>IF(OR(E$7=1,$A33=""),"",IF(COUNTIFS('Leave log'!$A$5:$A$404,$A33,'Leave log'!$C$5:$C$404,"&lt;="&amp;E$4,'Leave log'!$D$5:$D$404,"&gt;="&amp;E$4)=0,"",IF(AND(Setup!$A$12&lt;&gt;"",COUNTIFS('Leave log'!$A$5:$A$404,$A33,'Leave log'!$C$5:$C$404,"&lt;="&amp;E$4,'Leave log'!$D$5:$D$404,"&gt;="&amp;E$4,'Leave log'!$B$5:$B$404,Setup!$A$12)&gt;0),Setup!$B$12&amp;IF(COUNTIFS('Leave log'!$A$5:$A$404,$A33,'Leave log'!$C$5:$C$404,E$4,'Leave log'!$D$5:$D$404,E$4,'Leave log'!$E$5:$E$404,"Half day")&gt;0,"½",""),IF(AND(Setup!$A$13&lt;&gt;"",COUNTIFS('Leave log'!$A$5:$A$404,$A33,'Leave log'!$C$5:$C$404,"&lt;="&amp;E$4,'Leave log'!$D$5:$D$404,"&gt;="&amp;E$4,'Leave log'!$B$5:$B$404,Setup!$A$13)&gt;0),Setup!$B$13&amp;IF(COUNTIFS('Leave log'!$A$5:$A$404,$A33,'Leave log'!$C$5:$C$404,E$4,'Leave log'!$D$5:$D$404,E$4,'Leave log'!$E$5:$E$404,"Half day")&gt;0,"½",""),IF(AND(Setup!$A$14&lt;&gt;"",COUNTIFS('Leave log'!$A$5:$A$404,$A33,'Leave log'!$C$5:$C$404,"&lt;="&amp;E$4,'Leave log'!$D$5:$D$404,"&gt;="&amp;E$4,'Leave log'!$B$5:$B$404,Setup!$A$14)&gt;0),Setup!$B$14&amp;IF(COUNTIFS('Leave log'!$A$5:$A$404,$A33,'Leave log'!$C$5:$C$404,E$4,'Leave log'!$D$5:$D$404,E$4,'Leave log'!$E$5:$E$404,"Half day")&gt;0,"½",""),IF(AND(Setup!$A$15&lt;&gt;"",COUNTIFS('Leave log'!$A$5:$A$404,$A33,'Leave log'!$C$5:$C$404,"&lt;="&amp;E$4,'Leave log'!$D$5:$D$404,"&gt;="&amp;E$4,'Leave log'!$B$5:$B$404,Setup!$A$15)&gt;0),Setup!$B$15&amp;IF(COUNTIFS('Leave log'!$A$5:$A$404,$A33,'Leave log'!$C$5:$C$404,E$4,'Leave log'!$D$5:$D$404,E$4,'Leave log'!$E$5:$E$404,"Half day")&gt;0,"½",""),IF(AND(Setup!$A$16&lt;&gt;"",COUNTIFS('Leave log'!$A$5:$A$404,$A33,'Leave log'!$C$5:$C$404,"&lt;="&amp;E$4,'Leave log'!$D$5:$D$404,"&gt;="&amp;E$4,'Leave log'!$B$5:$B$404,Setup!$A$16)&gt;0),Setup!$B$16&amp;IF(COUNTIFS('Leave log'!$A$5:$A$404,$A33,'Leave log'!$C$5:$C$404,E$4,'Leave log'!$D$5:$D$404,E$4,'Leave log'!$E$5:$E$404,"Half day")&gt;0,"½",""),IF(AND(Setup!$A$17&lt;&gt;"",COUNTIFS('Leave log'!$A$5:$A$404,$A33,'Leave log'!$C$5:$C$404,"&lt;="&amp;E$4,'Leave log'!$D$5:$D$404,"&gt;="&amp;E$4,'Leave log'!$B$5:$B$404,Setup!$A$17)&gt;0),Setup!$B$17&amp;IF(COUNTIFS('Leave log'!$A$5:$A$404,$A33,'Leave log'!$C$5:$C$404,E$4,'Leave log'!$D$5:$D$404,E$4,'Leave log'!$E$5:$E$404,"Half day")&gt;0,"½",""),""))))))))</f>
        <v/>
      </c>
      <c r="F33" s="75">
        <f>IF(OR(F$7=1,$A33=""),"",IF(COUNTIFS('Leave log'!$A$5:$A$404,$A33,'Leave log'!$C$5:$C$404,"&lt;="&amp;F$4,'Leave log'!$D$5:$D$404,"&gt;="&amp;F$4)=0,"",IF(AND(Setup!$A$12&lt;&gt;"",COUNTIFS('Leave log'!$A$5:$A$404,$A33,'Leave log'!$C$5:$C$404,"&lt;="&amp;F$4,'Leave log'!$D$5:$D$404,"&gt;="&amp;F$4,'Leave log'!$B$5:$B$404,Setup!$A$12)&gt;0),Setup!$B$12&amp;IF(COUNTIFS('Leave log'!$A$5:$A$404,$A33,'Leave log'!$C$5:$C$404,F$4,'Leave log'!$D$5:$D$404,F$4,'Leave log'!$E$5:$E$404,"Half day")&gt;0,"½",""),IF(AND(Setup!$A$13&lt;&gt;"",COUNTIFS('Leave log'!$A$5:$A$404,$A33,'Leave log'!$C$5:$C$404,"&lt;="&amp;F$4,'Leave log'!$D$5:$D$404,"&gt;="&amp;F$4,'Leave log'!$B$5:$B$404,Setup!$A$13)&gt;0),Setup!$B$13&amp;IF(COUNTIFS('Leave log'!$A$5:$A$404,$A33,'Leave log'!$C$5:$C$404,F$4,'Leave log'!$D$5:$D$404,F$4,'Leave log'!$E$5:$E$404,"Half day")&gt;0,"½",""),IF(AND(Setup!$A$14&lt;&gt;"",COUNTIFS('Leave log'!$A$5:$A$404,$A33,'Leave log'!$C$5:$C$404,"&lt;="&amp;F$4,'Leave log'!$D$5:$D$404,"&gt;="&amp;F$4,'Leave log'!$B$5:$B$404,Setup!$A$14)&gt;0),Setup!$B$14&amp;IF(COUNTIFS('Leave log'!$A$5:$A$404,$A33,'Leave log'!$C$5:$C$404,F$4,'Leave log'!$D$5:$D$404,F$4,'Leave log'!$E$5:$E$404,"Half day")&gt;0,"½",""),IF(AND(Setup!$A$15&lt;&gt;"",COUNTIFS('Leave log'!$A$5:$A$404,$A33,'Leave log'!$C$5:$C$404,"&lt;="&amp;F$4,'Leave log'!$D$5:$D$404,"&gt;="&amp;F$4,'Leave log'!$B$5:$B$404,Setup!$A$15)&gt;0),Setup!$B$15&amp;IF(COUNTIFS('Leave log'!$A$5:$A$404,$A33,'Leave log'!$C$5:$C$404,F$4,'Leave log'!$D$5:$D$404,F$4,'Leave log'!$E$5:$E$404,"Half day")&gt;0,"½",""),IF(AND(Setup!$A$16&lt;&gt;"",COUNTIFS('Leave log'!$A$5:$A$404,$A33,'Leave log'!$C$5:$C$404,"&lt;="&amp;F$4,'Leave log'!$D$5:$D$404,"&gt;="&amp;F$4,'Leave log'!$B$5:$B$404,Setup!$A$16)&gt;0),Setup!$B$16&amp;IF(COUNTIFS('Leave log'!$A$5:$A$404,$A33,'Leave log'!$C$5:$C$404,F$4,'Leave log'!$D$5:$D$404,F$4,'Leave log'!$E$5:$E$404,"Half day")&gt;0,"½",""),IF(AND(Setup!$A$17&lt;&gt;"",COUNTIFS('Leave log'!$A$5:$A$404,$A33,'Leave log'!$C$5:$C$404,"&lt;="&amp;F$4,'Leave log'!$D$5:$D$404,"&gt;="&amp;F$4,'Leave log'!$B$5:$B$404,Setup!$A$17)&gt;0),Setup!$B$17&amp;IF(COUNTIFS('Leave log'!$A$5:$A$404,$A33,'Leave log'!$C$5:$C$404,F$4,'Leave log'!$D$5:$D$404,F$4,'Leave log'!$E$5:$E$404,"Half day")&gt;0,"½",""),""))))))))</f>
        <v/>
      </c>
      <c r="G33" s="75">
        <f>IF(OR(G$7=1,$A33=""),"",IF(COUNTIFS('Leave log'!$A$5:$A$404,$A33,'Leave log'!$C$5:$C$404,"&lt;="&amp;G$4,'Leave log'!$D$5:$D$404,"&gt;="&amp;G$4)=0,"",IF(AND(Setup!$A$12&lt;&gt;"",COUNTIFS('Leave log'!$A$5:$A$404,$A33,'Leave log'!$C$5:$C$404,"&lt;="&amp;G$4,'Leave log'!$D$5:$D$404,"&gt;="&amp;G$4,'Leave log'!$B$5:$B$404,Setup!$A$12)&gt;0),Setup!$B$12&amp;IF(COUNTIFS('Leave log'!$A$5:$A$404,$A33,'Leave log'!$C$5:$C$404,G$4,'Leave log'!$D$5:$D$404,G$4,'Leave log'!$E$5:$E$404,"Half day")&gt;0,"½",""),IF(AND(Setup!$A$13&lt;&gt;"",COUNTIFS('Leave log'!$A$5:$A$404,$A33,'Leave log'!$C$5:$C$404,"&lt;="&amp;G$4,'Leave log'!$D$5:$D$404,"&gt;="&amp;G$4,'Leave log'!$B$5:$B$404,Setup!$A$13)&gt;0),Setup!$B$13&amp;IF(COUNTIFS('Leave log'!$A$5:$A$404,$A33,'Leave log'!$C$5:$C$404,G$4,'Leave log'!$D$5:$D$404,G$4,'Leave log'!$E$5:$E$404,"Half day")&gt;0,"½",""),IF(AND(Setup!$A$14&lt;&gt;"",COUNTIFS('Leave log'!$A$5:$A$404,$A33,'Leave log'!$C$5:$C$404,"&lt;="&amp;G$4,'Leave log'!$D$5:$D$404,"&gt;="&amp;G$4,'Leave log'!$B$5:$B$404,Setup!$A$14)&gt;0),Setup!$B$14&amp;IF(COUNTIFS('Leave log'!$A$5:$A$404,$A33,'Leave log'!$C$5:$C$404,G$4,'Leave log'!$D$5:$D$404,G$4,'Leave log'!$E$5:$E$404,"Half day")&gt;0,"½",""),IF(AND(Setup!$A$15&lt;&gt;"",COUNTIFS('Leave log'!$A$5:$A$404,$A33,'Leave log'!$C$5:$C$404,"&lt;="&amp;G$4,'Leave log'!$D$5:$D$404,"&gt;="&amp;G$4,'Leave log'!$B$5:$B$404,Setup!$A$15)&gt;0),Setup!$B$15&amp;IF(COUNTIFS('Leave log'!$A$5:$A$404,$A33,'Leave log'!$C$5:$C$404,G$4,'Leave log'!$D$5:$D$404,G$4,'Leave log'!$E$5:$E$404,"Half day")&gt;0,"½",""),IF(AND(Setup!$A$16&lt;&gt;"",COUNTIFS('Leave log'!$A$5:$A$404,$A33,'Leave log'!$C$5:$C$404,"&lt;="&amp;G$4,'Leave log'!$D$5:$D$404,"&gt;="&amp;G$4,'Leave log'!$B$5:$B$404,Setup!$A$16)&gt;0),Setup!$B$16&amp;IF(COUNTIFS('Leave log'!$A$5:$A$404,$A33,'Leave log'!$C$5:$C$404,G$4,'Leave log'!$D$5:$D$404,G$4,'Leave log'!$E$5:$E$404,"Half day")&gt;0,"½",""),IF(AND(Setup!$A$17&lt;&gt;"",COUNTIFS('Leave log'!$A$5:$A$404,$A33,'Leave log'!$C$5:$C$404,"&lt;="&amp;G$4,'Leave log'!$D$5:$D$404,"&gt;="&amp;G$4,'Leave log'!$B$5:$B$404,Setup!$A$17)&gt;0),Setup!$B$17&amp;IF(COUNTIFS('Leave log'!$A$5:$A$404,$A33,'Leave log'!$C$5:$C$404,G$4,'Leave log'!$D$5:$D$404,G$4,'Leave log'!$E$5:$E$404,"Half day")&gt;0,"½",""),""))))))))</f>
        <v/>
      </c>
      <c r="H33" s="75">
        <f>IF(OR(H$7=1,$A33=""),"",IF(COUNTIFS('Leave log'!$A$5:$A$404,$A33,'Leave log'!$C$5:$C$404,"&lt;="&amp;H$4,'Leave log'!$D$5:$D$404,"&gt;="&amp;H$4)=0,"",IF(AND(Setup!$A$12&lt;&gt;"",COUNTIFS('Leave log'!$A$5:$A$404,$A33,'Leave log'!$C$5:$C$404,"&lt;="&amp;H$4,'Leave log'!$D$5:$D$404,"&gt;="&amp;H$4,'Leave log'!$B$5:$B$404,Setup!$A$12)&gt;0),Setup!$B$12&amp;IF(COUNTIFS('Leave log'!$A$5:$A$404,$A33,'Leave log'!$C$5:$C$404,H$4,'Leave log'!$D$5:$D$404,H$4,'Leave log'!$E$5:$E$404,"Half day")&gt;0,"½",""),IF(AND(Setup!$A$13&lt;&gt;"",COUNTIFS('Leave log'!$A$5:$A$404,$A33,'Leave log'!$C$5:$C$404,"&lt;="&amp;H$4,'Leave log'!$D$5:$D$404,"&gt;="&amp;H$4,'Leave log'!$B$5:$B$404,Setup!$A$13)&gt;0),Setup!$B$13&amp;IF(COUNTIFS('Leave log'!$A$5:$A$404,$A33,'Leave log'!$C$5:$C$404,H$4,'Leave log'!$D$5:$D$404,H$4,'Leave log'!$E$5:$E$404,"Half day")&gt;0,"½",""),IF(AND(Setup!$A$14&lt;&gt;"",COUNTIFS('Leave log'!$A$5:$A$404,$A33,'Leave log'!$C$5:$C$404,"&lt;="&amp;H$4,'Leave log'!$D$5:$D$404,"&gt;="&amp;H$4,'Leave log'!$B$5:$B$404,Setup!$A$14)&gt;0),Setup!$B$14&amp;IF(COUNTIFS('Leave log'!$A$5:$A$404,$A33,'Leave log'!$C$5:$C$404,H$4,'Leave log'!$D$5:$D$404,H$4,'Leave log'!$E$5:$E$404,"Half day")&gt;0,"½",""),IF(AND(Setup!$A$15&lt;&gt;"",COUNTIFS('Leave log'!$A$5:$A$404,$A33,'Leave log'!$C$5:$C$404,"&lt;="&amp;H$4,'Leave log'!$D$5:$D$404,"&gt;="&amp;H$4,'Leave log'!$B$5:$B$404,Setup!$A$15)&gt;0),Setup!$B$15&amp;IF(COUNTIFS('Leave log'!$A$5:$A$404,$A33,'Leave log'!$C$5:$C$404,H$4,'Leave log'!$D$5:$D$404,H$4,'Leave log'!$E$5:$E$404,"Half day")&gt;0,"½",""),IF(AND(Setup!$A$16&lt;&gt;"",COUNTIFS('Leave log'!$A$5:$A$404,$A33,'Leave log'!$C$5:$C$404,"&lt;="&amp;H$4,'Leave log'!$D$5:$D$404,"&gt;="&amp;H$4,'Leave log'!$B$5:$B$404,Setup!$A$16)&gt;0),Setup!$B$16&amp;IF(COUNTIFS('Leave log'!$A$5:$A$404,$A33,'Leave log'!$C$5:$C$404,H$4,'Leave log'!$D$5:$D$404,H$4,'Leave log'!$E$5:$E$404,"Half day")&gt;0,"½",""),IF(AND(Setup!$A$17&lt;&gt;"",COUNTIFS('Leave log'!$A$5:$A$404,$A33,'Leave log'!$C$5:$C$404,"&lt;="&amp;H$4,'Leave log'!$D$5:$D$404,"&gt;="&amp;H$4,'Leave log'!$B$5:$B$404,Setup!$A$17)&gt;0),Setup!$B$17&amp;IF(COUNTIFS('Leave log'!$A$5:$A$404,$A33,'Leave log'!$C$5:$C$404,H$4,'Leave log'!$D$5:$D$404,H$4,'Leave log'!$E$5:$E$404,"Half day")&gt;0,"½",""),""))))))))</f>
        <v/>
      </c>
      <c r="I33" s="75">
        <f>IF(OR(I$7=1,$A33=""),"",IF(COUNTIFS('Leave log'!$A$5:$A$404,$A33,'Leave log'!$C$5:$C$404,"&lt;="&amp;I$4,'Leave log'!$D$5:$D$404,"&gt;="&amp;I$4)=0,"",IF(AND(Setup!$A$12&lt;&gt;"",COUNTIFS('Leave log'!$A$5:$A$404,$A33,'Leave log'!$C$5:$C$404,"&lt;="&amp;I$4,'Leave log'!$D$5:$D$404,"&gt;="&amp;I$4,'Leave log'!$B$5:$B$404,Setup!$A$12)&gt;0),Setup!$B$12&amp;IF(COUNTIFS('Leave log'!$A$5:$A$404,$A33,'Leave log'!$C$5:$C$404,I$4,'Leave log'!$D$5:$D$404,I$4,'Leave log'!$E$5:$E$404,"Half day")&gt;0,"½",""),IF(AND(Setup!$A$13&lt;&gt;"",COUNTIFS('Leave log'!$A$5:$A$404,$A33,'Leave log'!$C$5:$C$404,"&lt;="&amp;I$4,'Leave log'!$D$5:$D$404,"&gt;="&amp;I$4,'Leave log'!$B$5:$B$404,Setup!$A$13)&gt;0),Setup!$B$13&amp;IF(COUNTIFS('Leave log'!$A$5:$A$404,$A33,'Leave log'!$C$5:$C$404,I$4,'Leave log'!$D$5:$D$404,I$4,'Leave log'!$E$5:$E$404,"Half day")&gt;0,"½",""),IF(AND(Setup!$A$14&lt;&gt;"",COUNTIFS('Leave log'!$A$5:$A$404,$A33,'Leave log'!$C$5:$C$404,"&lt;="&amp;I$4,'Leave log'!$D$5:$D$404,"&gt;="&amp;I$4,'Leave log'!$B$5:$B$404,Setup!$A$14)&gt;0),Setup!$B$14&amp;IF(COUNTIFS('Leave log'!$A$5:$A$404,$A33,'Leave log'!$C$5:$C$404,I$4,'Leave log'!$D$5:$D$404,I$4,'Leave log'!$E$5:$E$404,"Half day")&gt;0,"½",""),IF(AND(Setup!$A$15&lt;&gt;"",COUNTIFS('Leave log'!$A$5:$A$404,$A33,'Leave log'!$C$5:$C$404,"&lt;="&amp;I$4,'Leave log'!$D$5:$D$404,"&gt;="&amp;I$4,'Leave log'!$B$5:$B$404,Setup!$A$15)&gt;0),Setup!$B$15&amp;IF(COUNTIFS('Leave log'!$A$5:$A$404,$A33,'Leave log'!$C$5:$C$404,I$4,'Leave log'!$D$5:$D$404,I$4,'Leave log'!$E$5:$E$404,"Half day")&gt;0,"½",""),IF(AND(Setup!$A$16&lt;&gt;"",COUNTIFS('Leave log'!$A$5:$A$404,$A33,'Leave log'!$C$5:$C$404,"&lt;="&amp;I$4,'Leave log'!$D$5:$D$404,"&gt;="&amp;I$4,'Leave log'!$B$5:$B$404,Setup!$A$16)&gt;0),Setup!$B$16&amp;IF(COUNTIFS('Leave log'!$A$5:$A$404,$A33,'Leave log'!$C$5:$C$404,I$4,'Leave log'!$D$5:$D$404,I$4,'Leave log'!$E$5:$E$404,"Half day")&gt;0,"½",""),IF(AND(Setup!$A$17&lt;&gt;"",COUNTIFS('Leave log'!$A$5:$A$404,$A33,'Leave log'!$C$5:$C$404,"&lt;="&amp;I$4,'Leave log'!$D$5:$D$404,"&gt;="&amp;I$4,'Leave log'!$B$5:$B$404,Setup!$A$17)&gt;0),Setup!$B$17&amp;IF(COUNTIFS('Leave log'!$A$5:$A$404,$A33,'Leave log'!$C$5:$C$404,I$4,'Leave log'!$D$5:$D$404,I$4,'Leave log'!$E$5:$E$404,"Half day")&gt;0,"½",""),""))))))))</f>
        <v/>
      </c>
      <c r="J33" s="75">
        <f>IF(OR(J$7=1,$A33=""),"",IF(COUNTIFS('Leave log'!$A$5:$A$404,$A33,'Leave log'!$C$5:$C$404,"&lt;="&amp;J$4,'Leave log'!$D$5:$D$404,"&gt;="&amp;J$4)=0,"",IF(AND(Setup!$A$12&lt;&gt;"",COUNTIFS('Leave log'!$A$5:$A$404,$A33,'Leave log'!$C$5:$C$404,"&lt;="&amp;J$4,'Leave log'!$D$5:$D$404,"&gt;="&amp;J$4,'Leave log'!$B$5:$B$404,Setup!$A$12)&gt;0),Setup!$B$12&amp;IF(COUNTIFS('Leave log'!$A$5:$A$404,$A33,'Leave log'!$C$5:$C$404,J$4,'Leave log'!$D$5:$D$404,J$4,'Leave log'!$E$5:$E$404,"Half day")&gt;0,"½",""),IF(AND(Setup!$A$13&lt;&gt;"",COUNTIFS('Leave log'!$A$5:$A$404,$A33,'Leave log'!$C$5:$C$404,"&lt;="&amp;J$4,'Leave log'!$D$5:$D$404,"&gt;="&amp;J$4,'Leave log'!$B$5:$B$404,Setup!$A$13)&gt;0),Setup!$B$13&amp;IF(COUNTIFS('Leave log'!$A$5:$A$404,$A33,'Leave log'!$C$5:$C$404,J$4,'Leave log'!$D$5:$D$404,J$4,'Leave log'!$E$5:$E$404,"Half day")&gt;0,"½",""),IF(AND(Setup!$A$14&lt;&gt;"",COUNTIFS('Leave log'!$A$5:$A$404,$A33,'Leave log'!$C$5:$C$404,"&lt;="&amp;J$4,'Leave log'!$D$5:$D$404,"&gt;="&amp;J$4,'Leave log'!$B$5:$B$404,Setup!$A$14)&gt;0),Setup!$B$14&amp;IF(COUNTIFS('Leave log'!$A$5:$A$404,$A33,'Leave log'!$C$5:$C$404,J$4,'Leave log'!$D$5:$D$404,J$4,'Leave log'!$E$5:$E$404,"Half day")&gt;0,"½",""),IF(AND(Setup!$A$15&lt;&gt;"",COUNTIFS('Leave log'!$A$5:$A$404,$A33,'Leave log'!$C$5:$C$404,"&lt;="&amp;J$4,'Leave log'!$D$5:$D$404,"&gt;="&amp;J$4,'Leave log'!$B$5:$B$404,Setup!$A$15)&gt;0),Setup!$B$15&amp;IF(COUNTIFS('Leave log'!$A$5:$A$404,$A33,'Leave log'!$C$5:$C$404,J$4,'Leave log'!$D$5:$D$404,J$4,'Leave log'!$E$5:$E$404,"Half day")&gt;0,"½",""),IF(AND(Setup!$A$16&lt;&gt;"",COUNTIFS('Leave log'!$A$5:$A$404,$A33,'Leave log'!$C$5:$C$404,"&lt;="&amp;J$4,'Leave log'!$D$5:$D$404,"&gt;="&amp;J$4,'Leave log'!$B$5:$B$404,Setup!$A$16)&gt;0),Setup!$B$16&amp;IF(COUNTIFS('Leave log'!$A$5:$A$404,$A33,'Leave log'!$C$5:$C$404,J$4,'Leave log'!$D$5:$D$404,J$4,'Leave log'!$E$5:$E$404,"Half day")&gt;0,"½",""),IF(AND(Setup!$A$17&lt;&gt;"",COUNTIFS('Leave log'!$A$5:$A$404,$A33,'Leave log'!$C$5:$C$404,"&lt;="&amp;J$4,'Leave log'!$D$5:$D$404,"&gt;="&amp;J$4,'Leave log'!$B$5:$B$404,Setup!$A$17)&gt;0),Setup!$B$17&amp;IF(COUNTIFS('Leave log'!$A$5:$A$404,$A33,'Leave log'!$C$5:$C$404,J$4,'Leave log'!$D$5:$D$404,J$4,'Leave log'!$E$5:$E$404,"Half day")&gt;0,"½",""),""))))))))</f>
        <v/>
      </c>
      <c r="K33" s="75">
        <f>IF(OR(K$7=1,$A33=""),"",IF(COUNTIFS('Leave log'!$A$5:$A$404,$A33,'Leave log'!$C$5:$C$404,"&lt;="&amp;K$4,'Leave log'!$D$5:$D$404,"&gt;="&amp;K$4)=0,"",IF(AND(Setup!$A$12&lt;&gt;"",COUNTIFS('Leave log'!$A$5:$A$404,$A33,'Leave log'!$C$5:$C$404,"&lt;="&amp;K$4,'Leave log'!$D$5:$D$404,"&gt;="&amp;K$4,'Leave log'!$B$5:$B$404,Setup!$A$12)&gt;0),Setup!$B$12&amp;IF(COUNTIFS('Leave log'!$A$5:$A$404,$A33,'Leave log'!$C$5:$C$404,K$4,'Leave log'!$D$5:$D$404,K$4,'Leave log'!$E$5:$E$404,"Half day")&gt;0,"½",""),IF(AND(Setup!$A$13&lt;&gt;"",COUNTIFS('Leave log'!$A$5:$A$404,$A33,'Leave log'!$C$5:$C$404,"&lt;="&amp;K$4,'Leave log'!$D$5:$D$404,"&gt;="&amp;K$4,'Leave log'!$B$5:$B$404,Setup!$A$13)&gt;0),Setup!$B$13&amp;IF(COUNTIFS('Leave log'!$A$5:$A$404,$A33,'Leave log'!$C$5:$C$404,K$4,'Leave log'!$D$5:$D$404,K$4,'Leave log'!$E$5:$E$404,"Half day")&gt;0,"½",""),IF(AND(Setup!$A$14&lt;&gt;"",COUNTIFS('Leave log'!$A$5:$A$404,$A33,'Leave log'!$C$5:$C$404,"&lt;="&amp;K$4,'Leave log'!$D$5:$D$404,"&gt;="&amp;K$4,'Leave log'!$B$5:$B$404,Setup!$A$14)&gt;0),Setup!$B$14&amp;IF(COUNTIFS('Leave log'!$A$5:$A$404,$A33,'Leave log'!$C$5:$C$404,K$4,'Leave log'!$D$5:$D$404,K$4,'Leave log'!$E$5:$E$404,"Half day")&gt;0,"½",""),IF(AND(Setup!$A$15&lt;&gt;"",COUNTIFS('Leave log'!$A$5:$A$404,$A33,'Leave log'!$C$5:$C$404,"&lt;="&amp;K$4,'Leave log'!$D$5:$D$404,"&gt;="&amp;K$4,'Leave log'!$B$5:$B$404,Setup!$A$15)&gt;0),Setup!$B$15&amp;IF(COUNTIFS('Leave log'!$A$5:$A$404,$A33,'Leave log'!$C$5:$C$404,K$4,'Leave log'!$D$5:$D$404,K$4,'Leave log'!$E$5:$E$404,"Half day")&gt;0,"½",""),IF(AND(Setup!$A$16&lt;&gt;"",COUNTIFS('Leave log'!$A$5:$A$404,$A33,'Leave log'!$C$5:$C$404,"&lt;="&amp;K$4,'Leave log'!$D$5:$D$404,"&gt;="&amp;K$4,'Leave log'!$B$5:$B$404,Setup!$A$16)&gt;0),Setup!$B$16&amp;IF(COUNTIFS('Leave log'!$A$5:$A$404,$A33,'Leave log'!$C$5:$C$404,K$4,'Leave log'!$D$5:$D$404,K$4,'Leave log'!$E$5:$E$404,"Half day")&gt;0,"½",""),IF(AND(Setup!$A$17&lt;&gt;"",COUNTIFS('Leave log'!$A$5:$A$404,$A33,'Leave log'!$C$5:$C$404,"&lt;="&amp;K$4,'Leave log'!$D$5:$D$404,"&gt;="&amp;K$4,'Leave log'!$B$5:$B$404,Setup!$A$17)&gt;0),Setup!$B$17&amp;IF(COUNTIFS('Leave log'!$A$5:$A$404,$A33,'Leave log'!$C$5:$C$404,K$4,'Leave log'!$D$5:$D$404,K$4,'Leave log'!$E$5:$E$404,"Half day")&gt;0,"½",""),""))))))))</f>
        <v/>
      </c>
      <c r="L33" s="75">
        <f>IF(OR(L$7=1,$A33=""),"",IF(COUNTIFS('Leave log'!$A$5:$A$404,$A33,'Leave log'!$C$5:$C$404,"&lt;="&amp;L$4,'Leave log'!$D$5:$D$404,"&gt;="&amp;L$4)=0,"",IF(AND(Setup!$A$12&lt;&gt;"",COUNTIFS('Leave log'!$A$5:$A$404,$A33,'Leave log'!$C$5:$C$404,"&lt;="&amp;L$4,'Leave log'!$D$5:$D$404,"&gt;="&amp;L$4,'Leave log'!$B$5:$B$404,Setup!$A$12)&gt;0),Setup!$B$12&amp;IF(COUNTIFS('Leave log'!$A$5:$A$404,$A33,'Leave log'!$C$5:$C$404,L$4,'Leave log'!$D$5:$D$404,L$4,'Leave log'!$E$5:$E$404,"Half day")&gt;0,"½",""),IF(AND(Setup!$A$13&lt;&gt;"",COUNTIFS('Leave log'!$A$5:$A$404,$A33,'Leave log'!$C$5:$C$404,"&lt;="&amp;L$4,'Leave log'!$D$5:$D$404,"&gt;="&amp;L$4,'Leave log'!$B$5:$B$404,Setup!$A$13)&gt;0),Setup!$B$13&amp;IF(COUNTIFS('Leave log'!$A$5:$A$404,$A33,'Leave log'!$C$5:$C$404,L$4,'Leave log'!$D$5:$D$404,L$4,'Leave log'!$E$5:$E$404,"Half day")&gt;0,"½",""),IF(AND(Setup!$A$14&lt;&gt;"",COUNTIFS('Leave log'!$A$5:$A$404,$A33,'Leave log'!$C$5:$C$404,"&lt;="&amp;L$4,'Leave log'!$D$5:$D$404,"&gt;="&amp;L$4,'Leave log'!$B$5:$B$404,Setup!$A$14)&gt;0),Setup!$B$14&amp;IF(COUNTIFS('Leave log'!$A$5:$A$404,$A33,'Leave log'!$C$5:$C$404,L$4,'Leave log'!$D$5:$D$404,L$4,'Leave log'!$E$5:$E$404,"Half day")&gt;0,"½",""),IF(AND(Setup!$A$15&lt;&gt;"",COUNTIFS('Leave log'!$A$5:$A$404,$A33,'Leave log'!$C$5:$C$404,"&lt;="&amp;L$4,'Leave log'!$D$5:$D$404,"&gt;="&amp;L$4,'Leave log'!$B$5:$B$404,Setup!$A$15)&gt;0),Setup!$B$15&amp;IF(COUNTIFS('Leave log'!$A$5:$A$404,$A33,'Leave log'!$C$5:$C$404,L$4,'Leave log'!$D$5:$D$404,L$4,'Leave log'!$E$5:$E$404,"Half day")&gt;0,"½",""),IF(AND(Setup!$A$16&lt;&gt;"",COUNTIFS('Leave log'!$A$5:$A$404,$A33,'Leave log'!$C$5:$C$404,"&lt;="&amp;L$4,'Leave log'!$D$5:$D$404,"&gt;="&amp;L$4,'Leave log'!$B$5:$B$404,Setup!$A$16)&gt;0),Setup!$B$16&amp;IF(COUNTIFS('Leave log'!$A$5:$A$404,$A33,'Leave log'!$C$5:$C$404,L$4,'Leave log'!$D$5:$D$404,L$4,'Leave log'!$E$5:$E$404,"Half day")&gt;0,"½",""),IF(AND(Setup!$A$17&lt;&gt;"",COUNTIFS('Leave log'!$A$5:$A$404,$A33,'Leave log'!$C$5:$C$404,"&lt;="&amp;L$4,'Leave log'!$D$5:$D$404,"&gt;="&amp;L$4,'Leave log'!$B$5:$B$404,Setup!$A$17)&gt;0),Setup!$B$17&amp;IF(COUNTIFS('Leave log'!$A$5:$A$404,$A33,'Leave log'!$C$5:$C$404,L$4,'Leave log'!$D$5:$D$404,L$4,'Leave log'!$E$5:$E$404,"Half day")&gt;0,"½",""),""))))))))</f>
        <v/>
      </c>
      <c r="M33" s="75">
        <f>IF(OR(M$7=1,$A33=""),"",IF(COUNTIFS('Leave log'!$A$5:$A$404,$A33,'Leave log'!$C$5:$C$404,"&lt;="&amp;M$4,'Leave log'!$D$5:$D$404,"&gt;="&amp;M$4)=0,"",IF(AND(Setup!$A$12&lt;&gt;"",COUNTIFS('Leave log'!$A$5:$A$404,$A33,'Leave log'!$C$5:$C$404,"&lt;="&amp;M$4,'Leave log'!$D$5:$D$404,"&gt;="&amp;M$4,'Leave log'!$B$5:$B$404,Setup!$A$12)&gt;0),Setup!$B$12&amp;IF(COUNTIFS('Leave log'!$A$5:$A$404,$A33,'Leave log'!$C$5:$C$404,M$4,'Leave log'!$D$5:$D$404,M$4,'Leave log'!$E$5:$E$404,"Half day")&gt;0,"½",""),IF(AND(Setup!$A$13&lt;&gt;"",COUNTIFS('Leave log'!$A$5:$A$404,$A33,'Leave log'!$C$5:$C$404,"&lt;="&amp;M$4,'Leave log'!$D$5:$D$404,"&gt;="&amp;M$4,'Leave log'!$B$5:$B$404,Setup!$A$13)&gt;0),Setup!$B$13&amp;IF(COUNTIFS('Leave log'!$A$5:$A$404,$A33,'Leave log'!$C$5:$C$404,M$4,'Leave log'!$D$5:$D$404,M$4,'Leave log'!$E$5:$E$404,"Half day")&gt;0,"½",""),IF(AND(Setup!$A$14&lt;&gt;"",COUNTIFS('Leave log'!$A$5:$A$404,$A33,'Leave log'!$C$5:$C$404,"&lt;="&amp;M$4,'Leave log'!$D$5:$D$404,"&gt;="&amp;M$4,'Leave log'!$B$5:$B$404,Setup!$A$14)&gt;0),Setup!$B$14&amp;IF(COUNTIFS('Leave log'!$A$5:$A$404,$A33,'Leave log'!$C$5:$C$404,M$4,'Leave log'!$D$5:$D$404,M$4,'Leave log'!$E$5:$E$404,"Half day")&gt;0,"½",""),IF(AND(Setup!$A$15&lt;&gt;"",COUNTIFS('Leave log'!$A$5:$A$404,$A33,'Leave log'!$C$5:$C$404,"&lt;="&amp;M$4,'Leave log'!$D$5:$D$404,"&gt;="&amp;M$4,'Leave log'!$B$5:$B$404,Setup!$A$15)&gt;0),Setup!$B$15&amp;IF(COUNTIFS('Leave log'!$A$5:$A$404,$A33,'Leave log'!$C$5:$C$404,M$4,'Leave log'!$D$5:$D$404,M$4,'Leave log'!$E$5:$E$404,"Half day")&gt;0,"½",""),IF(AND(Setup!$A$16&lt;&gt;"",COUNTIFS('Leave log'!$A$5:$A$404,$A33,'Leave log'!$C$5:$C$404,"&lt;="&amp;M$4,'Leave log'!$D$5:$D$404,"&gt;="&amp;M$4,'Leave log'!$B$5:$B$404,Setup!$A$16)&gt;0),Setup!$B$16&amp;IF(COUNTIFS('Leave log'!$A$5:$A$404,$A33,'Leave log'!$C$5:$C$404,M$4,'Leave log'!$D$5:$D$404,M$4,'Leave log'!$E$5:$E$404,"Half day")&gt;0,"½",""),IF(AND(Setup!$A$17&lt;&gt;"",COUNTIFS('Leave log'!$A$5:$A$404,$A33,'Leave log'!$C$5:$C$404,"&lt;="&amp;M$4,'Leave log'!$D$5:$D$404,"&gt;="&amp;M$4,'Leave log'!$B$5:$B$404,Setup!$A$17)&gt;0),Setup!$B$17&amp;IF(COUNTIFS('Leave log'!$A$5:$A$404,$A33,'Leave log'!$C$5:$C$404,M$4,'Leave log'!$D$5:$D$404,M$4,'Leave log'!$E$5:$E$404,"Half day")&gt;0,"½",""),""))))))))</f>
        <v/>
      </c>
      <c r="N33" s="75">
        <f>IF(OR(N$7=1,$A33=""),"",IF(COUNTIFS('Leave log'!$A$5:$A$404,$A33,'Leave log'!$C$5:$C$404,"&lt;="&amp;N$4,'Leave log'!$D$5:$D$404,"&gt;="&amp;N$4)=0,"",IF(AND(Setup!$A$12&lt;&gt;"",COUNTIFS('Leave log'!$A$5:$A$404,$A33,'Leave log'!$C$5:$C$404,"&lt;="&amp;N$4,'Leave log'!$D$5:$D$404,"&gt;="&amp;N$4,'Leave log'!$B$5:$B$404,Setup!$A$12)&gt;0),Setup!$B$12&amp;IF(COUNTIFS('Leave log'!$A$5:$A$404,$A33,'Leave log'!$C$5:$C$404,N$4,'Leave log'!$D$5:$D$404,N$4,'Leave log'!$E$5:$E$404,"Half day")&gt;0,"½",""),IF(AND(Setup!$A$13&lt;&gt;"",COUNTIFS('Leave log'!$A$5:$A$404,$A33,'Leave log'!$C$5:$C$404,"&lt;="&amp;N$4,'Leave log'!$D$5:$D$404,"&gt;="&amp;N$4,'Leave log'!$B$5:$B$404,Setup!$A$13)&gt;0),Setup!$B$13&amp;IF(COUNTIFS('Leave log'!$A$5:$A$404,$A33,'Leave log'!$C$5:$C$404,N$4,'Leave log'!$D$5:$D$404,N$4,'Leave log'!$E$5:$E$404,"Half day")&gt;0,"½",""),IF(AND(Setup!$A$14&lt;&gt;"",COUNTIFS('Leave log'!$A$5:$A$404,$A33,'Leave log'!$C$5:$C$404,"&lt;="&amp;N$4,'Leave log'!$D$5:$D$404,"&gt;="&amp;N$4,'Leave log'!$B$5:$B$404,Setup!$A$14)&gt;0),Setup!$B$14&amp;IF(COUNTIFS('Leave log'!$A$5:$A$404,$A33,'Leave log'!$C$5:$C$404,N$4,'Leave log'!$D$5:$D$404,N$4,'Leave log'!$E$5:$E$404,"Half day")&gt;0,"½",""),IF(AND(Setup!$A$15&lt;&gt;"",COUNTIFS('Leave log'!$A$5:$A$404,$A33,'Leave log'!$C$5:$C$404,"&lt;="&amp;N$4,'Leave log'!$D$5:$D$404,"&gt;="&amp;N$4,'Leave log'!$B$5:$B$404,Setup!$A$15)&gt;0),Setup!$B$15&amp;IF(COUNTIFS('Leave log'!$A$5:$A$404,$A33,'Leave log'!$C$5:$C$404,N$4,'Leave log'!$D$5:$D$404,N$4,'Leave log'!$E$5:$E$404,"Half day")&gt;0,"½",""),IF(AND(Setup!$A$16&lt;&gt;"",COUNTIFS('Leave log'!$A$5:$A$404,$A33,'Leave log'!$C$5:$C$404,"&lt;="&amp;N$4,'Leave log'!$D$5:$D$404,"&gt;="&amp;N$4,'Leave log'!$B$5:$B$404,Setup!$A$16)&gt;0),Setup!$B$16&amp;IF(COUNTIFS('Leave log'!$A$5:$A$404,$A33,'Leave log'!$C$5:$C$404,N$4,'Leave log'!$D$5:$D$404,N$4,'Leave log'!$E$5:$E$404,"Half day")&gt;0,"½",""),IF(AND(Setup!$A$17&lt;&gt;"",COUNTIFS('Leave log'!$A$5:$A$404,$A33,'Leave log'!$C$5:$C$404,"&lt;="&amp;N$4,'Leave log'!$D$5:$D$404,"&gt;="&amp;N$4,'Leave log'!$B$5:$B$404,Setup!$A$17)&gt;0),Setup!$B$17&amp;IF(COUNTIFS('Leave log'!$A$5:$A$404,$A33,'Leave log'!$C$5:$C$404,N$4,'Leave log'!$D$5:$D$404,N$4,'Leave log'!$E$5:$E$404,"Half day")&gt;0,"½",""),""))))))))</f>
        <v/>
      </c>
      <c r="O33" s="75">
        <f>IF(OR(O$7=1,$A33=""),"",IF(COUNTIFS('Leave log'!$A$5:$A$404,$A33,'Leave log'!$C$5:$C$404,"&lt;="&amp;O$4,'Leave log'!$D$5:$D$404,"&gt;="&amp;O$4)=0,"",IF(AND(Setup!$A$12&lt;&gt;"",COUNTIFS('Leave log'!$A$5:$A$404,$A33,'Leave log'!$C$5:$C$404,"&lt;="&amp;O$4,'Leave log'!$D$5:$D$404,"&gt;="&amp;O$4,'Leave log'!$B$5:$B$404,Setup!$A$12)&gt;0),Setup!$B$12&amp;IF(COUNTIFS('Leave log'!$A$5:$A$404,$A33,'Leave log'!$C$5:$C$404,O$4,'Leave log'!$D$5:$D$404,O$4,'Leave log'!$E$5:$E$404,"Half day")&gt;0,"½",""),IF(AND(Setup!$A$13&lt;&gt;"",COUNTIFS('Leave log'!$A$5:$A$404,$A33,'Leave log'!$C$5:$C$404,"&lt;="&amp;O$4,'Leave log'!$D$5:$D$404,"&gt;="&amp;O$4,'Leave log'!$B$5:$B$404,Setup!$A$13)&gt;0),Setup!$B$13&amp;IF(COUNTIFS('Leave log'!$A$5:$A$404,$A33,'Leave log'!$C$5:$C$404,O$4,'Leave log'!$D$5:$D$404,O$4,'Leave log'!$E$5:$E$404,"Half day")&gt;0,"½",""),IF(AND(Setup!$A$14&lt;&gt;"",COUNTIFS('Leave log'!$A$5:$A$404,$A33,'Leave log'!$C$5:$C$404,"&lt;="&amp;O$4,'Leave log'!$D$5:$D$404,"&gt;="&amp;O$4,'Leave log'!$B$5:$B$404,Setup!$A$14)&gt;0),Setup!$B$14&amp;IF(COUNTIFS('Leave log'!$A$5:$A$404,$A33,'Leave log'!$C$5:$C$404,O$4,'Leave log'!$D$5:$D$404,O$4,'Leave log'!$E$5:$E$404,"Half day")&gt;0,"½",""),IF(AND(Setup!$A$15&lt;&gt;"",COUNTIFS('Leave log'!$A$5:$A$404,$A33,'Leave log'!$C$5:$C$404,"&lt;="&amp;O$4,'Leave log'!$D$5:$D$404,"&gt;="&amp;O$4,'Leave log'!$B$5:$B$404,Setup!$A$15)&gt;0),Setup!$B$15&amp;IF(COUNTIFS('Leave log'!$A$5:$A$404,$A33,'Leave log'!$C$5:$C$404,O$4,'Leave log'!$D$5:$D$404,O$4,'Leave log'!$E$5:$E$404,"Half day")&gt;0,"½",""),IF(AND(Setup!$A$16&lt;&gt;"",COUNTIFS('Leave log'!$A$5:$A$404,$A33,'Leave log'!$C$5:$C$404,"&lt;="&amp;O$4,'Leave log'!$D$5:$D$404,"&gt;="&amp;O$4,'Leave log'!$B$5:$B$404,Setup!$A$16)&gt;0),Setup!$B$16&amp;IF(COUNTIFS('Leave log'!$A$5:$A$404,$A33,'Leave log'!$C$5:$C$404,O$4,'Leave log'!$D$5:$D$404,O$4,'Leave log'!$E$5:$E$404,"Half day")&gt;0,"½",""),IF(AND(Setup!$A$17&lt;&gt;"",COUNTIFS('Leave log'!$A$5:$A$404,$A33,'Leave log'!$C$5:$C$404,"&lt;="&amp;O$4,'Leave log'!$D$5:$D$404,"&gt;="&amp;O$4,'Leave log'!$B$5:$B$404,Setup!$A$17)&gt;0),Setup!$B$17&amp;IF(COUNTIFS('Leave log'!$A$5:$A$404,$A33,'Leave log'!$C$5:$C$404,O$4,'Leave log'!$D$5:$D$404,O$4,'Leave log'!$E$5:$E$404,"Half day")&gt;0,"½",""),""))))))))</f>
        <v/>
      </c>
      <c r="P33" s="75">
        <f>IF(OR(P$7=1,$A33=""),"",IF(COUNTIFS('Leave log'!$A$5:$A$404,$A33,'Leave log'!$C$5:$C$404,"&lt;="&amp;P$4,'Leave log'!$D$5:$D$404,"&gt;="&amp;P$4)=0,"",IF(AND(Setup!$A$12&lt;&gt;"",COUNTIFS('Leave log'!$A$5:$A$404,$A33,'Leave log'!$C$5:$C$404,"&lt;="&amp;P$4,'Leave log'!$D$5:$D$404,"&gt;="&amp;P$4,'Leave log'!$B$5:$B$404,Setup!$A$12)&gt;0),Setup!$B$12&amp;IF(COUNTIFS('Leave log'!$A$5:$A$404,$A33,'Leave log'!$C$5:$C$404,P$4,'Leave log'!$D$5:$D$404,P$4,'Leave log'!$E$5:$E$404,"Half day")&gt;0,"½",""),IF(AND(Setup!$A$13&lt;&gt;"",COUNTIFS('Leave log'!$A$5:$A$404,$A33,'Leave log'!$C$5:$C$404,"&lt;="&amp;P$4,'Leave log'!$D$5:$D$404,"&gt;="&amp;P$4,'Leave log'!$B$5:$B$404,Setup!$A$13)&gt;0),Setup!$B$13&amp;IF(COUNTIFS('Leave log'!$A$5:$A$404,$A33,'Leave log'!$C$5:$C$404,P$4,'Leave log'!$D$5:$D$404,P$4,'Leave log'!$E$5:$E$404,"Half day")&gt;0,"½",""),IF(AND(Setup!$A$14&lt;&gt;"",COUNTIFS('Leave log'!$A$5:$A$404,$A33,'Leave log'!$C$5:$C$404,"&lt;="&amp;P$4,'Leave log'!$D$5:$D$404,"&gt;="&amp;P$4,'Leave log'!$B$5:$B$404,Setup!$A$14)&gt;0),Setup!$B$14&amp;IF(COUNTIFS('Leave log'!$A$5:$A$404,$A33,'Leave log'!$C$5:$C$404,P$4,'Leave log'!$D$5:$D$404,P$4,'Leave log'!$E$5:$E$404,"Half day")&gt;0,"½",""),IF(AND(Setup!$A$15&lt;&gt;"",COUNTIFS('Leave log'!$A$5:$A$404,$A33,'Leave log'!$C$5:$C$404,"&lt;="&amp;P$4,'Leave log'!$D$5:$D$404,"&gt;="&amp;P$4,'Leave log'!$B$5:$B$404,Setup!$A$15)&gt;0),Setup!$B$15&amp;IF(COUNTIFS('Leave log'!$A$5:$A$404,$A33,'Leave log'!$C$5:$C$404,P$4,'Leave log'!$D$5:$D$404,P$4,'Leave log'!$E$5:$E$404,"Half day")&gt;0,"½",""),IF(AND(Setup!$A$16&lt;&gt;"",COUNTIFS('Leave log'!$A$5:$A$404,$A33,'Leave log'!$C$5:$C$404,"&lt;="&amp;P$4,'Leave log'!$D$5:$D$404,"&gt;="&amp;P$4,'Leave log'!$B$5:$B$404,Setup!$A$16)&gt;0),Setup!$B$16&amp;IF(COUNTIFS('Leave log'!$A$5:$A$404,$A33,'Leave log'!$C$5:$C$404,P$4,'Leave log'!$D$5:$D$404,P$4,'Leave log'!$E$5:$E$404,"Half day")&gt;0,"½",""),IF(AND(Setup!$A$17&lt;&gt;"",COUNTIFS('Leave log'!$A$5:$A$404,$A33,'Leave log'!$C$5:$C$404,"&lt;="&amp;P$4,'Leave log'!$D$5:$D$404,"&gt;="&amp;P$4,'Leave log'!$B$5:$B$404,Setup!$A$17)&gt;0),Setup!$B$17&amp;IF(COUNTIFS('Leave log'!$A$5:$A$404,$A33,'Leave log'!$C$5:$C$404,P$4,'Leave log'!$D$5:$D$404,P$4,'Leave log'!$E$5:$E$404,"Half day")&gt;0,"½",""),""))))))))</f>
        <v/>
      </c>
      <c r="Q33" s="75">
        <f>IF(OR(Q$7=1,$A33=""),"",IF(COUNTIFS('Leave log'!$A$5:$A$404,$A33,'Leave log'!$C$5:$C$404,"&lt;="&amp;Q$4,'Leave log'!$D$5:$D$404,"&gt;="&amp;Q$4)=0,"",IF(AND(Setup!$A$12&lt;&gt;"",COUNTIFS('Leave log'!$A$5:$A$404,$A33,'Leave log'!$C$5:$C$404,"&lt;="&amp;Q$4,'Leave log'!$D$5:$D$404,"&gt;="&amp;Q$4,'Leave log'!$B$5:$B$404,Setup!$A$12)&gt;0),Setup!$B$12&amp;IF(COUNTIFS('Leave log'!$A$5:$A$404,$A33,'Leave log'!$C$5:$C$404,Q$4,'Leave log'!$D$5:$D$404,Q$4,'Leave log'!$E$5:$E$404,"Half day")&gt;0,"½",""),IF(AND(Setup!$A$13&lt;&gt;"",COUNTIFS('Leave log'!$A$5:$A$404,$A33,'Leave log'!$C$5:$C$404,"&lt;="&amp;Q$4,'Leave log'!$D$5:$D$404,"&gt;="&amp;Q$4,'Leave log'!$B$5:$B$404,Setup!$A$13)&gt;0),Setup!$B$13&amp;IF(COUNTIFS('Leave log'!$A$5:$A$404,$A33,'Leave log'!$C$5:$C$404,Q$4,'Leave log'!$D$5:$D$404,Q$4,'Leave log'!$E$5:$E$404,"Half day")&gt;0,"½",""),IF(AND(Setup!$A$14&lt;&gt;"",COUNTIFS('Leave log'!$A$5:$A$404,$A33,'Leave log'!$C$5:$C$404,"&lt;="&amp;Q$4,'Leave log'!$D$5:$D$404,"&gt;="&amp;Q$4,'Leave log'!$B$5:$B$404,Setup!$A$14)&gt;0),Setup!$B$14&amp;IF(COUNTIFS('Leave log'!$A$5:$A$404,$A33,'Leave log'!$C$5:$C$404,Q$4,'Leave log'!$D$5:$D$404,Q$4,'Leave log'!$E$5:$E$404,"Half day")&gt;0,"½",""),IF(AND(Setup!$A$15&lt;&gt;"",COUNTIFS('Leave log'!$A$5:$A$404,$A33,'Leave log'!$C$5:$C$404,"&lt;="&amp;Q$4,'Leave log'!$D$5:$D$404,"&gt;="&amp;Q$4,'Leave log'!$B$5:$B$404,Setup!$A$15)&gt;0),Setup!$B$15&amp;IF(COUNTIFS('Leave log'!$A$5:$A$404,$A33,'Leave log'!$C$5:$C$404,Q$4,'Leave log'!$D$5:$D$404,Q$4,'Leave log'!$E$5:$E$404,"Half day")&gt;0,"½",""),IF(AND(Setup!$A$16&lt;&gt;"",COUNTIFS('Leave log'!$A$5:$A$404,$A33,'Leave log'!$C$5:$C$404,"&lt;="&amp;Q$4,'Leave log'!$D$5:$D$404,"&gt;="&amp;Q$4,'Leave log'!$B$5:$B$404,Setup!$A$16)&gt;0),Setup!$B$16&amp;IF(COUNTIFS('Leave log'!$A$5:$A$404,$A33,'Leave log'!$C$5:$C$404,Q$4,'Leave log'!$D$5:$D$404,Q$4,'Leave log'!$E$5:$E$404,"Half day")&gt;0,"½",""),IF(AND(Setup!$A$17&lt;&gt;"",COUNTIFS('Leave log'!$A$5:$A$404,$A33,'Leave log'!$C$5:$C$404,"&lt;="&amp;Q$4,'Leave log'!$D$5:$D$404,"&gt;="&amp;Q$4,'Leave log'!$B$5:$B$404,Setup!$A$17)&gt;0),Setup!$B$17&amp;IF(COUNTIFS('Leave log'!$A$5:$A$404,$A33,'Leave log'!$C$5:$C$404,Q$4,'Leave log'!$D$5:$D$404,Q$4,'Leave log'!$E$5:$E$404,"Half day")&gt;0,"½",""),""))))))))</f>
        <v/>
      </c>
      <c r="R33" s="75">
        <f>IF(OR(R$7=1,$A33=""),"",IF(COUNTIFS('Leave log'!$A$5:$A$404,$A33,'Leave log'!$C$5:$C$404,"&lt;="&amp;R$4,'Leave log'!$D$5:$D$404,"&gt;="&amp;R$4)=0,"",IF(AND(Setup!$A$12&lt;&gt;"",COUNTIFS('Leave log'!$A$5:$A$404,$A33,'Leave log'!$C$5:$C$404,"&lt;="&amp;R$4,'Leave log'!$D$5:$D$404,"&gt;="&amp;R$4,'Leave log'!$B$5:$B$404,Setup!$A$12)&gt;0),Setup!$B$12&amp;IF(COUNTIFS('Leave log'!$A$5:$A$404,$A33,'Leave log'!$C$5:$C$404,R$4,'Leave log'!$D$5:$D$404,R$4,'Leave log'!$E$5:$E$404,"Half day")&gt;0,"½",""),IF(AND(Setup!$A$13&lt;&gt;"",COUNTIFS('Leave log'!$A$5:$A$404,$A33,'Leave log'!$C$5:$C$404,"&lt;="&amp;R$4,'Leave log'!$D$5:$D$404,"&gt;="&amp;R$4,'Leave log'!$B$5:$B$404,Setup!$A$13)&gt;0),Setup!$B$13&amp;IF(COUNTIFS('Leave log'!$A$5:$A$404,$A33,'Leave log'!$C$5:$C$404,R$4,'Leave log'!$D$5:$D$404,R$4,'Leave log'!$E$5:$E$404,"Half day")&gt;0,"½",""),IF(AND(Setup!$A$14&lt;&gt;"",COUNTIFS('Leave log'!$A$5:$A$404,$A33,'Leave log'!$C$5:$C$404,"&lt;="&amp;R$4,'Leave log'!$D$5:$D$404,"&gt;="&amp;R$4,'Leave log'!$B$5:$B$404,Setup!$A$14)&gt;0),Setup!$B$14&amp;IF(COUNTIFS('Leave log'!$A$5:$A$404,$A33,'Leave log'!$C$5:$C$404,R$4,'Leave log'!$D$5:$D$404,R$4,'Leave log'!$E$5:$E$404,"Half day")&gt;0,"½",""),IF(AND(Setup!$A$15&lt;&gt;"",COUNTIFS('Leave log'!$A$5:$A$404,$A33,'Leave log'!$C$5:$C$404,"&lt;="&amp;R$4,'Leave log'!$D$5:$D$404,"&gt;="&amp;R$4,'Leave log'!$B$5:$B$404,Setup!$A$15)&gt;0),Setup!$B$15&amp;IF(COUNTIFS('Leave log'!$A$5:$A$404,$A33,'Leave log'!$C$5:$C$404,R$4,'Leave log'!$D$5:$D$404,R$4,'Leave log'!$E$5:$E$404,"Half day")&gt;0,"½",""),IF(AND(Setup!$A$16&lt;&gt;"",COUNTIFS('Leave log'!$A$5:$A$404,$A33,'Leave log'!$C$5:$C$404,"&lt;="&amp;R$4,'Leave log'!$D$5:$D$404,"&gt;="&amp;R$4,'Leave log'!$B$5:$B$404,Setup!$A$16)&gt;0),Setup!$B$16&amp;IF(COUNTIFS('Leave log'!$A$5:$A$404,$A33,'Leave log'!$C$5:$C$404,R$4,'Leave log'!$D$5:$D$404,R$4,'Leave log'!$E$5:$E$404,"Half day")&gt;0,"½",""),IF(AND(Setup!$A$17&lt;&gt;"",COUNTIFS('Leave log'!$A$5:$A$404,$A33,'Leave log'!$C$5:$C$404,"&lt;="&amp;R$4,'Leave log'!$D$5:$D$404,"&gt;="&amp;R$4,'Leave log'!$B$5:$B$404,Setup!$A$17)&gt;0),Setup!$B$17&amp;IF(COUNTIFS('Leave log'!$A$5:$A$404,$A33,'Leave log'!$C$5:$C$404,R$4,'Leave log'!$D$5:$D$404,R$4,'Leave log'!$E$5:$E$404,"Half day")&gt;0,"½",""),""))))))))</f>
        <v/>
      </c>
      <c r="S33" s="75">
        <f>IF(OR(S$7=1,$A33=""),"",IF(COUNTIFS('Leave log'!$A$5:$A$404,$A33,'Leave log'!$C$5:$C$404,"&lt;="&amp;S$4,'Leave log'!$D$5:$D$404,"&gt;="&amp;S$4)=0,"",IF(AND(Setup!$A$12&lt;&gt;"",COUNTIFS('Leave log'!$A$5:$A$404,$A33,'Leave log'!$C$5:$C$404,"&lt;="&amp;S$4,'Leave log'!$D$5:$D$404,"&gt;="&amp;S$4,'Leave log'!$B$5:$B$404,Setup!$A$12)&gt;0),Setup!$B$12&amp;IF(COUNTIFS('Leave log'!$A$5:$A$404,$A33,'Leave log'!$C$5:$C$404,S$4,'Leave log'!$D$5:$D$404,S$4,'Leave log'!$E$5:$E$404,"Half day")&gt;0,"½",""),IF(AND(Setup!$A$13&lt;&gt;"",COUNTIFS('Leave log'!$A$5:$A$404,$A33,'Leave log'!$C$5:$C$404,"&lt;="&amp;S$4,'Leave log'!$D$5:$D$404,"&gt;="&amp;S$4,'Leave log'!$B$5:$B$404,Setup!$A$13)&gt;0),Setup!$B$13&amp;IF(COUNTIFS('Leave log'!$A$5:$A$404,$A33,'Leave log'!$C$5:$C$404,S$4,'Leave log'!$D$5:$D$404,S$4,'Leave log'!$E$5:$E$404,"Half day")&gt;0,"½",""),IF(AND(Setup!$A$14&lt;&gt;"",COUNTIFS('Leave log'!$A$5:$A$404,$A33,'Leave log'!$C$5:$C$404,"&lt;="&amp;S$4,'Leave log'!$D$5:$D$404,"&gt;="&amp;S$4,'Leave log'!$B$5:$B$404,Setup!$A$14)&gt;0),Setup!$B$14&amp;IF(COUNTIFS('Leave log'!$A$5:$A$404,$A33,'Leave log'!$C$5:$C$404,S$4,'Leave log'!$D$5:$D$404,S$4,'Leave log'!$E$5:$E$404,"Half day")&gt;0,"½",""),IF(AND(Setup!$A$15&lt;&gt;"",COUNTIFS('Leave log'!$A$5:$A$404,$A33,'Leave log'!$C$5:$C$404,"&lt;="&amp;S$4,'Leave log'!$D$5:$D$404,"&gt;="&amp;S$4,'Leave log'!$B$5:$B$404,Setup!$A$15)&gt;0),Setup!$B$15&amp;IF(COUNTIFS('Leave log'!$A$5:$A$404,$A33,'Leave log'!$C$5:$C$404,S$4,'Leave log'!$D$5:$D$404,S$4,'Leave log'!$E$5:$E$404,"Half day")&gt;0,"½",""),IF(AND(Setup!$A$16&lt;&gt;"",COUNTIFS('Leave log'!$A$5:$A$404,$A33,'Leave log'!$C$5:$C$404,"&lt;="&amp;S$4,'Leave log'!$D$5:$D$404,"&gt;="&amp;S$4,'Leave log'!$B$5:$B$404,Setup!$A$16)&gt;0),Setup!$B$16&amp;IF(COUNTIFS('Leave log'!$A$5:$A$404,$A33,'Leave log'!$C$5:$C$404,S$4,'Leave log'!$D$5:$D$404,S$4,'Leave log'!$E$5:$E$404,"Half day")&gt;0,"½",""),IF(AND(Setup!$A$17&lt;&gt;"",COUNTIFS('Leave log'!$A$5:$A$404,$A33,'Leave log'!$C$5:$C$404,"&lt;="&amp;S$4,'Leave log'!$D$5:$D$404,"&gt;="&amp;S$4,'Leave log'!$B$5:$B$404,Setup!$A$17)&gt;0),Setup!$B$17&amp;IF(COUNTIFS('Leave log'!$A$5:$A$404,$A33,'Leave log'!$C$5:$C$404,S$4,'Leave log'!$D$5:$D$404,S$4,'Leave log'!$E$5:$E$404,"Half day")&gt;0,"½",""),""))))))))</f>
        <v/>
      </c>
      <c r="T33" s="75">
        <f>IF(OR(T$7=1,$A33=""),"",IF(COUNTIFS('Leave log'!$A$5:$A$404,$A33,'Leave log'!$C$5:$C$404,"&lt;="&amp;T$4,'Leave log'!$D$5:$D$404,"&gt;="&amp;T$4)=0,"",IF(AND(Setup!$A$12&lt;&gt;"",COUNTIFS('Leave log'!$A$5:$A$404,$A33,'Leave log'!$C$5:$C$404,"&lt;="&amp;T$4,'Leave log'!$D$5:$D$404,"&gt;="&amp;T$4,'Leave log'!$B$5:$B$404,Setup!$A$12)&gt;0),Setup!$B$12&amp;IF(COUNTIFS('Leave log'!$A$5:$A$404,$A33,'Leave log'!$C$5:$C$404,T$4,'Leave log'!$D$5:$D$404,T$4,'Leave log'!$E$5:$E$404,"Half day")&gt;0,"½",""),IF(AND(Setup!$A$13&lt;&gt;"",COUNTIFS('Leave log'!$A$5:$A$404,$A33,'Leave log'!$C$5:$C$404,"&lt;="&amp;T$4,'Leave log'!$D$5:$D$404,"&gt;="&amp;T$4,'Leave log'!$B$5:$B$404,Setup!$A$13)&gt;0),Setup!$B$13&amp;IF(COUNTIFS('Leave log'!$A$5:$A$404,$A33,'Leave log'!$C$5:$C$404,T$4,'Leave log'!$D$5:$D$404,T$4,'Leave log'!$E$5:$E$404,"Half day")&gt;0,"½",""),IF(AND(Setup!$A$14&lt;&gt;"",COUNTIFS('Leave log'!$A$5:$A$404,$A33,'Leave log'!$C$5:$C$404,"&lt;="&amp;T$4,'Leave log'!$D$5:$D$404,"&gt;="&amp;T$4,'Leave log'!$B$5:$B$404,Setup!$A$14)&gt;0),Setup!$B$14&amp;IF(COUNTIFS('Leave log'!$A$5:$A$404,$A33,'Leave log'!$C$5:$C$404,T$4,'Leave log'!$D$5:$D$404,T$4,'Leave log'!$E$5:$E$404,"Half day")&gt;0,"½",""),IF(AND(Setup!$A$15&lt;&gt;"",COUNTIFS('Leave log'!$A$5:$A$404,$A33,'Leave log'!$C$5:$C$404,"&lt;="&amp;T$4,'Leave log'!$D$5:$D$404,"&gt;="&amp;T$4,'Leave log'!$B$5:$B$404,Setup!$A$15)&gt;0),Setup!$B$15&amp;IF(COUNTIFS('Leave log'!$A$5:$A$404,$A33,'Leave log'!$C$5:$C$404,T$4,'Leave log'!$D$5:$D$404,T$4,'Leave log'!$E$5:$E$404,"Half day")&gt;0,"½",""),IF(AND(Setup!$A$16&lt;&gt;"",COUNTIFS('Leave log'!$A$5:$A$404,$A33,'Leave log'!$C$5:$C$404,"&lt;="&amp;T$4,'Leave log'!$D$5:$D$404,"&gt;="&amp;T$4,'Leave log'!$B$5:$B$404,Setup!$A$16)&gt;0),Setup!$B$16&amp;IF(COUNTIFS('Leave log'!$A$5:$A$404,$A33,'Leave log'!$C$5:$C$404,T$4,'Leave log'!$D$5:$D$404,T$4,'Leave log'!$E$5:$E$404,"Half day")&gt;0,"½",""),IF(AND(Setup!$A$17&lt;&gt;"",COUNTIFS('Leave log'!$A$5:$A$404,$A33,'Leave log'!$C$5:$C$404,"&lt;="&amp;T$4,'Leave log'!$D$5:$D$404,"&gt;="&amp;T$4,'Leave log'!$B$5:$B$404,Setup!$A$17)&gt;0),Setup!$B$17&amp;IF(COUNTIFS('Leave log'!$A$5:$A$404,$A33,'Leave log'!$C$5:$C$404,T$4,'Leave log'!$D$5:$D$404,T$4,'Leave log'!$E$5:$E$404,"Half day")&gt;0,"½",""),""))))))))</f>
        <v/>
      </c>
      <c r="U33" s="75">
        <f>IF(OR(U$7=1,$A33=""),"",IF(COUNTIFS('Leave log'!$A$5:$A$404,$A33,'Leave log'!$C$5:$C$404,"&lt;="&amp;U$4,'Leave log'!$D$5:$D$404,"&gt;="&amp;U$4)=0,"",IF(AND(Setup!$A$12&lt;&gt;"",COUNTIFS('Leave log'!$A$5:$A$404,$A33,'Leave log'!$C$5:$C$404,"&lt;="&amp;U$4,'Leave log'!$D$5:$D$404,"&gt;="&amp;U$4,'Leave log'!$B$5:$B$404,Setup!$A$12)&gt;0),Setup!$B$12&amp;IF(COUNTIFS('Leave log'!$A$5:$A$404,$A33,'Leave log'!$C$5:$C$404,U$4,'Leave log'!$D$5:$D$404,U$4,'Leave log'!$E$5:$E$404,"Half day")&gt;0,"½",""),IF(AND(Setup!$A$13&lt;&gt;"",COUNTIFS('Leave log'!$A$5:$A$404,$A33,'Leave log'!$C$5:$C$404,"&lt;="&amp;U$4,'Leave log'!$D$5:$D$404,"&gt;="&amp;U$4,'Leave log'!$B$5:$B$404,Setup!$A$13)&gt;0),Setup!$B$13&amp;IF(COUNTIFS('Leave log'!$A$5:$A$404,$A33,'Leave log'!$C$5:$C$404,U$4,'Leave log'!$D$5:$D$404,U$4,'Leave log'!$E$5:$E$404,"Half day")&gt;0,"½",""),IF(AND(Setup!$A$14&lt;&gt;"",COUNTIFS('Leave log'!$A$5:$A$404,$A33,'Leave log'!$C$5:$C$404,"&lt;="&amp;U$4,'Leave log'!$D$5:$D$404,"&gt;="&amp;U$4,'Leave log'!$B$5:$B$404,Setup!$A$14)&gt;0),Setup!$B$14&amp;IF(COUNTIFS('Leave log'!$A$5:$A$404,$A33,'Leave log'!$C$5:$C$404,U$4,'Leave log'!$D$5:$D$404,U$4,'Leave log'!$E$5:$E$404,"Half day")&gt;0,"½",""),IF(AND(Setup!$A$15&lt;&gt;"",COUNTIFS('Leave log'!$A$5:$A$404,$A33,'Leave log'!$C$5:$C$404,"&lt;="&amp;U$4,'Leave log'!$D$5:$D$404,"&gt;="&amp;U$4,'Leave log'!$B$5:$B$404,Setup!$A$15)&gt;0),Setup!$B$15&amp;IF(COUNTIFS('Leave log'!$A$5:$A$404,$A33,'Leave log'!$C$5:$C$404,U$4,'Leave log'!$D$5:$D$404,U$4,'Leave log'!$E$5:$E$404,"Half day")&gt;0,"½",""),IF(AND(Setup!$A$16&lt;&gt;"",COUNTIFS('Leave log'!$A$5:$A$404,$A33,'Leave log'!$C$5:$C$404,"&lt;="&amp;U$4,'Leave log'!$D$5:$D$404,"&gt;="&amp;U$4,'Leave log'!$B$5:$B$404,Setup!$A$16)&gt;0),Setup!$B$16&amp;IF(COUNTIFS('Leave log'!$A$5:$A$404,$A33,'Leave log'!$C$5:$C$404,U$4,'Leave log'!$D$5:$D$404,U$4,'Leave log'!$E$5:$E$404,"Half day")&gt;0,"½",""),IF(AND(Setup!$A$17&lt;&gt;"",COUNTIFS('Leave log'!$A$5:$A$404,$A33,'Leave log'!$C$5:$C$404,"&lt;="&amp;U$4,'Leave log'!$D$5:$D$404,"&gt;="&amp;U$4,'Leave log'!$B$5:$B$404,Setup!$A$17)&gt;0),Setup!$B$17&amp;IF(COUNTIFS('Leave log'!$A$5:$A$404,$A33,'Leave log'!$C$5:$C$404,U$4,'Leave log'!$D$5:$D$404,U$4,'Leave log'!$E$5:$E$404,"Half day")&gt;0,"½",""),""))))))))</f>
        <v/>
      </c>
      <c r="V33" s="75">
        <f>IF(OR(V$7=1,$A33=""),"",IF(COUNTIFS('Leave log'!$A$5:$A$404,$A33,'Leave log'!$C$5:$C$404,"&lt;="&amp;V$4,'Leave log'!$D$5:$D$404,"&gt;="&amp;V$4)=0,"",IF(AND(Setup!$A$12&lt;&gt;"",COUNTIFS('Leave log'!$A$5:$A$404,$A33,'Leave log'!$C$5:$C$404,"&lt;="&amp;V$4,'Leave log'!$D$5:$D$404,"&gt;="&amp;V$4,'Leave log'!$B$5:$B$404,Setup!$A$12)&gt;0),Setup!$B$12&amp;IF(COUNTIFS('Leave log'!$A$5:$A$404,$A33,'Leave log'!$C$5:$C$404,V$4,'Leave log'!$D$5:$D$404,V$4,'Leave log'!$E$5:$E$404,"Half day")&gt;0,"½",""),IF(AND(Setup!$A$13&lt;&gt;"",COUNTIFS('Leave log'!$A$5:$A$404,$A33,'Leave log'!$C$5:$C$404,"&lt;="&amp;V$4,'Leave log'!$D$5:$D$404,"&gt;="&amp;V$4,'Leave log'!$B$5:$B$404,Setup!$A$13)&gt;0),Setup!$B$13&amp;IF(COUNTIFS('Leave log'!$A$5:$A$404,$A33,'Leave log'!$C$5:$C$404,V$4,'Leave log'!$D$5:$D$404,V$4,'Leave log'!$E$5:$E$404,"Half day")&gt;0,"½",""),IF(AND(Setup!$A$14&lt;&gt;"",COUNTIFS('Leave log'!$A$5:$A$404,$A33,'Leave log'!$C$5:$C$404,"&lt;="&amp;V$4,'Leave log'!$D$5:$D$404,"&gt;="&amp;V$4,'Leave log'!$B$5:$B$404,Setup!$A$14)&gt;0),Setup!$B$14&amp;IF(COUNTIFS('Leave log'!$A$5:$A$404,$A33,'Leave log'!$C$5:$C$404,V$4,'Leave log'!$D$5:$D$404,V$4,'Leave log'!$E$5:$E$404,"Half day")&gt;0,"½",""),IF(AND(Setup!$A$15&lt;&gt;"",COUNTIFS('Leave log'!$A$5:$A$404,$A33,'Leave log'!$C$5:$C$404,"&lt;="&amp;V$4,'Leave log'!$D$5:$D$404,"&gt;="&amp;V$4,'Leave log'!$B$5:$B$404,Setup!$A$15)&gt;0),Setup!$B$15&amp;IF(COUNTIFS('Leave log'!$A$5:$A$404,$A33,'Leave log'!$C$5:$C$404,V$4,'Leave log'!$D$5:$D$404,V$4,'Leave log'!$E$5:$E$404,"Half day")&gt;0,"½",""),IF(AND(Setup!$A$16&lt;&gt;"",COUNTIFS('Leave log'!$A$5:$A$404,$A33,'Leave log'!$C$5:$C$404,"&lt;="&amp;V$4,'Leave log'!$D$5:$D$404,"&gt;="&amp;V$4,'Leave log'!$B$5:$B$404,Setup!$A$16)&gt;0),Setup!$B$16&amp;IF(COUNTIFS('Leave log'!$A$5:$A$404,$A33,'Leave log'!$C$5:$C$404,V$4,'Leave log'!$D$5:$D$404,V$4,'Leave log'!$E$5:$E$404,"Half day")&gt;0,"½",""),IF(AND(Setup!$A$17&lt;&gt;"",COUNTIFS('Leave log'!$A$5:$A$404,$A33,'Leave log'!$C$5:$C$404,"&lt;="&amp;V$4,'Leave log'!$D$5:$D$404,"&gt;="&amp;V$4,'Leave log'!$B$5:$B$404,Setup!$A$17)&gt;0),Setup!$B$17&amp;IF(COUNTIFS('Leave log'!$A$5:$A$404,$A33,'Leave log'!$C$5:$C$404,V$4,'Leave log'!$D$5:$D$404,V$4,'Leave log'!$E$5:$E$404,"Half day")&gt;0,"½",""),""))))))))</f>
        <v/>
      </c>
      <c r="W33" s="75">
        <f>IF(OR(W$7=1,$A33=""),"",IF(COUNTIFS('Leave log'!$A$5:$A$404,$A33,'Leave log'!$C$5:$C$404,"&lt;="&amp;W$4,'Leave log'!$D$5:$D$404,"&gt;="&amp;W$4)=0,"",IF(AND(Setup!$A$12&lt;&gt;"",COUNTIFS('Leave log'!$A$5:$A$404,$A33,'Leave log'!$C$5:$C$404,"&lt;="&amp;W$4,'Leave log'!$D$5:$D$404,"&gt;="&amp;W$4,'Leave log'!$B$5:$B$404,Setup!$A$12)&gt;0),Setup!$B$12&amp;IF(COUNTIFS('Leave log'!$A$5:$A$404,$A33,'Leave log'!$C$5:$C$404,W$4,'Leave log'!$D$5:$D$404,W$4,'Leave log'!$E$5:$E$404,"Half day")&gt;0,"½",""),IF(AND(Setup!$A$13&lt;&gt;"",COUNTIFS('Leave log'!$A$5:$A$404,$A33,'Leave log'!$C$5:$C$404,"&lt;="&amp;W$4,'Leave log'!$D$5:$D$404,"&gt;="&amp;W$4,'Leave log'!$B$5:$B$404,Setup!$A$13)&gt;0),Setup!$B$13&amp;IF(COUNTIFS('Leave log'!$A$5:$A$404,$A33,'Leave log'!$C$5:$C$404,W$4,'Leave log'!$D$5:$D$404,W$4,'Leave log'!$E$5:$E$404,"Half day")&gt;0,"½",""),IF(AND(Setup!$A$14&lt;&gt;"",COUNTIFS('Leave log'!$A$5:$A$404,$A33,'Leave log'!$C$5:$C$404,"&lt;="&amp;W$4,'Leave log'!$D$5:$D$404,"&gt;="&amp;W$4,'Leave log'!$B$5:$B$404,Setup!$A$14)&gt;0),Setup!$B$14&amp;IF(COUNTIFS('Leave log'!$A$5:$A$404,$A33,'Leave log'!$C$5:$C$404,W$4,'Leave log'!$D$5:$D$404,W$4,'Leave log'!$E$5:$E$404,"Half day")&gt;0,"½",""),IF(AND(Setup!$A$15&lt;&gt;"",COUNTIFS('Leave log'!$A$5:$A$404,$A33,'Leave log'!$C$5:$C$404,"&lt;="&amp;W$4,'Leave log'!$D$5:$D$404,"&gt;="&amp;W$4,'Leave log'!$B$5:$B$404,Setup!$A$15)&gt;0),Setup!$B$15&amp;IF(COUNTIFS('Leave log'!$A$5:$A$404,$A33,'Leave log'!$C$5:$C$404,W$4,'Leave log'!$D$5:$D$404,W$4,'Leave log'!$E$5:$E$404,"Half day")&gt;0,"½",""),IF(AND(Setup!$A$16&lt;&gt;"",COUNTIFS('Leave log'!$A$5:$A$404,$A33,'Leave log'!$C$5:$C$404,"&lt;="&amp;W$4,'Leave log'!$D$5:$D$404,"&gt;="&amp;W$4,'Leave log'!$B$5:$B$404,Setup!$A$16)&gt;0),Setup!$B$16&amp;IF(COUNTIFS('Leave log'!$A$5:$A$404,$A33,'Leave log'!$C$5:$C$404,W$4,'Leave log'!$D$5:$D$404,W$4,'Leave log'!$E$5:$E$404,"Half day")&gt;0,"½",""),IF(AND(Setup!$A$17&lt;&gt;"",COUNTIFS('Leave log'!$A$5:$A$404,$A33,'Leave log'!$C$5:$C$404,"&lt;="&amp;W$4,'Leave log'!$D$5:$D$404,"&gt;="&amp;W$4,'Leave log'!$B$5:$B$404,Setup!$A$17)&gt;0),Setup!$B$17&amp;IF(COUNTIFS('Leave log'!$A$5:$A$404,$A33,'Leave log'!$C$5:$C$404,W$4,'Leave log'!$D$5:$D$404,W$4,'Leave log'!$E$5:$E$404,"Half day")&gt;0,"½",""),""))))))))</f>
        <v/>
      </c>
      <c r="X33" s="75">
        <f>IF(OR(X$7=1,$A33=""),"",IF(COUNTIFS('Leave log'!$A$5:$A$404,$A33,'Leave log'!$C$5:$C$404,"&lt;="&amp;X$4,'Leave log'!$D$5:$D$404,"&gt;="&amp;X$4)=0,"",IF(AND(Setup!$A$12&lt;&gt;"",COUNTIFS('Leave log'!$A$5:$A$404,$A33,'Leave log'!$C$5:$C$404,"&lt;="&amp;X$4,'Leave log'!$D$5:$D$404,"&gt;="&amp;X$4,'Leave log'!$B$5:$B$404,Setup!$A$12)&gt;0),Setup!$B$12&amp;IF(COUNTIFS('Leave log'!$A$5:$A$404,$A33,'Leave log'!$C$5:$C$404,X$4,'Leave log'!$D$5:$D$404,X$4,'Leave log'!$E$5:$E$404,"Half day")&gt;0,"½",""),IF(AND(Setup!$A$13&lt;&gt;"",COUNTIFS('Leave log'!$A$5:$A$404,$A33,'Leave log'!$C$5:$C$404,"&lt;="&amp;X$4,'Leave log'!$D$5:$D$404,"&gt;="&amp;X$4,'Leave log'!$B$5:$B$404,Setup!$A$13)&gt;0),Setup!$B$13&amp;IF(COUNTIFS('Leave log'!$A$5:$A$404,$A33,'Leave log'!$C$5:$C$404,X$4,'Leave log'!$D$5:$D$404,X$4,'Leave log'!$E$5:$E$404,"Half day")&gt;0,"½",""),IF(AND(Setup!$A$14&lt;&gt;"",COUNTIFS('Leave log'!$A$5:$A$404,$A33,'Leave log'!$C$5:$C$404,"&lt;="&amp;X$4,'Leave log'!$D$5:$D$404,"&gt;="&amp;X$4,'Leave log'!$B$5:$B$404,Setup!$A$14)&gt;0),Setup!$B$14&amp;IF(COUNTIFS('Leave log'!$A$5:$A$404,$A33,'Leave log'!$C$5:$C$404,X$4,'Leave log'!$D$5:$D$404,X$4,'Leave log'!$E$5:$E$404,"Half day")&gt;0,"½",""),IF(AND(Setup!$A$15&lt;&gt;"",COUNTIFS('Leave log'!$A$5:$A$404,$A33,'Leave log'!$C$5:$C$404,"&lt;="&amp;X$4,'Leave log'!$D$5:$D$404,"&gt;="&amp;X$4,'Leave log'!$B$5:$B$404,Setup!$A$15)&gt;0),Setup!$B$15&amp;IF(COUNTIFS('Leave log'!$A$5:$A$404,$A33,'Leave log'!$C$5:$C$404,X$4,'Leave log'!$D$5:$D$404,X$4,'Leave log'!$E$5:$E$404,"Half day")&gt;0,"½",""),IF(AND(Setup!$A$16&lt;&gt;"",COUNTIFS('Leave log'!$A$5:$A$404,$A33,'Leave log'!$C$5:$C$404,"&lt;="&amp;X$4,'Leave log'!$D$5:$D$404,"&gt;="&amp;X$4,'Leave log'!$B$5:$B$404,Setup!$A$16)&gt;0),Setup!$B$16&amp;IF(COUNTIFS('Leave log'!$A$5:$A$404,$A33,'Leave log'!$C$5:$C$404,X$4,'Leave log'!$D$5:$D$404,X$4,'Leave log'!$E$5:$E$404,"Half day")&gt;0,"½",""),IF(AND(Setup!$A$17&lt;&gt;"",COUNTIFS('Leave log'!$A$5:$A$404,$A33,'Leave log'!$C$5:$C$404,"&lt;="&amp;X$4,'Leave log'!$D$5:$D$404,"&gt;="&amp;X$4,'Leave log'!$B$5:$B$404,Setup!$A$17)&gt;0),Setup!$B$17&amp;IF(COUNTIFS('Leave log'!$A$5:$A$404,$A33,'Leave log'!$C$5:$C$404,X$4,'Leave log'!$D$5:$D$404,X$4,'Leave log'!$E$5:$E$404,"Half day")&gt;0,"½",""),""))))))))</f>
        <v/>
      </c>
      <c r="Y33" s="75">
        <f>IF(OR(Y$7=1,$A33=""),"",IF(COUNTIFS('Leave log'!$A$5:$A$404,$A33,'Leave log'!$C$5:$C$404,"&lt;="&amp;Y$4,'Leave log'!$D$5:$D$404,"&gt;="&amp;Y$4)=0,"",IF(AND(Setup!$A$12&lt;&gt;"",COUNTIFS('Leave log'!$A$5:$A$404,$A33,'Leave log'!$C$5:$C$404,"&lt;="&amp;Y$4,'Leave log'!$D$5:$D$404,"&gt;="&amp;Y$4,'Leave log'!$B$5:$B$404,Setup!$A$12)&gt;0),Setup!$B$12&amp;IF(COUNTIFS('Leave log'!$A$5:$A$404,$A33,'Leave log'!$C$5:$C$404,Y$4,'Leave log'!$D$5:$D$404,Y$4,'Leave log'!$E$5:$E$404,"Half day")&gt;0,"½",""),IF(AND(Setup!$A$13&lt;&gt;"",COUNTIFS('Leave log'!$A$5:$A$404,$A33,'Leave log'!$C$5:$C$404,"&lt;="&amp;Y$4,'Leave log'!$D$5:$D$404,"&gt;="&amp;Y$4,'Leave log'!$B$5:$B$404,Setup!$A$13)&gt;0),Setup!$B$13&amp;IF(COUNTIFS('Leave log'!$A$5:$A$404,$A33,'Leave log'!$C$5:$C$404,Y$4,'Leave log'!$D$5:$D$404,Y$4,'Leave log'!$E$5:$E$404,"Half day")&gt;0,"½",""),IF(AND(Setup!$A$14&lt;&gt;"",COUNTIFS('Leave log'!$A$5:$A$404,$A33,'Leave log'!$C$5:$C$404,"&lt;="&amp;Y$4,'Leave log'!$D$5:$D$404,"&gt;="&amp;Y$4,'Leave log'!$B$5:$B$404,Setup!$A$14)&gt;0),Setup!$B$14&amp;IF(COUNTIFS('Leave log'!$A$5:$A$404,$A33,'Leave log'!$C$5:$C$404,Y$4,'Leave log'!$D$5:$D$404,Y$4,'Leave log'!$E$5:$E$404,"Half day")&gt;0,"½",""),IF(AND(Setup!$A$15&lt;&gt;"",COUNTIFS('Leave log'!$A$5:$A$404,$A33,'Leave log'!$C$5:$C$404,"&lt;="&amp;Y$4,'Leave log'!$D$5:$D$404,"&gt;="&amp;Y$4,'Leave log'!$B$5:$B$404,Setup!$A$15)&gt;0),Setup!$B$15&amp;IF(COUNTIFS('Leave log'!$A$5:$A$404,$A33,'Leave log'!$C$5:$C$404,Y$4,'Leave log'!$D$5:$D$404,Y$4,'Leave log'!$E$5:$E$404,"Half day")&gt;0,"½",""),IF(AND(Setup!$A$16&lt;&gt;"",COUNTIFS('Leave log'!$A$5:$A$404,$A33,'Leave log'!$C$5:$C$404,"&lt;="&amp;Y$4,'Leave log'!$D$5:$D$404,"&gt;="&amp;Y$4,'Leave log'!$B$5:$B$404,Setup!$A$16)&gt;0),Setup!$B$16&amp;IF(COUNTIFS('Leave log'!$A$5:$A$404,$A33,'Leave log'!$C$5:$C$404,Y$4,'Leave log'!$D$5:$D$404,Y$4,'Leave log'!$E$5:$E$404,"Half day")&gt;0,"½",""),IF(AND(Setup!$A$17&lt;&gt;"",COUNTIFS('Leave log'!$A$5:$A$404,$A33,'Leave log'!$C$5:$C$404,"&lt;="&amp;Y$4,'Leave log'!$D$5:$D$404,"&gt;="&amp;Y$4,'Leave log'!$B$5:$B$404,Setup!$A$17)&gt;0),Setup!$B$17&amp;IF(COUNTIFS('Leave log'!$A$5:$A$404,$A33,'Leave log'!$C$5:$C$404,Y$4,'Leave log'!$D$5:$D$404,Y$4,'Leave log'!$E$5:$E$404,"Half day")&gt;0,"½",""),""))))))))</f>
        <v/>
      </c>
      <c r="Z33" s="75">
        <f>IF(OR(Z$7=1,$A33=""),"",IF(COUNTIFS('Leave log'!$A$5:$A$404,$A33,'Leave log'!$C$5:$C$404,"&lt;="&amp;Z$4,'Leave log'!$D$5:$D$404,"&gt;="&amp;Z$4)=0,"",IF(AND(Setup!$A$12&lt;&gt;"",COUNTIFS('Leave log'!$A$5:$A$404,$A33,'Leave log'!$C$5:$C$404,"&lt;="&amp;Z$4,'Leave log'!$D$5:$D$404,"&gt;="&amp;Z$4,'Leave log'!$B$5:$B$404,Setup!$A$12)&gt;0),Setup!$B$12&amp;IF(COUNTIFS('Leave log'!$A$5:$A$404,$A33,'Leave log'!$C$5:$C$404,Z$4,'Leave log'!$D$5:$D$404,Z$4,'Leave log'!$E$5:$E$404,"Half day")&gt;0,"½",""),IF(AND(Setup!$A$13&lt;&gt;"",COUNTIFS('Leave log'!$A$5:$A$404,$A33,'Leave log'!$C$5:$C$404,"&lt;="&amp;Z$4,'Leave log'!$D$5:$D$404,"&gt;="&amp;Z$4,'Leave log'!$B$5:$B$404,Setup!$A$13)&gt;0),Setup!$B$13&amp;IF(COUNTIFS('Leave log'!$A$5:$A$404,$A33,'Leave log'!$C$5:$C$404,Z$4,'Leave log'!$D$5:$D$404,Z$4,'Leave log'!$E$5:$E$404,"Half day")&gt;0,"½",""),IF(AND(Setup!$A$14&lt;&gt;"",COUNTIFS('Leave log'!$A$5:$A$404,$A33,'Leave log'!$C$5:$C$404,"&lt;="&amp;Z$4,'Leave log'!$D$5:$D$404,"&gt;="&amp;Z$4,'Leave log'!$B$5:$B$404,Setup!$A$14)&gt;0),Setup!$B$14&amp;IF(COUNTIFS('Leave log'!$A$5:$A$404,$A33,'Leave log'!$C$5:$C$404,Z$4,'Leave log'!$D$5:$D$404,Z$4,'Leave log'!$E$5:$E$404,"Half day")&gt;0,"½",""),IF(AND(Setup!$A$15&lt;&gt;"",COUNTIFS('Leave log'!$A$5:$A$404,$A33,'Leave log'!$C$5:$C$404,"&lt;="&amp;Z$4,'Leave log'!$D$5:$D$404,"&gt;="&amp;Z$4,'Leave log'!$B$5:$B$404,Setup!$A$15)&gt;0),Setup!$B$15&amp;IF(COUNTIFS('Leave log'!$A$5:$A$404,$A33,'Leave log'!$C$5:$C$404,Z$4,'Leave log'!$D$5:$D$404,Z$4,'Leave log'!$E$5:$E$404,"Half day")&gt;0,"½",""),IF(AND(Setup!$A$16&lt;&gt;"",COUNTIFS('Leave log'!$A$5:$A$404,$A33,'Leave log'!$C$5:$C$404,"&lt;="&amp;Z$4,'Leave log'!$D$5:$D$404,"&gt;="&amp;Z$4,'Leave log'!$B$5:$B$404,Setup!$A$16)&gt;0),Setup!$B$16&amp;IF(COUNTIFS('Leave log'!$A$5:$A$404,$A33,'Leave log'!$C$5:$C$404,Z$4,'Leave log'!$D$5:$D$404,Z$4,'Leave log'!$E$5:$E$404,"Half day")&gt;0,"½",""),IF(AND(Setup!$A$17&lt;&gt;"",COUNTIFS('Leave log'!$A$5:$A$404,$A33,'Leave log'!$C$5:$C$404,"&lt;="&amp;Z$4,'Leave log'!$D$5:$D$404,"&gt;="&amp;Z$4,'Leave log'!$B$5:$B$404,Setup!$A$17)&gt;0),Setup!$B$17&amp;IF(COUNTIFS('Leave log'!$A$5:$A$404,$A33,'Leave log'!$C$5:$C$404,Z$4,'Leave log'!$D$5:$D$404,Z$4,'Leave log'!$E$5:$E$404,"Half day")&gt;0,"½",""),""))))))))</f>
        <v/>
      </c>
      <c r="AA33" s="75">
        <f>IF(OR(AA$7=1,$A33=""),"",IF(COUNTIFS('Leave log'!$A$5:$A$404,$A33,'Leave log'!$C$5:$C$404,"&lt;="&amp;AA$4,'Leave log'!$D$5:$D$404,"&gt;="&amp;AA$4)=0,"",IF(AND(Setup!$A$12&lt;&gt;"",COUNTIFS('Leave log'!$A$5:$A$404,$A33,'Leave log'!$C$5:$C$404,"&lt;="&amp;AA$4,'Leave log'!$D$5:$D$404,"&gt;="&amp;AA$4,'Leave log'!$B$5:$B$404,Setup!$A$12)&gt;0),Setup!$B$12&amp;IF(COUNTIFS('Leave log'!$A$5:$A$404,$A33,'Leave log'!$C$5:$C$404,AA$4,'Leave log'!$D$5:$D$404,AA$4,'Leave log'!$E$5:$E$404,"Half day")&gt;0,"½",""),IF(AND(Setup!$A$13&lt;&gt;"",COUNTIFS('Leave log'!$A$5:$A$404,$A33,'Leave log'!$C$5:$C$404,"&lt;="&amp;AA$4,'Leave log'!$D$5:$D$404,"&gt;="&amp;AA$4,'Leave log'!$B$5:$B$404,Setup!$A$13)&gt;0),Setup!$B$13&amp;IF(COUNTIFS('Leave log'!$A$5:$A$404,$A33,'Leave log'!$C$5:$C$404,AA$4,'Leave log'!$D$5:$D$404,AA$4,'Leave log'!$E$5:$E$404,"Half day")&gt;0,"½",""),IF(AND(Setup!$A$14&lt;&gt;"",COUNTIFS('Leave log'!$A$5:$A$404,$A33,'Leave log'!$C$5:$C$404,"&lt;="&amp;AA$4,'Leave log'!$D$5:$D$404,"&gt;="&amp;AA$4,'Leave log'!$B$5:$B$404,Setup!$A$14)&gt;0),Setup!$B$14&amp;IF(COUNTIFS('Leave log'!$A$5:$A$404,$A33,'Leave log'!$C$5:$C$404,AA$4,'Leave log'!$D$5:$D$404,AA$4,'Leave log'!$E$5:$E$404,"Half day")&gt;0,"½",""),IF(AND(Setup!$A$15&lt;&gt;"",COUNTIFS('Leave log'!$A$5:$A$404,$A33,'Leave log'!$C$5:$C$404,"&lt;="&amp;AA$4,'Leave log'!$D$5:$D$404,"&gt;="&amp;AA$4,'Leave log'!$B$5:$B$404,Setup!$A$15)&gt;0),Setup!$B$15&amp;IF(COUNTIFS('Leave log'!$A$5:$A$404,$A33,'Leave log'!$C$5:$C$404,AA$4,'Leave log'!$D$5:$D$404,AA$4,'Leave log'!$E$5:$E$404,"Half day")&gt;0,"½",""),IF(AND(Setup!$A$16&lt;&gt;"",COUNTIFS('Leave log'!$A$5:$A$404,$A33,'Leave log'!$C$5:$C$404,"&lt;="&amp;AA$4,'Leave log'!$D$5:$D$404,"&gt;="&amp;AA$4,'Leave log'!$B$5:$B$404,Setup!$A$16)&gt;0),Setup!$B$16&amp;IF(COUNTIFS('Leave log'!$A$5:$A$404,$A33,'Leave log'!$C$5:$C$404,AA$4,'Leave log'!$D$5:$D$404,AA$4,'Leave log'!$E$5:$E$404,"Half day")&gt;0,"½",""),IF(AND(Setup!$A$17&lt;&gt;"",COUNTIFS('Leave log'!$A$5:$A$404,$A33,'Leave log'!$C$5:$C$404,"&lt;="&amp;AA$4,'Leave log'!$D$5:$D$404,"&gt;="&amp;AA$4,'Leave log'!$B$5:$B$404,Setup!$A$17)&gt;0),Setup!$B$17&amp;IF(COUNTIFS('Leave log'!$A$5:$A$404,$A33,'Leave log'!$C$5:$C$404,AA$4,'Leave log'!$D$5:$D$404,AA$4,'Leave log'!$E$5:$E$404,"Half day")&gt;0,"½",""),""))))))))</f>
        <v/>
      </c>
      <c r="AB33" s="75">
        <f>IF(OR(AB$7=1,$A33=""),"",IF(COUNTIFS('Leave log'!$A$5:$A$404,$A33,'Leave log'!$C$5:$C$404,"&lt;="&amp;AB$4,'Leave log'!$D$5:$D$404,"&gt;="&amp;AB$4)=0,"",IF(AND(Setup!$A$12&lt;&gt;"",COUNTIFS('Leave log'!$A$5:$A$404,$A33,'Leave log'!$C$5:$C$404,"&lt;="&amp;AB$4,'Leave log'!$D$5:$D$404,"&gt;="&amp;AB$4,'Leave log'!$B$5:$B$404,Setup!$A$12)&gt;0),Setup!$B$12&amp;IF(COUNTIFS('Leave log'!$A$5:$A$404,$A33,'Leave log'!$C$5:$C$404,AB$4,'Leave log'!$D$5:$D$404,AB$4,'Leave log'!$E$5:$E$404,"Half day")&gt;0,"½",""),IF(AND(Setup!$A$13&lt;&gt;"",COUNTIFS('Leave log'!$A$5:$A$404,$A33,'Leave log'!$C$5:$C$404,"&lt;="&amp;AB$4,'Leave log'!$D$5:$D$404,"&gt;="&amp;AB$4,'Leave log'!$B$5:$B$404,Setup!$A$13)&gt;0),Setup!$B$13&amp;IF(COUNTIFS('Leave log'!$A$5:$A$404,$A33,'Leave log'!$C$5:$C$404,AB$4,'Leave log'!$D$5:$D$404,AB$4,'Leave log'!$E$5:$E$404,"Half day")&gt;0,"½",""),IF(AND(Setup!$A$14&lt;&gt;"",COUNTIFS('Leave log'!$A$5:$A$404,$A33,'Leave log'!$C$5:$C$404,"&lt;="&amp;AB$4,'Leave log'!$D$5:$D$404,"&gt;="&amp;AB$4,'Leave log'!$B$5:$B$404,Setup!$A$14)&gt;0),Setup!$B$14&amp;IF(COUNTIFS('Leave log'!$A$5:$A$404,$A33,'Leave log'!$C$5:$C$404,AB$4,'Leave log'!$D$5:$D$404,AB$4,'Leave log'!$E$5:$E$404,"Half day")&gt;0,"½",""),IF(AND(Setup!$A$15&lt;&gt;"",COUNTIFS('Leave log'!$A$5:$A$404,$A33,'Leave log'!$C$5:$C$404,"&lt;="&amp;AB$4,'Leave log'!$D$5:$D$404,"&gt;="&amp;AB$4,'Leave log'!$B$5:$B$404,Setup!$A$15)&gt;0),Setup!$B$15&amp;IF(COUNTIFS('Leave log'!$A$5:$A$404,$A33,'Leave log'!$C$5:$C$404,AB$4,'Leave log'!$D$5:$D$404,AB$4,'Leave log'!$E$5:$E$404,"Half day")&gt;0,"½",""),IF(AND(Setup!$A$16&lt;&gt;"",COUNTIFS('Leave log'!$A$5:$A$404,$A33,'Leave log'!$C$5:$C$404,"&lt;="&amp;AB$4,'Leave log'!$D$5:$D$404,"&gt;="&amp;AB$4,'Leave log'!$B$5:$B$404,Setup!$A$16)&gt;0),Setup!$B$16&amp;IF(COUNTIFS('Leave log'!$A$5:$A$404,$A33,'Leave log'!$C$5:$C$404,AB$4,'Leave log'!$D$5:$D$404,AB$4,'Leave log'!$E$5:$E$404,"Half day")&gt;0,"½",""),IF(AND(Setup!$A$17&lt;&gt;"",COUNTIFS('Leave log'!$A$5:$A$404,$A33,'Leave log'!$C$5:$C$404,"&lt;="&amp;AB$4,'Leave log'!$D$5:$D$404,"&gt;="&amp;AB$4,'Leave log'!$B$5:$B$404,Setup!$A$17)&gt;0),Setup!$B$17&amp;IF(COUNTIFS('Leave log'!$A$5:$A$404,$A33,'Leave log'!$C$5:$C$404,AB$4,'Leave log'!$D$5:$D$404,AB$4,'Leave log'!$E$5:$E$404,"Half day")&gt;0,"½",""),""))))))))</f>
        <v/>
      </c>
      <c r="AC33" s="75">
        <f>IF(OR(AC$7=1,$A33=""),"",IF(COUNTIFS('Leave log'!$A$5:$A$404,$A33,'Leave log'!$C$5:$C$404,"&lt;="&amp;AC$4,'Leave log'!$D$5:$D$404,"&gt;="&amp;AC$4)=0,"",IF(AND(Setup!$A$12&lt;&gt;"",COUNTIFS('Leave log'!$A$5:$A$404,$A33,'Leave log'!$C$5:$C$404,"&lt;="&amp;AC$4,'Leave log'!$D$5:$D$404,"&gt;="&amp;AC$4,'Leave log'!$B$5:$B$404,Setup!$A$12)&gt;0),Setup!$B$12&amp;IF(COUNTIFS('Leave log'!$A$5:$A$404,$A33,'Leave log'!$C$5:$C$404,AC$4,'Leave log'!$D$5:$D$404,AC$4,'Leave log'!$E$5:$E$404,"Half day")&gt;0,"½",""),IF(AND(Setup!$A$13&lt;&gt;"",COUNTIFS('Leave log'!$A$5:$A$404,$A33,'Leave log'!$C$5:$C$404,"&lt;="&amp;AC$4,'Leave log'!$D$5:$D$404,"&gt;="&amp;AC$4,'Leave log'!$B$5:$B$404,Setup!$A$13)&gt;0),Setup!$B$13&amp;IF(COUNTIFS('Leave log'!$A$5:$A$404,$A33,'Leave log'!$C$5:$C$404,AC$4,'Leave log'!$D$5:$D$404,AC$4,'Leave log'!$E$5:$E$404,"Half day")&gt;0,"½",""),IF(AND(Setup!$A$14&lt;&gt;"",COUNTIFS('Leave log'!$A$5:$A$404,$A33,'Leave log'!$C$5:$C$404,"&lt;="&amp;AC$4,'Leave log'!$D$5:$D$404,"&gt;="&amp;AC$4,'Leave log'!$B$5:$B$404,Setup!$A$14)&gt;0),Setup!$B$14&amp;IF(COUNTIFS('Leave log'!$A$5:$A$404,$A33,'Leave log'!$C$5:$C$404,AC$4,'Leave log'!$D$5:$D$404,AC$4,'Leave log'!$E$5:$E$404,"Half day")&gt;0,"½",""),IF(AND(Setup!$A$15&lt;&gt;"",COUNTIFS('Leave log'!$A$5:$A$404,$A33,'Leave log'!$C$5:$C$404,"&lt;="&amp;AC$4,'Leave log'!$D$5:$D$404,"&gt;="&amp;AC$4,'Leave log'!$B$5:$B$404,Setup!$A$15)&gt;0),Setup!$B$15&amp;IF(COUNTIFS('Leave log'!$A$5:$A$404,$A33,'Leave log'!$C$5:$C$404,AC$4,'Leave log'!$D$5:$D$404,AC$4,'Leave log'!$E$5:$E$404,"Half day")&gt;0,"½",""),IF(AND(Setup!$A$16&lt;&gt;"",COUNTIFS('Leave log'!$A$5:$A$404,$A33,'Leave log'!$C$5:$C$404,"&lt;="&amp;AC$4,'Leave log'!$D$5:$D$404,"&gt;="&amp;AC$4,'Leave log'!$B$5:$B$404,Setup!$A$16)&gt;0),Setup!$B$16&amp;IF(COUNTIFS('Leave log'!$A$5:$A$404,$A33,'Leave log'!$C$5:$C$404,AC$4,'Leave log'!$D$5:$D$404,AC$4,'Leave log'!$E$5:$E$404,"Half day")&gt;0,"½",""),IF(AND(Setup!$A$17&lt;&gt;"",COUNTIFS('Leave log'!$A$5:$A$404,$A33,'Leave log'!$C$5:$C$404,"&lt;="&amp;AC$4,'Leave log'!$D$5:$D$404,"&gt;="&amp;AC$4,'Leave log'!$B$5:$B$404,Setup!$A$17)&gt;0),Setup!$B$17&amp;IF(COUNTIFS('Leave log'!$A$5:$A$404,$A33,'Leave log'!$C$5:$C$404,AC$4,'Leave log'!$D$5:$D$404,AC$4,'Leave log'!$E$5:$E$404,"Half day")&gt;0,"½",""),""))))))))</f>
        <v/>
      </c>
      <c r="AD33" s="75">
        <f>IF(OR(AD$7=1,$A33=""),"",IF(COUNTIFS('Leave log'!$A$5:$A$404,$A33,'Leave log'!$C$5:$C$404,"&lt;="&amp;AD$4,'Leave log'!$D$5:$D$404,"&gt;="&amp;AD$4)=0,"",IF(AND(Setup!$A$12&lt;&gt;"",COUNTIFS('Leave log'!$A$5:$A$404,$A33,'Leave log'!$C$5:$C$404,"&lt;="&amp;AD$4,'Leave log'!$D$5:$D$404,"&gt;="&amp;AD$4,'Leave log'!$B$5:$B$404,Setup!$A$12)&gt;0),Setup!$B$12&amp;IF(COUNTIFS('Leave log'!$A$5:$A$404,$A33,'Leave log'!$C$5:$C$404,AD$4,'Leave log'!$D$5:$D$404,AD$4,'Leave log'!$E$5:$E$404,"Half day")&gt;0,"½",""),IF(AND(Setup!$A$13&lt;&gt;"",COUNTIFS('Leave log'!$A$5:$A$404,$A33,'Leave log'!$C$5:$C$404,"&lt;="&amp;AD$4,'Leave log'!$D$5:$D$404,"&gt;="&amp;AD$4,'Leave log'!$B$5:$B$404,Setup!$A$13)&gt;0),Setup!$B$13&amp;IF(COUNTIFS('Leave log'!$A$5:$A$404,$A33,'Leave log'!$C$5:$C$404,AD$4,'Leave log'!$D$5:$D$404,AD$4,'Leave log'!$E$5:$E$404,"Half day")&gt;0,"½",""),IF(AND(Setup!$A$14&lt;&gt;"",COUNTIFS('Leave log'!$A$5:$A$404,$A33,'Leave log'!$C$5:$C$404,"&lt;="&amp;AD$4,'Leave log'!$D$5:$D$404,"&gt;="&amp;AD$4,'Leave log'!$B$5:$B$404,Setup!$A$14)&gt;0),Setup!$B$14&amp;IF(COUNTIFS('Leave log'!$A$5:$A$404,$A33,'Leave log'!$C$5:$C$404,AD$4,'Leave log'!$D$5:$D$404,AD$4,'Leave log'!$E$5:$E$404,"Half day")&gt;0,"½",""),IF(AND(Setup!$A$15&lt;&gt;"",COUNTIFS('Leave log'!$A$5:$A$404,$A33,'Leave log'!$C$5:$C$404,"&lt;="&amp;AD$4,'Leave log'!$D$5:$D$404,"&gt;="&amp;AD$4,'Leave log'!$B$5:$B$404,Setup!$A$15)&gt;0),Setup!$B$15&amp;IF(COUNTIFS('Leave log'!$A$5:$A$404,$A33,'Leave log'!$C$5:$C$404,AD$4,'Leave log'!$D$5:$D$404,AD$4,'Leave log'!$E$5:$E$404,"Half day")&gt;0,"½",""),IF(AND(Setup!$A$16&lt;&gt;"",COUNTIFS('Leave log'!$A$5:$A$404,$A33,'Leave log'!$C$5:$C$404,"&lt;="&amp;AD$4,'Leave log'!$D$5:$D$404,"&gt;="&amp;AD$4,'Leave log'!$B$5:$B$404,Setup!$A$16)&gt;0),Setup!$B$16&amp;IF(COUNTIFS('Leave log'!$A$5:$A$404,$A33,'Leave log'!$C$5:$C$404,AD$4,'Leave log'!$D$5:$D$404,AD$4,'Leave log'!$E$5:$E$404,"Half day")&gt;0,"½",""),IF(AND(Setup!$A$17&lt;&gt;"",COUNTIFS('Leave log'!$A$5:$A$404,$A33,'Leave log'!$C$5:$C$404,"&lt;="&amp;AD$4,'Leave log'!$D$5:$D$404,"&gt;="&amp;AD$4,'Leave log'!$B$5:$B$404,Setup!$A$17)&gt;0),Setup!$B$17&amp;IF(COUNTIFS('Leave log'!$A$5:$A$404,$A33,'Leave log'!$C$5:$C$404,AD$4,'Leave log'!$D$5:$D$404,AD$4,'Leave log'!$E$5:$E$404,"Half day")&gt;0,"½",""),""))))))))</f>
        <v/>
      </c>
      <c r="AE33" s="75">
        <f>IF(OR(AE$7=1,$A33=""),"",IF(COUNTIFS('Leave log'!$A$5:$A$404,$A33,'Leave log'!$C$5:$C$404,"&lt;="&amp;AE$4,'Leave log'!$D$5:$D$404,"&gt;="&amp;AE$4)=0,"",IF(AND(Setup!$A$12&lt;&gt;"",COUNTIFS('Leave log'!$A$5:$A$404,$A33,'Leave log'!$C$5:$C$404,"&lt;="&amp;AE$4,'Leave log'!$D$5:$D$404,"&gt;="&amp;AE$4,'Leave log'!$B$5:$B$404,Setup!$A$12)&gt;0),Setup!$B$12&amp;IF(COUNTIFS('Leave log'!$A$5:$A$404,$A33,'Leave log'!$C$5:$C$404,AE$4,'Leave log'!$D$5:$D$404,AE$4,'Leave log'!$E$5:$E$404,"Half day")&gt;0,"½",""),IF(AND(Setup!$A$13&lt;&gt;"",COUNTIFS('Leave log'!$A$5:$A$404,$A33,'Leave log'!$C$5:$C$404,"&lt;="&amp;AE$4,'Leave log'!$D$5:$D$404,"&gt;="&amp;AE$4,'Leave log'!$B$5:$B$404,Setup!$A$13)&gt;0),Setup!$B$13&amp;IF(COUNTIFS('Leave log'!$A$5:$A$404,$A33,'Leave log'!$C$5:$C$404,AE$4,'Leave log'!$D$5:$D$404,AE$4,'Leave log'!$E$5:$E$404,"Half day")&gt;0,"½",""),IF(AND(Setup!$A$14&lt;&gt;"",COUNTIFS('Leave log'!$A$5:$A$404,$A33,'Leave log'!$C$5:$C$404,"&lt;="&amp;AE$4,'Leave log'!$D$5:$D$404,"&gt;="&amp;AE$4,'Leave log'!$B$5:$B$404,Setup!$A$14)&gt;0),Setup!$B$14&amp;IF(COUNTIFS('Leave log'!$A$5:$A$404,$A33,'Leave log'!$C$5:$C$404,AE$4,'Leave log'!$D$5:$D$404,AE$4,'Leave log'!$E$5:$E$404,"Half day")&gt;0,"½",""),IF(AND(Setup!$A$15&lt;&gt;"",COUNTIFS('Leave log'!$A$5:$A$404,$A33,'Leave log'!$C$5:$C$404,"&lt;="&amp;AE$4,'Leave log'!$D$5:$D$404,"&gt;="&amp;AE$4,'Leave log'!$B$5:$B$404,Setup!$A$15)&gt;0),Setup!$B$15&amp;IF(COUNTIFS('Leave log'!$A$5:$A$404,$A33,'Leave log'!$C$5:$C$404,AE$4,'Leave log'!$D$5:$D$404,AE$4,'Leave log'!$E$5:$E$404,"Half day")&gt;0,"½",""),IF(AND(Setup!$A$16&lt;&gt;"",COUNTIFS('Leave log'!$A$5:$A$404,$A33,'Leave log'!$C$5:$C$404,"&lt;="&amp;AE$4,'Leave log'!$D$5:$D$404,"&gt;="&amp;AE$4,'Leave log'!$B$5:$B$404,Setup!$A$16)&gt;0),Setup!$B$16&amp;IF(COUNTIFS('Leave log'!$A$5:$A$404,$A33,'Leave log'!$C$5:$C$404,AE$4,'Leave log'!$D$5:$D$404,AE$4,'Leave log'!$E$5:$E$404,"Half day")&gt;0,"½",""),IF(AND(Setup!$A$17&lt;&gt;"",COUNTIFS('Leave log'!$A$5:$A$404,$A33,'Leave log'!$C$5:$C$404,"&lt;="&amp;AE$4,'Leave log'!$D$5:$D$404,"&gt;="&amp;AE$4,'Leave log'!$B$5:$B$404,Setup!$A$17)&gt;0),Setup!$B$17&amp;IF(COUNTIFS('Leave log'!$A$5:$A$404,$A33,'Leave log'!$C$5:$C$404,AE$4,'Leave log'!$D$5:$D$404,AE$4,'Leave log'!$E$5:$E$404,"Half day")&gt;0,"½",""),""))))))))</f>
        <v/>
      </c>
      <c r="AF33" s="75">
        <f>IF(OR(AF$7=1,$A33=""),"",IF(COUNTIFS('Leave log'!$A$5:$A$404,$A33,'Leave log'!$C$5:$C$404,"&lt;="&amp;AF$4,'Leave log'!$D$5:$D$404,"&gt;="&amp;AF$4)=0,"",IF(AND(Setup!$A$12&lt;&gt;"",COUNTIFS('Leave log'!$A$5:$A$404,$A33,'Leave log'!$C$5:$C$404,"&lt;="&amp;AF$4,'Leave log'!$D$5:$D$404,"&gt;="&amp;AF$4,'Leave log'!$B$5:$B$404,Setup!$A$12)&gt;0),Setup!$B$12&amp;IF(COUNTIFS('Leave log'!$A$5:$A$404,$A33,'Leave log'!$C$5:$C$404,AF$4,'Leave log'!$D$5:$D$404,AF$4,'Leave log'!$E$5:$E$404,"Half day")&gt;0,"½",""),IF(AND(Setup!$A$13&lt;&gt;"",COUNTIFS('Leave log'!$A$5:$A$404,$A33,'Leave log'!$C$5:$C$404,"&lt;="&amp;AF$4,'Leave log'!$D$5:$D$404,"&gt;="&amp;AF$4,'Leave log'!$B$5:$B$404,Setup!$A$13)&gt;0),Setup!$B$13&amp;IF(COUNTIFS('Leave log'!$A$5:$A$404,$A33,'Leave log'!$C$5:$C$404,AF$4,'Leave log'!$D$5:$D$404,AF$4,'Leave log'!$E$5:$E$404,"Half day")&gt;0,"½",""),IF(AND(Setup!$A$14&lt;&gt;"",COUNTIFS('Leave log'!$A$5:$A$404,$A33,'Leave log'!$C$5:$C$404,"&lt;="&amp;AF$4,'Leave log'!$D$5:$D$404,"&gt;="&amp;AF$4,'Leave log'!$B$5:$B$404,Setup!$A$14)&gt;0),Setup!$B$14&amp;IF(COUNTIFS('Leave log'!$A$5:$A$404,$A33,'Leave log'!$C$5:$C$404,AF$4,'Leave log'!$D$5:$D$404,AF$4,'Leave log'!$E$5:$E$404,"Half day")&gt;0,"½",""),IF(AND(Setup!$A$15&lt;&gt;"",COUNTIFS('Leave log'!$A$5:$A$404,$A33,'Leave log'!$C$5:$C$404,"&lt;="&amp;AF$4,'Leave log'!$D$5:$D$404,"&gt;="&amp;AF$4,'Leave log'!$B$5:$B$404,Setup!$A$15)&gt;0),Setup!$B$15&amp;IF(COUNTIFS('Leave log'!$A$5:$A$404,$A33,'Leave log'!$C$5:$C$404,AF$4,'Leave log'!$D$5:$D$404,AF$4,'Leave log'!$E$5:$E$404,"Half day")&gt;0,"½",""),IF(AND(Setup!$A$16&lt;&gt;"",COUNTIFS('Leave log'!$A$5:$A$404,$A33,'Leave log'!$C$5:$C$404,"&lt;="&amp;AF$4,'Leave log'!$D$5:$D$404,"&gt;="&amp;AF$4,'Leave log'!$B$5:$B$404,Setup!$A$16)&gt;0),Setup!$B$16&amp;IF(COUNTIFS('Leave log'!$A$5:$A$404,$A33,'Leave log'!$C$5:$C$404,AF$4,'Leave log'!$D$5:$D$404,AF$4,'Leave log'!$E$5:$E$404,"Half day")&gt;0,"½",""),IF(AND(Setup!$A$17&lt;&gt;"",COUNTIFS('Leave log'!$A$5:$A$404,$A33,'Leave log'!$C$5:$C$404,"&lt;="&amp;AF$4,'Leave log'!$D$5:$D$404,"&gt;="&amp;AF$4,'Leave log'!$B$5:$B$404,Setup!$A$17)&gt;0),Setup!$B$17&amp;IF(COUNTIFS('Leave log'!$A$5:$A$404,$A33,'Leave log'!$C$5:$C$404,AF$4,'Leave log'!$D$5:$D$404,AF$4,'Leave log'!$E$5:$E$404,"Half day")&gt;0,"½",""),""))))))))</f>
        <v/>
      </c>
    </row>
    <row r="34">
      <c r="A34" s="74">
        <f>IFERROR(IF(INDEX(Employees!$A$5:$A$34,27)="","",INDEX(Employees!$A$5:$A$34,27)),"")</f>
        <v/>
      </c>
      <c r="B34" s="75">
        <f>IF(OR(B$7=1,$A34=""),"",IF(COUNTIFS('Leave log'!$A$5:$A$404,$A34,'Leave log'!$C$5:$C$404,"&lt;="&amp;B$4,'Leave log'!$D$5:$D$404,"&gt;="&amp;B$4)=0,"",IF(AND(Setup!$A$12&lt;&gt;"",COUNTIFS('Leave log'!$A$5:$A$404,$A34,'Leave log'!$C$5:$C$404,"&lt;="&amp;B$4,'Leave log'!$D$5:$D$404,"&gt;="&amp;B$4,'Leave log'!$B$5:$B$404,Setup!$A$12)&gt;0),Setup!$B$12&amp;IF(COUNTIFS('Leave log'!$A$5:$A$404,$A34,'Leave log'!$C$5:$C$404,B$4,'Leave log'!$D$5:$D$404,B$4,'Leave log'!$E$5:$E$404,"Half day")&gt;0,"½",""),IF(AND(Setup!$A$13&lt;&gt;"",COUNTIFS('Leave log'!$A$5:$A$404,$A34,'Leave log'!$C$5:$C$404,"&lt;="&amp;B$4,'Leave log'!$D$5:$D$404,"&gt;="&amp;B$4,'Leave log'!$B$5:$B$404,Setup!$A$13)&gt;0),Setup!$B$13&amp;IF(COUNTIFS('Leave log'!$A$5:$A$404,$A34,'Leave log'!$C$5:$C$404,B$4,'Leave log'!$D$5:$D$404,B$4,'Leave log'!$E$5:$E$404,"Half day")&gt;0,"½",""),IF(AND(Setup!$A$14&lt;&gt;"",COUNTIFS('Leave log'!$A$5:$A$404,$A34,'Leave log'!$C$5:$C$404,"&lt;="&amp;B$4,'Leave log'!$D$5:$D$404,"&gt;="&amp;B$4,'Leave log'!$B$5:$B$404,Setup!$A$14)&gt;0),Setup!$B$14&amp;IF(COUNTIFS('Leave log'!$A$5:$A$404,$A34,'Leave log'!$C$5:$C$404,B$4,'Leave log'!$D$5:$D$404,B$4,'Leave log'!$E$5:$E$404,"Half day")&gt;0,"½",""),IF(AND(Setup!$A$15&lt;&gt;"",COUNTIFS('Leave log'!$A$5:$A$404,$A34,'Leave log'!$C$5:$C$404,"&lt;="&amp;B$4,'Leave log'!$D$5:$D$404,"&gt;="&amp;B$4,'Leave log'!$B$5:$B$404,Setup!$A$15)&gt;0),Setup!$B$15&amp;IF(COUNTIFS('Leave log'!$A$5:$A$404,$A34,'Leave log'!$C$5:$C$404,B$4,'Leave log'!$D$5:$D$404,B$4,'Leave log'!$E$5:$E$404,"Half day")&gt;0,"½",""),IF(AND(Setup!$A$16&lt;&gt;"",COUNTIFS('Leave log'!$A$5:$A$404,$A34,'Leave log'!$C$5:$C$404,"&lt;="&amp;B$4,'Leave log'!$D$5:$D$404,"&gt;="&amp;B$4,'Leave log'!$B$5:$B$404,Setup!$A$16)&gt;0),Setup!$B$16&amp;IF(COUNTIFS('Leave log'!$A$5:$A$404,$A34,'Leave log'!$C$5:$C$404,B$4,'Leave log'!$D$5:$D$404,B$4,'Leave log'!$E$5:$E$404,"Half day")&gt;0,"½",""),IF(AND(Setup!$A$17&lt;&gt;"",COUNTIFS('Leave log'!$A$5:$A$404,$A34,'Leave log'!$C$5:$C$404,"&lt;="&amp;B$4,'Leave log'!$D$5:$D$404,"&gt;="&amp;B$4,'Leave log'!$B$5:$B$404,Setup!$A$17)&gt;0),Setup!$B$17&amp;IF(COUNTIFS('Leave log'!$A$5:$A$404,$A34,'Leave log'!$C$5:$C$404,B$4,'Leave log'!$D$5:$D$404,B$4,'Leave log'!$E$5:$E$404,"Half day")&gt;0,"½",""),""))))))))</f>
        <v/>
      </c>
      <c r="C34" s="75">
        <f>IF(OR(C$7=1,$A34=""),"",IF(COUNTIFS('Leave log'!$A$5:$A$404,$A34,'Leave log'!$C$5:$C$404,"&lt;="&amp;C$4,'Leave log'!$D$5:$D$404,"&gt;="&amp;C$4)=0,"",IF(AND(Setup!$A$12&lt;&gt;"",COUNTIFS('Leave log'!$A$5:$A$404,$A34,'Leave log'!$C$5:$C$404,"&lt;="&amp;C$4,'Leave log'!$D$5:$D$404,"&gt;="&amp;C$4,'Leave log'!$B$5:$B$404,Setup!$A$12)&gt;0),Setup!$B$12&amp;IF(COUNTIFS('Leave log'!$A$5:$A$404,$A34,'Leave log'!$C$5:$C$404,C$4,'Leave log'!$D$5:$D$404,C$4,'Leave log'!$E$5:$E$404,"Half day")&gt;0,"½",""),IF(AND(Setup!$A$13&lt;&gt;"",COUNTIFS('Leave log'!$A$5:$A$404,$A34,'Leave log'!$C$5:$C$404,"&lt;="&amp;C$4,'Leave log'!$D$5:$D$404,"&gt;="&amp;C$4,'Leave log'!$B$5:$B$404,Setup!$A$13)&gt;0),Setup!$B$13&amp;IF(COUNTIFS('Leave log'!$A$5:$A$404,$A34,'Leave log'!$C$5:$C$404,C$4,'Leave log'!$D$5:$D$404,C$4,'Leave log'!$E$5:$E$404,"Half day")&gt;0,"½",""),IF(AND(Setup!$A$14&lt;&gt;"",COUNTIFS('Leave log'!$A$5:$A$404,$A34,'Leave log'!$C$5:$C$404,"&lt;="&amp;C$4,'Leave log'!$D$5:$D$404,"&gt;="&amp;C$4,'Leave log'!$B$5:$B$404,Setup!$A$14)&gt;0),Setup!$B$14&amp;IF(COUNTIFS('Leave log'!$A$5:$A$404,$A34,'Leave log'!$C$5:$C$404,C$4,'Leave log'!$D$5:$D$404,C$4,'Leave log'!$E$5:$E$404,"Half day")&gt;0,"½",""),IF(AND(Setup!$A$15&lt;&gt;"",COUNTIFS('Leave log'!$A$5:$A$404,$A34,'Leave log'!$C$5:$C$404,"&lt;="&amp;C$4,'Leave log'!$D$5:$D$404,"&gt;="&amp;C$4,'Leave log'!$B$5:$B$404,Setup!$A$15)&gt;0),Setup!$B$15&amp;IF(COUNTIFS('Leave log'!$A$5:$A$404,$A34,'Leave log'!$C$5:$C$404,C$4,'Leave log'!$D$5:$D$404,C$4,'Leave log'!$E$5:$E$404,"Half day")&gt;0,"½",""),IF(AND(Setup!$A$16&lt;&gt;"",COUNTIFS('Leave log'!$A$5:$A$404,$A34,'Leave log'!$C$5:$C$404,"&lt;="&amp;C$4,'Leave log'!$D$5:$D$404,"&gt;="&amp;C$4,'Leave log'!$B$5:$B$404,Setup!$A$16)&gt;0),Setup!$B$16&amp;IF(COUNTIFS('Leave log'!$A$5:$A$404,$A34,'Leave log'!$C$5:$C$404,C$4,'Leave log'!$D$5:$D$404,C$4,'Leave log'!$E$5:$E$404,"Half day")&gt;0,"½",""),IF(AND(Setup!$A$17&lt;&gt;"",COUNTIFS('Leave log'!$A$5:$A$404,$A34,'Leave log'!$C$5:$C$404,"&lt;="&amp;C$4,'Leave log'!$D$5:$D$404,"&gt;="&amp;C$4,'Leave log'!$B$5:$B$404,Setup!$A$17)&gt;0),Setup!$B$17&amp;IF(COUNTIFS('Leave log'!$A$5:$A$404,$A34,'Leave log'!$C$5:$C$404,C$4,'Leave log'!$D$5:$D$404,C$4,'Leave log'!$E$5:$E$404,"Half day")&gt;0,"½",""),""))))))))</f>
        <v/>
      </c>
      <c r="D34" s="75">
        <f>IF(OR(D$7=1,$A34=""),"",IF(COUNTIFS('Leave log'!$A$5:$A$404,$A34,'Leave log'!$C$5:$C$404,"&lt;="&amp;D$4,'Leave log'!$D$5:$D$404,"&gt;="&amp;D$4)=0,"",IF(AND(Setup!$A$12&lt;&gt;"",COUNTIFS('Leave log'!$A$5:$A$404,$A34,'Leave log'!$C$5:$C$404,"&lt;="&amp;D$4,'Leave log'!$D$5:$D$404,"&gt;="&amp;D$4,'Leave log'!$B$5:$B$404,Setup!$A$12)&gt;0),Setup!$B$12&amp;IF(COUNTIFS('Leave log'!$A$5:$A$404,$A34,'Leave log'!$C$5:$C$404,D$4,'Leave log'!$D$5:$D$404,D$4,'Leave log'!$E$5:$E$404,"Half day")&gt;0,"½",""),IF(AND(Setup!$A$13&lt;&gt;"",COUNTIFS('Leave log'!$A$5:$A$404,$A34,'Leave log'!$C$5:$C$404,"&lt;="&amp;D$4,'Leave log'!$D$5:$D$404,"&gt;="&amp;D$4,'Leave log'!$B$5:$B$404,Setup!$A$13)&gt;0),Setup!$B$13&amp;IF(COUNTIFS('Leave log'!$A$5:$A$404,$A34,'Leave log'!$C$5:$C$404,D$4,'Leave log'!$D$5:$D$404,D$4,'Leave log'!$E$5:$E$404,"Half day")&gt;0,"½",""),IF(AND(Setup!$A$14&lt;&gt;"",COUNTIFS('Leave log'!$A$5:$A$404,$A34,'Leave log'!$C$5:$C$404,"&lt;="&amp;D$4,'Leave log'!$D$5:$D$404,"&gt;="&amp;D$4,'Leave log'!$B$5:$B$404,Setup!$A$14)&gt;0),Setup!$B$14&amp;IF(COUNTIFS('Leave log'!$A$5:$A$404,$A34,'Leave log'!$C$5:$C$404,D$4,'Leave log'!$D$5:$D$404,D$4,'Leave log'!$E$5:$E$404,"Half day")&gt;0,"½",""),IF(AND(Setup!$A$15&lt;&gt;"",COUNTIFS('Leave log'!$A$5:$A$404,$A34,'Leave log'!$C$5:$C$404,"&lt;="&amp;D$4,'Leave log'!$D$5:$D$404,"&gt;="&amp;D$4,'Leave log'!$B$5:$B$404,Setup!$A$15)&gt;0),Setup!$B$15&amp;IF(COUNTIFS('Leave log'!$A$5:$A$404,$A34,'Leave log'!$C$5:$C$404,D$4,'Leave log'!$D$5:$D$404,D$4,'Leave log'!$E$5:$E$404,"Half day")&gt;0,"½",""),IF(AND(Setup!$A$16&lt;&gt;"",COUNTIFS('Leave log'!$A$5:$A$404,$A34,'Leave log'!$C$5:$C$404,"&lt;="&amp;D$4,'Leave log'!$D$5:$D$404,"&gt;="&amp;D$4,'Leave log'!$B$5:$B$404,Setup!$A$16)&gt;0),Setup!$B$16&amp;IF(COUNTIFS('Leave log'!$A$5:$A$404,$A34,'Leave log'!$C$5:$C$404,D$4,'Leave log'!$D$5:$D$404,D$4,'Leave log'!$E$5:$E$404,"Half day")&gt;0,"½",""),IF(AND(Setup!$A$17&lt;&gt;"",COUNTIFS('Leave log'!$A$5:$A$404,$A34,'Leave log'!$C$5:$C$404,"&lt;="&amp;D$4,'Leave log'!$D$5:$D$404,"&gt;="&amp;D$4,'Leave log'!$B$5:$B$404,Setup!$A$17)&gt;0),Setup!$B$17&amp;IF(COUNTIFS('Leave log'!$A$5:$A$404,$A34,'Leave log'!$C$5:$C$404,D$4,'Leave log'!$D$5:$D$404,D$4,'Leave log'!$E$5:$E$404,"Half day")&gt;0,"½",""),""))))))))</f>
        <v/>
      </c>
      <c r="E34" s="75">
        <f>IF(OR(E$7=1,$A34=""),"",IF(COUNTIFS('Leave log'!$A$5:$A$404,$A34,'Leave log'!$C$5:$C$404,"&lt;="&amp;E$4,'Leave log'!$D$5:$D$404,"&gt;="&amp;E$4)=0,"",IF(AND(Setup!$A$12&lt;&gt;"",COUNTIFS('Leave log'!$A$5:$A$404,$A34,'Leave log'!$C$5:$C$404,"&lt;="&amp;E$4,'Leave log'!$D$5:$D$404,"&gt;="&amp;E$4,'Leave log'!$B$5:$B$404,Setup!$A$12)&gt;0),Setup!$B$12&amp;IF(COUNTIFS('Leave log'!$A$5:$A$404,$A34,'Leave log'!$C$5:$C$404,E$4,'Leave log'!$D$5:$D$404,E$4,'Leave log'!$E$5:$E$404,"Half day")&gt;0,"½",""),IF(AND(Setup!$A$13&lt;&gt;"",COUNTIFS('Leave log'!$A$5:$A$404,$A34,'Leave log'!$C$5:$C$404,"&lt;="&amp;E$4,'Leave log'!$D$5:$D$404,"&gt;="&amp;E$4,'Leave log'!$B$5:$B$404,Setup!$A$13)&gt;0),Setup!$B$13&amp;IF(COUNTIFS('Leave log'!$A$5:$A$404,$A34,'Leave log'!$C$5:$C$404,E$4,'Leave log'!$D$5:$D$404,E$4,'Leave log'!$E$5:$E$404,"Half day")&gt;0,"½",""),IF(AND(Setup!$A$14&lt;&gt;"",COUNTIFS('Leave log'!$A$5:$A$404,$A34,'Leave log'!$C$5:$C$404,"&lt;="&amp;E$4,'Leave log'!$D$5:$D$404,"&gt;="&amp;E$4,'Leave log'!$B$5:$B$404,Setup!$A$14)&gt;0),Setup!$B$14&amp;IF(COUNTIFS('Leave log'!$A$5:$A$404,$A34,'Leave log'!$C$5:$C$404,E$4,'Leave log'!$D$5:$D$404,E$4,'Leave log'!$E$5:$E$404,"Half day")&gt;0,"½",""),IF(AND(Setup!$A$15&lt;&gt;"",COUNTIFS('Leave log'!$A$5:$A$404,$A34,'Leave log'!$C$5:$C$404,"&lt;="&amp;E$4,'Leave log'!$D$5:$D$404,"&gt;="&amp;E$4,'Leave log'!$B$5:$B$404,Setup!$A$15)&gt;0),Setup!$B$15&amp;IF(COUNTIFS('Leave log'!$A$5:$A$404,$A34,'Leave log'!$C$5:$C$404,E$4,'Leave log'!$D$5:$D$404,E$4,'Leave log'!$E$5:$E$404,"Half day")&gt;0,"½",""),IF(AND(Setup!$A$16&lt;&gt;"",COUNTIFS('Leave log'!$A$5:$A$404,$A34,'Leave log'!$C$5:$C$404,"&lt;="&amp;E$4,'Leave log'!$D$5:$D$404,"&gt;="&amp;E$4,'Leave log'!$B$5:$B$404,Setup!$A$16)&gt;0),Setup!$B$16&amp;IF(COUNTIFS('Leave log'!$A$5:$A$404,$A34,'Leave log'!$C$5:$C$404,E$4,'Leave log'!$D$5:$D$404,E$4,'Leave log'!$E$5:$E$404,"Half day")&gt;0,"½",""),IF(AND(Setup!$A$17&lt;&gt;"",COUNTIFS('Leave log'!$A$5:$A$404,$A34,'Leave log'!$C$5:$C$404,"&lt;="&amp;E$4,'Leave log'!$D$5:$D$404,"&gt;="&amp;E$4,'Leave log'!$B$5:$B$404,Setup!$A$17)&gt;0),Setup!$B$17&amp;IF(COUNTIFS('Leave log'!$A$5:$A$404,$A34,'Leave log'!$C$5:$C$404,E$4,'Leave log'!$D$5:$D$404,E$4,'Leave log'!$E$5:$E$404,"Half day")&gt;0,"½",""),""))))))))</f>
        <v/>
      </c>
      <c r="F34" s="75">
        <f>IF(OR(F$7=1,$A34=""),"",IF(COUNTIFS('Leave log'!$A$5:$A$404,$A34,'Leave log'!$C$5:$C$404,"&lt;="&amp;F$4,'Leave log'!$D$5:$D$404,"&gt;="&amp;F$4)=0,"",IF(AND(Setup!$A$12&lt;&gt;"",COUNTIFS('Leave log'!$A$5:$A$404,$A34,'Leave log'!$C$5:$C$404,"&lt;="&amp;F$4,'Leave log'!$D$5:$D$404,"&gt;="&amp;F$4,'Leave log'!$B$5:$B$404,Setup!$A$12)&gt;0),Setup!$B$12&amp;IF(COUNTIFS('Leave log'!$A$5:$A$404,$A34,'Leave log'!$C$5:$C$404,F$4,'Leave log'!$D$5:$D$404,F$4,'Leave log'!$E$5:$E$404,"Half day")&gt;0,"½",""),IF(AND(Setup!$A$13&lt;&gt;"",COUNTIFS('Leave log'!$A$5:$A$404,$A34,'Leave log'!$C$5:$C$404,"&lt;="&amp;F$4,'Leave log'!$D$5:$D$404,"&gt;="&amp;F$4,'Leave log'!$B$5:$B$404,Setup!$A$13)&gt;0),Setup!$B$13&amp;IF(COUNTIFS('Leave log'!$A$5:$A$404,$A34,'Leave log'!$C$5:$C$404,F$4,'Leave log'!$D$5:$D$404,F$4,'Leave log'!$E$5:$E$404,"Half day")&gt;0,"½",""),IF(AND(Setup!$A$14&lt;&gt;"",COUNTIFS('Leave log'!$A$5:$A$404,$A34,'Leave log'!$C$5:$C$404,"&lt;="&amp;F$4,'Leave log'!$D$5:$D$404,"&gt;="&amp;F$4,'Leave log'!$B$5:$B$404,Setup!$A$14)&gt;0),Setup!$B$14&amp;IF(COUNTIFS('Leave log'!$A$5:$A$404,$A34,'Leave log'!$C$5:$C$404,F$4,'Leave log'!$D$5:$D$404,F$4,'Leave log'!$E$5:$E$404,"Half day")&gt;0,"½",""),IF(AND(Setup!$A$15&lt;&gt;"",COUNTIFS('Leave log'!$A$5:$A$404,$A34,'Leave log'!$C$5:$C$404,"&lt;="&amp;F$4,'Leave log'!$D$5:$D$404,"&gt;="&amp;F$4,'Leave log'!$B$5:$B$404,Setup!$A$15)&gt;0),Setup!$B$15&amp;IF(COUNTIFS('Leave log'!$A$5:$A$404,$A34,'Leave log'!$C$5:$C$404,F$4,'Leave log'!$D$5:$D$404,F$4,'Leave log'!$E$5:$E$404,"Half day")&gt;0,"½",""),IF(AND(Setup!$A$16&lt;&gt;"",COUNTIFS('Leave log'!$A$5:$A$404,$A34,'Leave log'!$C$5:$C$404,"&lt;="&amp;F$4,'Leave log'!$D$5:$D$404,"&gt;="&amp;F$4,'Leave log'!$B$5:$B$404,Setup!$A$16)&gt;0),Setup!$B$16&amp;IF(COUNTIFS('Leave log'!$A$5:$A$404,$A34,'Leave log'!$C$5:$C$404,F$4,'Leave log'!$D$5:$D$404,F$4,'Leave log'!$E$5:$E$404,"Half day")&gt;0,"½",""),IF(AND(Setup!$A$17&lt;&gt;"",COUNTIFS('Leave log'!$A$5:$A$404,$A34,'Leave log'!$C$5:$C$404,"&lt;="&amp;F$4,'Leave log'!$D$5:$D$404,"&gt;="&amp;F$4,'Leave log'!$B$5:$B$404,Setup!$A$17)&gt;0),Setup!$B$17&amp;IF(COUNTIFS('Leave log'!$A$5:$A$404,$A34,'Leave log'!$C$5:$C$404,F$4,'Leave log'!$D$5:$D$404,F$4,'Leave log'!$E$5:$E$404,"Half day")&gt;0,"½",""),""))))))))</f>
        <v/>
      </c>
      <c r="G34" s="75">
        <f>IF(OR(G$7=1,$A34=""),"",IF(COUNTIFS('Leave log'!$A$5:$A$404,$A34,'Leave log'!$C$5:$C$404,"&lt;="&amp;G$4,'Leave log'!$D$5:$D$404,"&gt;="&amp;G$4)=0,"",IF(AND(Setup!$A$12&lt;&gt;"",COUNTIFS('Leave log'!$A$5:$A$404,$A34,'Leave log'!$C$5:$C$404,"&lt;="&amp;G$4,'Leave log'!$D$5:$D$404,"&gt;="&amp;G$4,'Leave log'!$B$5:$B$404,Setup!$A$12)&gt;0),Setup!$B$12&amp;IF(COUNTIFS('Leave log'!$A$5:$A$404,$A34,'Leave log'!$C$5:$C$404,G$4,'Leave log'!$D$5:$D$404,G$4,'Leave log'!$E$5:$E$404,"Half day")&gt;0,"½",""),IF(AND(Setup!$A$13&lt;&gt;"",COUNTIFS('Leave log'!$A$5:$A$404,$A34,'Leave log'!$C$5:$C$404,"&lt;="&amp;G$4,'Leave log'!$D$5:$D$404,"&gt;="&amp;G$4,'Leave log'!$B$5:$B$404,Setup!$A$13)&gt;0),Setup!$B$13&amp;IF(COUNTIFS('Leave log'!$A$5:$A$404,$A34,'Leave log'!$C$5:$C$404,G$4,'Leave log'!$D$5:$D$404,G$4,'Leave log'!$E$5:$E$404,"Half day")&gt;0,"½",""),IF(AND(Setup!$A$14&lt;&gt;"",COUNTIFS('Leave log'!$A$5:$A$404,$A34,'Leave log'!$C$5:$C$404,"&lt;="&amp;G$4,'Leave log'!$D$5:$D$404,"&gt;="&amp;G$4,'Leave log'!$B$5:$B$404,Setup!$A$14)&gt;0),Setup!$B$14&amp;IF(COUNTIFS('Leave log'!$A$5:$A$404,$A34,'Leave log'!$C$5:$C$404,G$4,'Leave log'!$D$5:$D$404,G$4,'Leave log'!$E$5:$E$404,"Half day")&gt;0,"½",""),IF(AND(Setup!$A$15&lt;&gt;"",COUNTIFS('Leave log'!$A$5:$A$404,$A34,'Leave log'!$C$5:$C$404,"&lt;="&amp;G$4,'Leave log'!$D$5:$D$404,"&gt;="&amp;G$4,'Leave log'!$B$5:$B$404,Setup!$A$15)&gt;0),Setup!$B$15&amp;IF(COUNTIFS('Leave log'!$A$5:$A$404,$A34,'Leave log'!$C$5:$C$404,G$4,'Leave log'!$D$5:$D$404,G$4,'Leave log'!$E$5:$E$404,"Half day")&gt;0,"½",""),IF(AND(Setup!$A$16&lt;&gt;"",COUNTIFS('Leave log'!$A$5:$A$404,$A34,'Leave log'!$C$5:$C$404,"&lt;="&amp;G$4,'Leave log'!$D$5:$D$404,"&gt;="&amp;G$4,'Leave log'!$B$5:$B$404,Setup!$A$16)&gt;0),Setup!$B$16&amp;IF(COUNTIFS('Leave log'!$A$5:$A$404,$A34,'Leave log'!$C$5:$C$404,G$4,'Leave log'!$D$5:$D$404,G$4,'Leave log'!$E$5:$E$404,"Half day")&gt;0,"½",""),IF(AND(Setup!$A$17&lt;&gt;"",COUNTIFS('Leave log'!$A$5:$A$404,$A34,'Leave log'!$C$5:$C$404,"&lt;="&amp;G$4,'Leave log'!$D$5:$D$404,"&gt;="&amp;G$4,'Leave log'!$B$5:$B$404,Setup!$A$17)&gt;0),Setup!$B$17&amp;IF(COUNTIFS('Leave log'!$A$5:$A$404,$A34,'Leave log'!$C$5:$C$404,G$4,'Leave log'!$D$5:$D$404,G$4,'Leave log'!$E$5:$E$404,"Half day")&gt;0,"½",""),""))))))))</f>
        <v/>
      </c>
      <c r="H34" s="75">
        <f>IF(OR(H$7=1,$A34=""),"",IF(COUNTIFS('Leave log'!$A$5:$A$404,$A34,'Leave log'!$C$5:$C$404,"&lt;="&amp;H$4,'Leave log'!$D$5:$D$404,"&gt;="&amp;H$4)=0,"",IF(AND(Setup!$A$12&lt;&gt;"",COUNTIFS('Leave log'!$A$5:$A$404,$A34,'Leave log'!$C$5:$C$404,"&lt;="&amp;H$4,'Leave log'!$D$5:$D$404,"&gt;="&amp;H$4,'Leave log'!$B$5:$B$404,Setup!$A$12)&gt;0),Setup!$B$12&amp;IF(COUNTIFS('Leave log'!$A$5:$A$404,$A34,'Leave log'!$C$5:$C$404,H$4,'Leave log'!$D$5:$D$404,H$4,'Leave log'!$E$5:$E$404,"Half day")&gt;0,"½",""),IF(AND(Setup!$A$13&lt;&gt;"",COUNTIFS('Leave log'!$A$5:$A$404,$A34,'Leave log'!$C$5:$C$404,"&lt;="&amp;H$4,'Leave log'!$D$5:$D$404,"&gt;="&amp;H$4,'Leave log'!$B$5:$B$404,Setup!$A$13)&gt;0),Setup!$B$13&amp;IF(COUNTIFS('Leave log'!$A$5:$A$404,$A34,'Leave log'!$C$5:$C$404,H$4,'Leave log'!$D$5:$D$404,H$4,'Leave log'!$E$5:$E$404,"Half day")&gt;0,"½",""),IF(AND(Setup!$A$14&lt;&gt;"",COUNTIFS('Leave log'!$A$5:$A$404,$A34,'Leave log'!$C$5:$C$404,"&lt;="&amp;H$4,'Leave log'!$D$5:$D$404,"&gt;="&amp;H$4,'Leave log'!$B$5:$B$404,Setup!$A$14)&gt;0),Setup!$B$14&amp;IF(COUNTIFS('Leave log'!$A$5:$A$404,$A34,'Leave log'!$C$5:$C$404,H$4,'Leave log'!$D$5:$D$404,H$4,'Leave log'!$E$5:$E$404,"Half day")&gt;0,"½",""),IF(AND(Setup!$A$15&lt;&gt;"",COUNTIFS('Leave log'!$A$5:$A$404,$A34,'Leave log'!$C$5:$C$404,"&lt;="&amp;H$4,'Leave log'!$D$5:$D$404,"&gt;="&amp;H$4,'Leave log'!$B$5:$B$404,Setup!$A$15)&gt;0),Setup!$B$15&amp;IF(COUNTIFS('Leave log'!$A$5:$A$404,$A34,'Leave log'!$C$5:$C$404,H$4,'Leave log'!$D$5:$D$404,H$4,'Leave log'!$E$5:$E$404,"Half day")&gt;0,"½",""),IF(AND(Setup!$A$16&lt;&gt;"",COUNTIFS('Leave log'!$A$5:$A$404,$A34,'Leave log'!$C$5:$C$404,"&lt;="&amp;H$4,'Leave log'!$D$5:$D$404,"&gt;="&amp;H$4,'Leave log'!$B$5:$B$404,Setup!$A$16)&gt;0),Setup!$B$16&amp;IF(COUNTIFS('Leave log'!$A$5:$A$404,$A34,'Leave log'!$C$5:$C$404,H$4,'Leave log'!$D$5:$D$404,H$4,'Leave log'!$E$5:$E$404,"Half day")&gt;0,"½",""),IF(AND(Setup!$A$17&lt;&gt;"",COUNTIFS('Leave log'!$A$5:$A$404,$A34,'Leave log'!$C$5:$C$404,"&lt;="&amp;H$4,'Leave log'!$D$5:$D$404,"&gt;="&amp;H$4,'Leave log'!$B$5:$B$404,Setup!$A$17)&gt;0),Setup!$B$17&amp;IF(COUNTIFS('Leave log'!$A$5:$A$404,$A34,'Leave log'!$C$5:$C$404,H$4,'Leave log'!$D$5:$D$404,H$4,'Leave log'!$E$5:$E$404,"Half day")&gt;0,"½",""),""))))))))</f>
        <v/>
      </c>
      <c r="I34" s="75">
        <f>IF(OR(I$7=1,$A34=""),"",IF(COUNTIFS('Leave log'!$A$5:$A$404,$A34,'Leave log'!$C$5:$C$404,"&lt;="&amp;I$4,'Leave log'!$D$5:$D$404,"&gt;="&amp;I$4)=0,"",IF(AND(Setup!$A$12&lt;&gt;"",COUNTIFS('Leave log'!$A$5:$A$404,$A34,'Leave log'!$C$5:$C$404,"&lt;="&amp;I$4,'Leave log'!$D$5:$D$404,"&gt;="&amp;I$4,'Leave log'!$B$5:$B$404,Setup!$A$12)&gt;0),Setup!$B$12&amp;IF(COUNTIFS('Leave log'!$A$5:$A$404,$A34,'Leave log'!$C$5:$C$404,I$4,'Leave log'!$D$5:$D$404,I$4,'Leave log'!$E$5:$E$404,"Half day")&gt;0,"½",""),IF(AND(Setup!$A$13&lt;&gt;"",COUNTIFS('Leave log'!$A$5:$A$404,$A34,'Leave log'!$C$5:$C$404,"&lt;="&amp;I$4,'Leave log'!$D$5:$D$404,"&gt;="&amp;I$4,'Leave log'!$B$5:$B$404,Setup!$A$13)&gt;0),Setup!$B$13&amp;IF(COUNTIFS('Leave log'!$A$5:$A$404,$A34,'Leave log'!$C$5:$C$404,I$4,'Leave log'!$D$5:$D$404,I$4,'Leave log'!$E$5:$E$404,"Half day")&gt;0,"½",""),IF(AND(Setup!$A$14&lt;&gt;"",COUNTIFS('Leave log'!$A$5:$A$404,$A34,'Leave log'!$C$5:$C$404,"&lt;="&amp;I$4,'Leave log'!$D$5:$D$404,"&gt;="&amp;I$4,'Leave log'!$B$5:$B$404,Setup!$A$14)&gt;0),Setup!$B$14&amp;IF(COUNTIFS('Leave log'!$A$5:$A$404,$A34,'Leave log'!$C$5:$C$404,I$4,'Leave log'!$D$5:$D$404,I$4,'Leave log'!$E$5:$E$404,"Half day")&gt;0,"½",""),IF(AND(Setup!$A$15&lt;&gt;"",COUNTIFS('Leave log'!$A$5:$A$404,$A34,'Leave log'!$C$5:$C$404,"&lt;="&amp;I$4,'Leave log'!$D$5:$D$404,"&gt;="&amp;I$4,'Leave log'!$B$5:$B$404,Setup!$A$15)&gt;0),Setup!$B$15&amp;IF(COUNTIFS('Leave log'!$A$5:$A$404,$A34,'Leave log'!$C$5:$C$404,I$4,'Leave log'!$D$5:$D$404,I$4,'Leave log'!$E$5:$E$404,"Half day")&gt;0,"½",""),IF(AND(Setup!$A$16&lt;&gt;"",COUNTIFS('Leave log'!$A$5:$A$404,$A34,'Leave log'!$C$5:$C$404,"&lt;="&amp;I$4,'Leave log'!$D$5:$D$404,"&gt;="&amp;I$4,'Leave log'!$B$5:$B$404,Setup!$A$16)&gt;0),Setup!$B$16&amp;IF(COUNTIFS('Leave log'!$A$5:$A$404,$A34,'Leave log'!$C$5:$C$404,I$4,'Leave log'!$D$5:$D$404,I$4,'Leave log'!$E$5:$E$404,"Half day")&gt;0,"½",""),IF(AND(Setup!$A$17&lt;&gt;"",COUNTIFS('Leave log'!$A$5:$A$404,$A34,'Leave log'!$C$5:$C$404,"&lt;="&amp;I$4,'Leave log'!$D$5:$D$404,"&gt;="&amp;I$4,'Leave log'!$B$5:$B$404,Setup!$A$17)&gt;0),Setup!$B$17&amp;IF(COUNTIFS('Leave log'!$A$5:$A$404,$A34,'Leave log'!$C$5:$C$404,I$4,'Leave log'!$D$5:$D$404,I$4,'Leave log'!$E$5:$E$404,"Half day")&gt;0,"½",""),""))))))))</f>
        <v/>
      </c>
      <c r="J34" s="75">
        <f>IF(OR(J$7=1,$A34=""),"",IF(COUNTIFS('Leave log'!$A$5:$A$404,$A34,'Leave log'!$C$5:$C$404,"&lt;="&amp;J$4,'Leave log'!$D$5:$D$404,"&gt;="&amp;J$4)=0,"",IF(AND(Setup!$A$12&lt;&gt;"",COUNTIFS('Leave log'!$A$5:$A$404,$A34,'Leave log'!$C$5:$C$404,"&lt;="&amp;J$4,'Leave log'!$D$5:$D$404,"&gt;="&amp;J$4,'Leave log'!$B$5:$B$404,Setup!$A$12)&gt;0),Setup!$B$12&amp;IF(COUNTIFS('Leave log'!$A$5:$A$404,$A34,'Leave log'!$C$5:$C$404,J$4,'Leave log'!$D$5:$D$404,J$4,'Leave log'!$E$5:$E$404,"Half day")&gt;0,"½",""),IF(AND(Setup!$A$13&lt;&gt;"",COUNTIFS('Leave log'!$A$5:$A$404,$A34,'Leave log'!$C$5:$C$404,"&lt;="&amp;J$4,'Leave log'!$D$5:$D$404,"&gt;="&amp;J$4,'Leave log'!$B$5:$B$404,Setup!$A$13)&gt;0),Setup!$B$13&amp;IF(COUNTIFS('Leave log'!$A$5:$A$404,$A34,'Leave log'!$C$5:$C$404,J$4,'Leave log'!$D$5:$D$404,J$4,'Leave log'!$E$5:$E$404,"Half day")&gt;0,"½",""),IF(AND(Setup!$A$14&lt;&gt;"",COUNTIFS('Leave log'!$A$5:$A$404,$A34,'Leave log'!$C$5:$C$404,"&lt;="&amp;J$4,'Leave log'!$D$5:$D$404,"&gt;="&amp;J$4,'Leave log'!$B$5:$B$404,Setup!$A$14)&gt;0),Setup!$B$14&amp;IF(COUNTIFS('Leave log'!$A$5:$A$404,$A34,'Leave log'!$C$5:$C$404,J$4,'Leave log'!$D$5:$D$404,J$4,'Leave log'!$E$5:$E$404,"Half day")&gt;0,"½",""),IF(AND(Setup!$A$15&lt;&gt;"",COUNTIFS('Leave log'!$A$5:$A$404,$A34,'Leave log'!$C$5:$C$404,"&lt;="&amp;J$4,'Leave log'!$D$5:$D$404,"&gt;="&amp;J$4,'Leave log'!$B$5:$B$404,Setup!$A$15)&gt;0),Setup!$B$15&amp;IF(COUNTIFS('Leave log'!$A$5:$A$404,$A34,'Leave log'!$C$5:$C$404,J$4,'Leave log'!$D$5:$D$404,J$4,'Leave log'!$E$5:$E$404,"Half day")&gt;0,"½",""),IF(AND(Setup!$A$16&lt;&gt;"",COUNTIFS('Leave log'!$A$5:$A$404,$A34,'Leave log'!$C$5:$C$404,"&lt;="&amp;J$4,'Leave log'!$D$5:$D$404,"&gt;="&amp;J$4,'Leave log'!$B$5:$B$404,Setup!$A$16)&gt;0),Setup!$B$16&amp;IF(COUNTIFS('Leave log'!$A$5:$A$404,$A34,'Leave log'!$C$5:$C$404,J$4,'Leave log'!$D$5:$D$404,J$4,'Leave log'!$E$5:$E$404,"Half day")&gt;0,"½",""),IF(AND(Setup!$A$17&lt;&gt;"",COUNTIFS('Leave log'!$A$5:$A$404,$A34,'Leave log'!$C$5:$C$404,"&lt;="&amp;J$4,'Leave log'!$D$5:$D$404,"&gt;="&amp;J$4,'Leave log'!$B$5:$B$404,Setup!$A$17)&gt;0),Setup!$B$17&amp;IF(COUNTIFS('Leave log'!$A$5:$A$404,$A34,'Leave log'!$C$5:$C$404,J$4,'Leave log'!$D$5:$D$404,J$4,'Leave log'!$E$5:$E$404,"Half day")&gt;0,"½",""),""))))))))</f>
        <v/>
      </c>
      <c r="K34" s="75">
        <f>IF(OR(K$7=1,$A34=""),"",IF(COUNTIFS('Leave log'!$A$5:$A$404,$A34,'Leave log'!$C$5:$C$404,"&lt;="&amp;K$4,'Leave log'!$D$5:$D$404,"&gt;="&amp;K$4)=0,"",IF(AND(Setup!$A$12&lt;&gt;"",COUNTIFS('Leave log'!$A$5:$A$404,$A34,'Leave log'!$C$5:$C$404,"&lt;="&amp;K$4,'Leave log'!$D$5:$D$404,"&gt;="&amp;K$4,'Leave log'!$B$5:$B$404,Setup!$A$12)&gt;0),Setup!$B$12&amp;IF(COUNTIFS('Leave log'!$A$5:$A$404,$A34,'Leave log'!$C$5:$C$404,K$4,'Leave log'!$D$5:$D$404,K$4,'Leave log'!$E$5:$E$404,"Half day")&gt;0,"½",""),IF(AND(Setup!$A$13&lt;&gt;"",COUNTIFS('Leave log'!$A$5:$A$404,$A34,'Leave log'!$C$5:$C$404,"&lt;="&amp;K$4,'Leave log'!$D$5:$D$404,"&gt;="&amp;K$4,'Leave log'!$B$5:$B$404,Setup!$A$13)&gt;0),Setup!$B$13&amp;IF(COUNTIFS('Leave log'!$A$5:$A$404,$A34,'Leave log'!$C$5:$C$404,K$4,'Leave log'!$D$5:$D$404,K$4,'Leave log'!$E$5:$E$404,"Half day")&gt;0,"½",""),IF(AND(Setup!$A$14&lt;&gt;"",COUNTIFS('Leave log'!$A$5:$A$404,$A34,'Leave log'!$C$5:$C$404,"&lt;="&amp;K$4,'Leave log'!$D$5:$D$404,"&gt;="&amp;K$4,'Leave log'!$B$5:$B$404,Setup!$A$14)&gt;0),Setup!$B$14&amp;IF(COUNTIFS('Leave log'!$A$5:$A$404,$A34,'Leave log'!$C$5:$C$404,K$4,'Leave log'!$D$5:$D$404,K$4,'Leave log'!$E$5:$E$404,"Half day")&gt;0,"½",""),IF(AND(Setup!$A$15&lt;&gt;"",COUNTIFS('Leave log'!$A$5:$A$404,$A34,'Leave log'!$C$5:$C$404,"&lt;="&amp;K$4,'Leave log'!$D$5:$D$404,"&gt;="&amp;K$4,'Leave log'!$B$5:$B$404,Setup!$A$15)&gt;0),Setup!$B$15&amp;IF(COUNTIFS('Leave log'!$A$5:$A$404,$A34,'Leave log'!$C$5:$C$404,K$4,'Leave log'!$D$5:$D$404,K$4,'Leave log'!$E$5:$E$404,"Half day")&gt;0,"½",""),IF(AND(Setup!$A$16&lt;&gt;"",COUNTIFS('Leave log'!$A$5:$A$404,$A34,'Leave log'!$C$5:$C$404,"&lt;="&amp;K$4,'Leave log'!$D$5:$D$404,"&gt;="&amp;K$4,'Leave log'!$B$5:$B$404,Setup!$A$16)&gt;0),Setup!$B$16&amp;IF(COUNTIFS('Leave log'!$A$5:$A$404,$A34,'Leave log'!$C$5:$C$404,K$4,'Leave log'!$D$5:$D$404,K$4,'Leave log'!$E$5:$E$404,"Half day")&gt;0,"½",""),IF(AND(Setup!$A$17&lt;&gt;"",COUNTIFS('Leave log'!$A$5:$A$404,$A34,'Leave log'!$C$5:$C$404,"&lt;="&amp;K$4,'Leave log'!$D$5:$D$404,"&gt;="&amp;K$4,'Leave log'!$B$5:$B$404,Setup!$A$17)&gt;0),Setup!$B$17&amp;IF(COUNTIFS('Leave log'!$A$5:$A$404,$A34,'Leave log'!$C$5:$C$404,K$4,'Leave log'!$D$5:$D$404,K$4,'Leave log'!$E$5:$E$404,"Half day")&gt;0,"½",""),""))))))))</f>
        <v/>
      </c>
      <c r="L34" s="75">
        <f>IF(OR(L$7=1,$A34=""),"",IF(COUNTIFS('Leave log'!$A$5:$A$404,$A34,'Leave log'!$C$5:$C$404,"&lt;="&amp;L$4,'Leave log'!$D$5:$D$404,"&gt;="&amp;L$4)=0,"",IF(AND(Setup!$A$12&lt;&gt;"",COUNTIFS('Leave log'!$A$5:$A$404,$A34,'Leave log'!$C$5:$C$404,"&lt;="&amp;L$4,'Leave log'!$D$5:$D$404,"&gt;="&amp;L$4,'Leave log'!$B$5:$B$404,Setup!$A$12)&gt;0),Setup!$B$12&amp;IF(COUNTIFS('Leave log'!$A$5:$A$404,$A34,'Leave log'!$C$5:$C$404,L$4,'Leave log'!$D$5:$D$404,L$4,'Leave log'!$E$5:$E$404,"Half day")&gt;0,"½",""),IF(AND(Setup!$A$13&lt;&gt;"",COUNTIFS('Leave log'!$A$5:$A$404,$A34,'Leave log'!$C$5:$C$404,"&lt;="&amp;L$4,'Leave log'!$D$5:$D$404,"&gt;="&amp;L$4,'Leave log'!$B$5:$B$404,Setup!$A$13)&gt;0),Setup!$B$13&amp;IF(COUNTIFS('Leave log'!$A$5:$A$404,$A34,'Leave log'!$C$5:$C$404,L$4,'Leave log'!$D$5:$D$404,L$4,'Leave log'!$E$5:$E$404,"Half day")&gt;0,"½",""),IF(AND(Setup!$A$14&lt;&gt;"",COUNTIFS('Leave log'!$A$5:$A$404,$A34,'Leave log'!$C$5:$C$404,"&lt;="&amp;L$4,'Leave log'!$D$5:$D$404,"&gt;="&amp;L$4,'Leave log'!$B$5:$B$404,Setup!$A$14)&gt;0),Setup!$B$14&amp;IF(COUNTIFS('Leave log'!$A$5:$A$404,$A34,'Leave log'!$C$5:$C$404,L$4,'Leave log'!$D$5:$D$404,L$4,'Leave log'!$E$5:$E$404,"Half day")&gt;0,"½",""),IF(AND(Setup!$A$15&lt;&gt;"",COUNTIFS('Leave log'!$A$5:$A$404,$A34,'Leave log'!$C$5:$C$404,"&lt;="&amp;L$4,'Leave log'!$D$5:$D$404,"&gt;="&amp;L$4,'Leave log'!$B$5:$B$404,Setup!$A$15)&gt;0),Setup!$B$15&amp;IF(COUNTIFS('Leave log'!$A$5:$A$404,$A34,'Leave log'!$C$5:$C$404,L$4,'Leave log'!$D$5:$D$404,L$4,'Leave log'!$E$5:$E$404,"Half day")&gt;0,"½",""),IF(AND(Setup!$A$16&lt;&gt;"",COUNTIFS('Leave log'!$A$5:$A$404,$A34,'Leave log'!$C$5:$C$404,"&lt;="&amp;L$4,'Leave log'!$D$5:$D$404,"&gt;="&amp;L$4,'Leave log'!$B$5:$B$404,Setup!$A$16)&gt;0),Setup!$B$16&amp;IF(COUNTIFS('Leave log'!$A$5:$A$404,$A34,'Leave log'!$C$5:$C$404,L$4,'Leave log'!$D$5:$D$404,L$4,'Leave log'!$E$5:$E$404,"Half day")&gt;0,"½",""),IF(AND(Setup!$A$17&lt;&gt;"",COUNTIFS('Leave log'!$A$5:$A$404,$A34,'Leave log'!$C$5:$C$404,"&lt;="&amp;L$4,'Leave log'!$D$5:$D$404,"&gt;="&amp;L$4,'Leave log'!$B$5:$B$404,Setup!$A$17)&gt;0),Setup!$B$17&amp;IF(COUNTIFS('Leave log'!$A$5:$A$404,$A34,'Leave log'!$C$5:$C$404,L$4,'Leave log'!$D$5:$D$404,L$4,'Leave log'!$E$5:$E$404,"Half day")&gt;0,"½",""),""))))))))</f>
        <v/>
      </c>
      <c r="M34" s="75">
        <f>IF(OR(M$7=1,$A34=""),"",IF(COUNTIFS('Leave log'!$A$5:$A$404,$A34,'Leave log'!$C$5:$C$404,"&lt;="&amp;M$4,'Leave log'!$D$5:$D$404,"&gt;="&amp;M$4)=0,"",IF(AND(Setup!$A$12&lt;&gt;"",COUNTIFS('Leave log'!$A$5:$A$404,$A34,'Leave log'!$C$5:$C$404,"&lt;="&amp;M$4,'Leave log'!$D$5:$D$404,"&gt;="&amp;M$4,'Leave log'!$B$5:$B$404,Setup!$A$12)&gt;0),Setup!$B$12&amp;IF(COUNTIFS('Leave log'!$A$5:$A$404,$A34,'Leave log'!$C$5:$C$404,M$4,'Leave log'!$D$5:$D$404,M$4,'Leave log'!$E$5:$E$404,"Half day")&gt;0,"½",""),IF(AND(Setup!$A$13&lt;&gt;"",COUNTIFS('Leave log'!$A$5:$A$404,$A34,'Leave log'!$C$5:$C$404,"&lt;="&amp;M$4,'Leave log'!$D$5:$D$404,"&gt;="&amp;M$4,'Leave log'!$B$5:$B$404,Setup!$A$13)&gt;0),Setup!$B$13&amp;IF(COUNTIFS('Leave log'!$A$5:$A$404,$A34,'Leave log'!$C$5:$C$404,M$4,'Leave log'!$D$5:$D$404,M$4,'Leave log'!$E$5:$E$404,"Half day")&gt;0,"½",""),IF(AND(Setup!$A$14&lt;&gt;"",COUNTIFS('Leave log'!$A$5:$A$404,$A34,'Leave log'!$C$5:$C$404,"&lt;="&amp;M$4,'Leave log'!$D$5:$D$404,"&gt;="&amp;M$4,'Leave log'!$B$5:$B$404,Setup!$A$14)&gt;0),Setup!$B$14&amp;IF(COUNTIFS('Leave log'!$A$5:$A$404,$A34,'Leave log'!$C$5:$C$404,M$4,'Leave log'!$D$5:$D$404,M$4,'Leave log'!$E$5:$E$404,"Half day")&gt;0,"½",""),IF(AND(Setup!$A$15&lt;&gt;"",COUNTIFS('Leave log'!$A$5:$A$404,$A34,'Leave log'!$C$5:$C$404,"&lt;="&amp;M$4,'Leave log'!$D$5:$D$404,"&gt;="&amp;M$4,'Leave log'!$B$5:$B$404,Setup!$A$15)&gt;0),Setup!$B$15&amp;IF(COUNTIFS('Leave log'!$A$5:$A$404,$A34,'Leave log'!$C$5:$C$404,M$4,'Leave log'!$D$5:$D$404,M$4,'Leave log'!$E$5:$E$404,"Half day")&gt;0,"½",""),IF(AND(Setup!$A$16&lt;&gt;"",COUNTIFS('Leave log'!$A$5:$A$404,$A34,'Leave log'!$C$5:$C$404,"&lt;="&amp;M$4,'Leave log'!$D$5:$D$404,"&gt;="&amp;M$4,'Leave log'!$B$5:$B$404,Setup!$A$16)&gt;0),Setup!$B$16&amp;IF(COUNTIFS('Leave log'!$A$5:$A$404,$A34,'Leave log'!$C$5:$C$404,M$4,'Leave log'!$D$5:$D$404,M$4,'Leave log'!$E$5:$E$404,"Half day")&gt;0,"½",""),IF(AND(Setup!$A$17&lt;&gt;"",COUNTIFS('Leave log'!$A$5:$A$404,$A34,'Leave log'!$C$5:$C$404,"&lt;="&amp;M$4,'Leave log'!$D$5:$D$404,"&gt;="&amp;M$4,'Leave log'!$B$5:$B$404,Setup!$A$17)&gt;0),Setup!$B$17&amp;IF(COUNTIFS('Leave log'!$A$5:$A$404,$A34,'Leave log'!$C$5:$C$404,M$4,'Leave log'!$D$5:$D$404,M$4,'Leave log'!$E$5:$E$404,"Half day")&gt;0,"½",""),""))))))))</f>
        <v/>
      </c>
      <c r="N34" s="75">
        <f>IF(OR(N$7=1,$A34=""),"",IF(COUNTIFS('Leave log'!$A$5:$A$404,$A34,'Leave log'!$C$5:$C$404,"&lt;="&amp;N$4,'Leave log'!$D$5:$D$404,"&gt;="&amp;N$4)=0,"",IF(AND(Setup!$A$12&lt;&gt;"",COUNTIFS('Leave log'!$A$5:$A$404,$A34,'Leave log'!$C$5:$C$404,"&lt;="&amp;N$4,'Leave log'!$D$5:$D$404,"&gt;="&amp;N$4,'Leave log'!$B$5:$B$404,Setup!$A$12)&gt;0),Setup!$B$12&amp;IF(COUNTIFS('Leave log'!$A$5:$A$404,$A34,'Leave log'!$C$5:$C$404,N$4,'Leave log'!$D$5:$D$404,N$4,'Leave log'!$E$5:$E$404,"Half day")&gt;0,"½",""),IF(AND(Setup!$A$13&lt;&gt;"",COUNTIFS('Leave log'!$A$5:$A$404,$A34,'Leave log'!$C$5:$C$404,"&lt;="&amp;N$4,'Leave log'!$D$5:$D$404,"&gt;="&amp;N$4,'Leave log'!$B$5:$B$404,Setup!$A$13)&gt;0),Setup!$B$13&amp;IF(COUNTIFS('Leave log'!$A$5:$A$404,$A34,'Leave log'!$C$5:$C$404,N$4,'Leave log'!$D$5:$D$404,N$4,'Leave log'!$E$5:$E$404,"Half day")&gt;0,"½",""),IF(AND(Setup!$A$14&lt;&gt;"",COUNTIFS('Leave log'!$A$5:$A$404,$A34,'Leave log'!$C$5:$C$404,"&lt;="&amp;N$4,'Leave log'!$D$5:$D$404,"&gt;="&amp;N$4,'Leave log'!$B$5:$B$404,Setup!$A$14)&gt;0),Setup!$B$14&amp;IF(COUNTIFS('Leave log'!$A$5:$A$404,$A34,'Leave log'!$C$5:$C$404,N$4,'Leave log'!$D$5:$D$404,N$4,'Leave log'!$E$5:$E$404,"Half day")&gt;0,"½",""),IF(AND(Setup!$A$15&lt;&gt;"",COUNTIFS('Leave log'!$A$5:$A$404,$A34,'Leave log'!$C$5:$C$404,"&lt;="&amp;N$4,'Leave log'!$D$5:$D$404,"&gt;="&amp;N$4,'Leave log'!$B$5:$B$404,Setup!$A$15)&gt;0),Setup!$B$15&amp;IF(COUNTIFS('Leave log'!$A$5:$A$404,$A34,'Leave log'!$C$5:$C$404,N$4,'Leave log'!$D$5:$D$404,N$4,'Leave log'!$E$5:$E$404,"Half day")&gt;0,"½",""),IF(AND(Setup!$A$16&lt;&gt;"",COUNTIFS('Leave log'!$A$5:$A$404,$A34,'Leave log'!$C$5:$C$404,"&lt;="&amp;N$4,'Leave log'!$D$5:$D$404,"&gt;="&amp;N$4,'Leave log'!$B$5:$B$404,Setup!$A$16)&gt;0),Setup!$B$16&amp;IF(COUNTIFS('Leave log'!$A$5:$A$404,$A34,'Leave log'!$C$5:$C$404,N$4,'Leave log'!$D$5:$D$404,N$4,'Leave log'!$E$5:$E$404,"Half day")&gt;0,"½",""),IF(AND(Setup!$A$17&lt;&gt;"",COUNTIFS('Leave log'!$A$5:$A$404,$A34,'Leave log'!$C$5:$C$404,"&lt;="&amp;N$4,'Leave log'!$D$5:$D$404,"&gt;="&amp;N$4,'Leave log'!$B$5:$B$404,Setup!$A$17)&gt;0),Setup!$B$17&amp;IF(COUNTIFS('Leave log'!$A$5:$A$404,$A34,'Leave log'!$C$5:$C$404,N$4,'Leave log'!$D$5:$D$404,N$4,'Leave log'!$E$5:$E$404,"Half day")&gt;0,"½",""),""))))))))</f>
        <v/>
      </c>
      <c r="O34" s="75">
        <f>IF(OR(O$7=1,$A34=""),"",IF(COUNTIFS('Leave log'!$A$5:$A$404,$A34,'Leave log'!$C$5:$C$404,"&lt;="&amp;O$4,'Leave log'!$D$5:$D$404,"&gt;="&amp;O$4)=0,"",IF(AND(Setup!$A$12&lt;&gt;"",COUNTIFS('Leave log'!$A$5:$A$404,$A34,'Leave log'!$C$5:$C$404,"&lt;="&amp;O$4,'Leave log'!$D$5:$D$404,"&gt;="&amp;O$4,'Leave log'!$B$5:$B$404,Setup!$A$12)&gt;0),Setup!$B$12&amp;IF(COUNTIFS('Leave log'!$A$5:$A$404,$A34,'Leave log'!$C$5:$C$404,O$4,'Leave log'!$D$5:$D$404,O$4,'Leave log'!$E$5:$E$404,"Half day")&gt;0,"½",""),IF(AND(Setup!$A$13&lt;&gt;"",COUNTIFS('Leave log'!$A$5:$A$404,$A34,'Leave log'!$C$5:$C$404,"&lt;="&amp;O$4,'Leave log'!$D$5:$D$404,"&gt;="&amp;O$4,'Leave log'!$B$5:$B$404,Setup!$A$13)&gt;0),Setup!$B$13&amp;IF(COUNTIFS('Leave log'!$A$5:$A$404,$A34,'Leave log'!$C$5:$C$404,O$4,'Leave log'!$D$5:$D$404,O$4,'Leave log'!$E$5:$E$404,"Half day")&gt;0,"½",""),IF(AND(Setup!$A$14&lt;&gt;"",COUNTIFS('Leave log'!$A$5:$A$404,$A34,'Leave log'!$C$5:$C$404,"&lt;="&amp;O$4,'Leave log'!$D$5:$D$404,"&gt;="&amp;O$4,'Leave log'!$B$5:$B$404,Setup!$A$14)&gt;0),Setup!$B$14&amp;IF(COUNTIFS('Leave log'!$A$5:$A$404,$A34,'Leave log'!$C$5:$C$404,O$4,'Leave log'!$D$5:$D$404,O$4,'Leave log'!$E$5:$E$404,"Half day")&gt;0,"½",""),IF(AND(Setup!$A$15&lt;&gt;"",COUNTIFS('Leave log'!$A$5:$A$404,$A34,'Leave log'!$C$5:$C$404,"&lt;="&amp;O$4,'Leave log'!$D$5:$D$404,"&gt;="&amp;O$4,'Leave log'!$B$5:$B$404,Setup!$A$15)&gt;0),Setup!$B$15&amp;IF(COUNTIFS('Leave log'!$A$5:$A$404,$A34,'Leave log'!$C$5:$C$404,O$4,'Leave log'!$D$5:$D$404,O$4,'Leave log'!$E$5:$E$404,"Half day")&gt;0,"½",""),IF(AND(Setup!$A$16&lt;&gt;"",COUNTIFS('Leave log'!$A$5:$A$404,$A34,'Leave log'!$C$5:$C$404,"&lt;="&amp;O$4,'Leave log'!$D$5:$D$404,"&gt;="&amp;O$4,'Leave log'!$B$5:$B$404,Setup!$A$16)&gt;0),Setup!$B$16&amp;IF(COUNTIFS('Leave log'!$A$5:$A$404,$A34,'Leave log'!$C$5:$C$404,O$4,'Leave log'!$D$5:$D$404,O$4,'Leave log'!$E$5:$E$404,"Half day")&gt;0,"½",""),IF(AND(Setup!$A$17&lt;&gt;"",COUNTIFS('Leave log'!$A$5:$A$404,$A34,'Leave log'!$C$5:$C$404,"&lt;="&amp;O$4,'Leave log'!$D$5:$D$404,"&gt;="&amp;O$4,'Leave log'!$B$5:$B$404,Setup!$A$17)&gt;0),Setup!$B$17&amp;IF(COUNTIFS('Leave log'!$A$5:$A$404,$A34,'Leave log'!$C$5:$C$404,O$4,'Leave log'!$D$5:$D$404,O$4,'Leave log'!$E$5:$E$404,"Half day")&gt;0,"½",""),""))))))))</f>
        <v/>
      </c>
      <c r="P34" s="75">
        <f>IF(OR(P$7=1,$A34=""),"",IF(COUNTIFS('Leave log'!$A$5:$A$404,$A34,'Leave log'!$C$5:$C$404,"&lt;="&amp;P$4,'Leave log'!$D$5:$D$404,"&gt;="&amp;P$4)=0,"",IF(AND(Setup!$A$12&lt;&gt;"",COUNTIFS('Leave log'!$A$5:$A$404,$A34,'Leave log'!$C$5:$C$404,"&lt;="&amp;P$4,'Leave log'!$D$5:$D$404,"&gt;="&amp;P$4,'Leave log'!$B$5:$B$404,Setup!$A$12)&gt;0),Setup!$B$12&amp;IF(COUNTIFS('Leave log'!$A$5:$A$404,$A34,'Leave log'!$C$5:$C$404,P$4,'Leave log'!$D$5:$D$404,P$4,'Leave log'!$E$5:$E$404,"Half day")&gt;0,"½",""),IF(AND(Setup!$A$13&lt;&gt;"",COUNTIFS('Leave log'!$A$5:$A$404,$A34,'Leave log'!$C$5:$C$404,"&lt;="&amp;P$4,'Leave log'!$D$5:$D$404,"&gt;="&amp;P$4,'Leave log'!$B$5:$B$404,Setup!$A$13)&gt;0),Setup!$B$13&amp;IF(COUNTIFS('Leave log'!$A$5:$A$404,$A34,'Leave log'!$C$5:$C$404,P$4,'Leave log'!$D$5:$D$404,P$4,'Leave log'!$E$5:$E$404,"Half day")&gt;0,"½",""),IF(AND(Setup!$A$14&lt;&gt;"",COUNTIFS('Leave log'!$A$5:$A$404,$A34,'Leave log'!$C$5:$C$404,"&lt;="&amp;P$4,'Leave log'!$D$5:$D$404,"&gt;="&amp;P$4,'Leave log'!$B$5:$B$404,Setup!$A$14)&gt;0),Setup!$B$14&amp;IF(COUNTIFS('Leave log'!$A$5:$A$404,$A34,'Leave log'!$C$5:$C$404,P$4,'Leave log'!$D$5:$D$404,P$4,'Leave log'!$E$5:$E$404,"Half day")&gt;0,"½",""),IF(AND(Setup!$A$15&lt;&gt;"",COUNTIFS('Leave log'!$A$5:$A$404,$A34,'Leave log'!$C$5:$C$404,"&lt;="&amp;P$4,'Leave log'!$D$5:$D$404,"&gt;="&amp;P$4,'Leave log'!$B$5:$B$404,Setup!$A$15)&gt;0),Setup!$B$15&amp;IF(COUNTIFS('Leave log'!$A$5:$A$404,$A34,'Leave log'!$C$5:$C$404,P$4,'Leave log'!$D$5:$D$404,P$4,'Leave log'!$E$5:$E$404,"Half day")&gt;0,"½",""),IF(AND(Setup!$A$16&lt;&gt;"",COUNTIFS('Leave log'!$A$5:$A$404,$A34,'Leave log'!$C$5:$C$404,"&lt;="&amp;P$4,'Leave log'!$D$5:$D$404,"&gt;="&amp;P$4,'Leave log'!$B$5:$B$404,Setup!$A$16)&gt;0),Setup!$B$16&amp;IF(COUNTIFS('Leave log'!$A$5:$A$404,$A34,'Leave log'!$C$5:$C$404,P$4,'Leave log'!$D$5:$D$404,P$4,'Leave log'!$E$5:$E$404,"Half day")&gt;0,"½",""),IF(AND(Setup!$A$17&lt;&gt;"",COUNTIFS('Leave log'!$A$5:$A$404,$A34,'Leave log'!$C$5:$C$404,"&lt;="&amp;P$4,'Leave log'!$D$5:$D$404,"&gt;="&amp;P$4,'Leave log'!$B$5:$B$404,Setup!$A$17)&gt;0),Setup!$B$17&amp;IF(COUNTIFS('Leave log'!$A$5:$A$404,$A34,'Leave log'!$C$5:$C$404,P$4,'Leave log'!$D$5:$D$404,P$4,'Leave log'!$E$5:$E$404,"Half day")&gt;0,"½",""),""))))))))</f>
        <v/>
      </c>
      <c r="Q34" s="75">
        <f>IF(OR(Q$7=1,$A34=""),"",IF(COUNTIFS('Leave log'!$A$5:$A$404,$A34,'Leave log'!$C$5:$C$404,"&lt;="&amp;Q$4,'Leave log'!$D$5:$D$404,"&gt;="&amp;Q$4)=0,"",IF(AND(Setup!$A$12&lt;&gt;"",COUNTIFS('Leave log'!$A$5:$A$404,$A34,'Leave log'!$C$5:$C$404,"&lt;="&amp;Q$4,'Leave log'!$D$5:$D$404,"&gt;="&amp;Q$4,'Leave log'!$B$5:$B$404,Setup!$A$12)&gt;0),Setup!$B$12&amp;IF(COUNTIFS('Leave log'!$A$5:$A$404,$A34,'Leave log'!$C$5:$C$404,Q$4,'Leave log'!$D$5:$D$404,Q$4,'Leave log'!$E$5:$E$404,"Half day")&gt;0,"½",""),IF(AND(Setup!$A$13&lt;&gt;"",COUNTIFS('Leave log'!$A$5:$A$404,$A34,'Leave log'!$C$5:$C$404,"&lt;="&amp;Q$4,'Leave log'!$D$5:$D$404,"&gt;="&amp;Q$4,'Leave log'!$B$5:$B$404,Setup!$A$13)&gt;0),Setup!$B$13&amp;IF(COUNTIFS('Leave log'!$A$5:$A$404,$A34,'Leave log'!$C$5:$C$404,Q$4,'Leave log'!$D$5:$D$404,Q$4,'Leave log'!$E$5:$E$404,"Half day")&gt;0,"½",""),IF(AND(Setup!$A$14&lt;&gt;"",COUNTIFS('Leave log'!$A$5:$A$404,$A34,'Leave log'!$C$5:$C$404,"&lt;="&amp;Q$4,'Leave log'!$D$5:$D$404,"&gt;="&amp;Q$4,'Leave log'!$B$5:$B$404,Setup!$A$14)&gt;0),Setup!$B$14&amp;IF(COUNTIFS('Leave log'!$A$5:$A$404,$A34,'Leave log'!$C$5:$C$404,Q$4,'Leave log'!$D$5:$D$404,Q$4,'Leave log'!$E$5:$E$404,"Half day")&gt;0,"½",""),IF(AND(Setup!$A$15&lt;&gt;"",COUNTIFS('Leave log'!$A$5:$A$404,$A34,'Leave log'!$C$5:$C$404,"&lt;="&amp;Q$4,'Leave log'!$D$5:$D$404,"&gt;="&amp;Q$4,'Leave log'!$B$5:$B$404,Setup!$A$15)&gt;0),Setup!$B$15&amp;IF(COUNTIFS('Leave log'!$A$5:$A$404,$A34,'Leave log'!$C$5:$C$404,Q$4,'Leave log'!$D$5:$D$404,Q$4,'Leave log'!$E$5:$E$404,"Half day")&gt;0,"½",""),IF(AND(Setup!$A$16&lt;&gt;"",COUNTIFS('Leave log'!$A$5:$A$404,$A34,'Leave log'!$C$5:$C$404,"&lt;="&amp;Q$4,'Leave log'!$D$5:$D$404,"&gt;="&amp;Q$4,'Leave log'!$B$5:$B$404,Setup!$A$16)&gt;0),Setup!$B$16&amp;IF(COUNTIFS('Leave log'!$A$5:$A$404,$A34,'Leave log'!$C$5:$C$404,Q$4,'Leave log'!$D$5:$D$404,Q$4,'Leave log'!$E$5:$E$404,"Half day")&gt;0,"½",""),IF(AND(Setup!$A$17&lt;&gt;"",COUNTIFS('Leave log'!$A$5:$A$404,$A34,'Leave log'!$C$5:$C$404,"&lt;="&amp;Q$4,'Leave log'!$D$5:$D$404,"&gt;="&amp;Q$4,'Leave log'!$B$5:$B$404,Setup!$A$17)&gt;0),Setup!$B$17&amp;IF(COUNTIFS('Leave log'!$A$5:$A$404,$A34,'Leave log'!$C$5:$C$404,Q$4,'Leave log'!$D$5:$D$404,Q$4,'Leave log'!$E$5:$E$404,"Half day")&gt;0,"½",""),""))))))))</f>
        <v/>
      </c>
      <c r="R34" s="75">
        <f>IF(OR(R$7=1,$A34=""),"",IF(COUNTIFS('Leave log'!$A$5:$A$404,$A34,'Leave log'!$C$5:$C$404,"&lt;="&amp;R$4,'Leave log'!$D$5:$D$404,"&gt;="&amp;R$4)=0,"",IF(AND(Setup!$A$12&lt;&gt;"",COUNTIFS('Leave log'!$A$5:$A$404,$A34,'Leave log'!$C$5:$C$404,"&lt;="&amp;R$4,'Leave log'!$D$5:$D$404,"&gt;="&amp;R$4,'Leave log'!$B$5:$B$404,Setup!$A$12)&gt;0),Setup!$B$12&amp;IF(COUNTIFS('Leave log'!$A$5:$A$404,$A34,'Leave log'!$C$5:$C$404,R$4,'Leave log'!$D$5:$D$404,R$4,'Leave log'!$E$5:$E$404,"Half day")&gt;0,"½",""),IF(AND(Setup!$A$13&lt;&gt;"",COUNTIFS('Leave log'!$A$5:$A$404,$A34,'Leave log'!$C$5:$C$404,"&lt;="&amp;R$4,'Leave log'!$D$5:$D$404,"&gt;="&amp;R$4,'Leave log'!$B$5:$B$404,Setup!$A$13)&gt;0),Setup!$B$13&amp;IF(COUNTIFS('Leave log'!$A$5:$A$404,$A34,'Leave log'!$C$5:$C$404,R$4,'Leave log'!$D$5:$D$404,R$4,'Leave log'!$E$5:$E$404,"Half day")&gt;0,"½",""),IF(AND(Setup!$A$14&lt;&gt;"",COUNTIFS('Leave log'!$A$5:$A$404,$A34,'Leave log'!$C$5:$C$404,"&lt;="&amp;R$4,'Leave log'!$D$5:$D$404,"&gt;="&amp;R$4,'Leave log'!$B$5:$B$404,Setup!$A$14)&gt;0),Setup!$B$14&amp;IF(COUNTIFS('Leave log'!$A$5:$A$404,$A34,'Leave log'!$C$5:$C$404,R$4,'Leave log'!$D$5:$D$404,R$4,'Leave log'!$E$5:$E$404,"Half day")&gt;0,"½",""),IF(AND(Setup!$A$15&lt;&gt;"",COUNTIFS('Leave log'!$A$5:$A$404,$A34,'Leave log'!$C$5:$C$404,"&lt;="&amp;R$4,'Leave log'!$D$5:$D$404,"&gt;="&amp;R$4,'Leave log'!$B$5:$B$404,Setup!$A$15)&gt;0),Setup!$B$15&amp;IF(COUNTIFS('Leave log'!$A$5:$A$404,$A34,'Leave log'!$C$5:$C$404,R$4,'Leave log'!$D$5:$D$404,R$4,'Leave log'!$E$5:$E$404,"Half day")&gt;0,"½",""),IF(AND(Setup!$A$16&lt;&gt;"",COUNTIFS('Leave log'!$A$5:$A$404,$A34,'Leave log'!$C$5:$C$404,"&lt;="&amp;R$4,'Leave log'!$D$5:$D$404,"&gt;="&amp;R$4,'Leave log'!$B$5:$B$404,Setup!$A$16)&gt;0),Setup!$B$16&amp;IF(COUNTIFS('Leave log'!$A$5:$A$404,$A34,'Leave log'!$C$5:$C$404,R$4,'Leave log'!$D$5:$D$404,R$4,'Leave log'!$E$5:$E$404,"Half day")&gt;0,"½",""),IF(AND(Setup!$A$17&lt;&gt;"",COUNTIFS('Leave log'!$A$5:$A$404,$A34,'Leave log'!$C$5:$C$404,"&lt;="&amp;R$4,'Leave log'!$D$5:$D$404,"&gt;="&amp;R$4,'Leave log'!$B$5:$B$404,Setup!$A$17)&gt;0),Setup!$B$17&amp;IF(COUNTIFS('Leave log'!$A$5:$A$404,$A34,'Leave log'!$C$5:$C$404,R$4,'Leave log'!$D$5:$D$404,R$4,'Leave log'!$E$5:$E$404,"Half day")&gt;0,"½",""),""))))))))</f>
        <v/>
      </c>
      <c r="S34" s="75">
        <f>IF(OR(S$7=1,$A34=""),"",IF(COUNTIFS('Leave log'!$A$5:$A$404,$A34,'Leave log'!$C$5:$C$404,"&lt;="&amp;S$4,'Leave log'!$D$5:$D$404,"&gt;="&amp;S$4)=0,"",IF(AND(Setup!$A$12&lt;&gt;"",COUNTIFS('Leave log'!$A$5:$A$404,$A34,'Leave log'!$C$5:$C$404,"&lt;="&amp;S$4,'Leave log'!$D$5:$D$404,"&gt;="&amp;S$4,'Leave log'!$B$5:$B$404,Setup!$A$12)&gt;0),Setup!$B$12&amp;IF(COUNTIFS('Leave log'!$A$5:$A$404,$A34,'Leave log'!$C$5:$C$404,S$4,'Leave log'!$D$5:$D$404,S$4,'Leave log'!$E$5:$E$404,"Half day")&gt;0,"½",""),IF(AND(Setup!$A$13&lt;&gt;"",COUNTIFS('Leave log'!$A$5:$A$404,$A34,'Leave log'!$C$5:$C$404,"&lt;="&amp;S$4,'Leave log'!$D$5:$D$404,"&gt;="&amp;S$4,'Leave log'!$B$5:$B$404,Setup!$A$13)&gt;0),Setup!$B$13&amp;IF(COUNTIFS('Leave log'!$A$5:$A$404,$A34,'Leave log'!$C$5:$C$404,S$4,'Leave log'!$D$5:$D$404,S$4,'Leave log'!$E$5:$E$404,"Half day")&gt;0,"½",""),IF(AND(Setup!$A$14&lt;&gt;"",COUNTIFS('Leave log'!$A$5:$A$404,$A34,'Leave log'!$C$5:$C$404,"&lt;="&amp;S$4,'Leave log'!$D$5:$D$404,"&gt;="&amp;S$4,'Leave log'!$B$5:$B$404,Setup!$A$14)&gt;0),Setup!$B$14&amp;IF(COUNTIFS('Leave log'!$A$5:$A$404,$A34,'Leave log'!$C$5:$C$404,S$4,'Leave log'!$D$5:$D$404,S$4,'Leave log'!$E$5:$E$404,"Half day")&gt;0,"½",""),IF(AND(Setup!$A$15&lt;&gt;"",COUNTIFS('Leave log'!$A$5:$A$404,$A34,'Leave log'!$C$5:$C$404,"&lt;="&amp;S$4,'Leave log'!$D$5:$D$404,"&gt;="&amp;S$4,'Leave log'!$B$5:$B$404,Setup!$A$15)&gt;0),Setup!$B$15&amp;IF(COUNTIFS('Leave log'!$A$5:$A$404,$A34,'Leave log'!$C$5:$C$404,S$4,'Leave log'!$D$5:$D$404,S$4,'Leave log'!$E$5:$E$404,"Half day")&gt;0,"½",""),IF(AND(Setup!$A$16&lt;&gt;"",COUNTIFS('Leave log'!$A$5:$A$404,$A34,'Leave log'!$C$5:$C$404,"&lt;="&amp;S$4,'Leave log'!$D$5:$D$404,"&gt;="&amp;S$4,'Leave log'!$B$5:$B$404,Setup!$A$16)&gt;0),Setup!$B$16&amp;IF(COUNTIFS('Leave log'!$A$5:$A$404,$A34,'Leave log'!$C$5:$C$404,S$4,'Leave log'!$D$5:$D$404,S$4,'Leave log'!$E$5:$E$404,"Half day")&gt;0,"½",""),IF(AND(Setup!$A$17&lt;&gt;"",COUNTIFS('Leave log'!$A$5:$A$404,$A34,'Leave log'!$C$5:$C$404,"&lt;="&amp;S$4,'Leave log'!$D$5:$D$404,"&gt;="&amp;S$4,'Leave log'!$B$5:$B$404,Setup!$A$17)&gt;0),Setup!$B$17&amp;IF(COUNTIFS('Leave log'!$A$5:$A$404,$A34,'Leave log'!$C$5:$C$404,S$4,'Leave log'!$D$5:$D$404,S$4,'Leave log'!$E$5:$E$404,"Half day")&gt;0,"½",""),""))))))))</f>
        <v/>
      </c>
      <c r="T34" s="75">
        <f>IF(OR(T$7=1,$A34=""),"",IF(COUNTIFS('Leave log'!$A$5:$A$404,$A34,'Leave log'!$C$5:$C$404,"&lt;="&amp;T$4,'Leave log'!$D$5:$D$404,"&gt;="&amp;T$4)=0,"",IF(AND(Setup!$A$12&lt;&gt;"",COUNTIFS('Leave log'!$A$5:$A$404,$A34,'Leave log'!$C$5:$C$404,"&lt;="&amp;T$4,'Leave log'!$D$5:$D$404,"&gt;="&amp;T$4,'Leave log'!$B$5:$B$404,Setup!$A$12)&gt;0),Setup!$B$12&amp;IF(COUNTIFS('Leave log'!$A$5:$A$404,$A34,'Leave log'!$C$5:$C$404,T$4,'Leave log'!$D$5:$D$404,T$4,'Leave log'!$E$5:$E$404,"Half day")&gt;0,"½",""),IF(AND(Setup!$A$13&lt;&gt;"",COUNTIFS('Leave log'!$A$5:$A$404,$A34,'Leave log'!$C$5:$C$404,"&lt;="&amp;T$4,'Leave log'!$D$5:$D$404,"&gt;="&amp;T$4,'Leave log'!$B$5:$B$404,Setup!$A$13)&gt;0),Setup!$B$13&amp;IF(COUNTIFS('Leave log'!$A$5:$A$404,$A34,'Leave log'!$C$5:$C$404,T$4,'Leave log'!$D$5:$D$404,T$4,'Leave log'!$E$5:$E$404,"Half day")&gt;0,"½",""),IF(AND(Setup!$A$14&lt;&gt;"",COUNTIFS('Leave log'!$A$5:$A$404,$A34,'Leave log'!$C$5:$C$404,"&lt;="&amp;T$4,'Leave log'!$D$5:$D$404,"&gt;="&amp;T$4,'Leave log'!$B$5:$B$404,Setup!$A$14)&gt;0),Setup!$B$14&amp;IF(COUNTIFS('Leave log'!$A$5:$A$404,$A34,'Leave log'!$C$5:$C$404,T$4,'Leave log'!$D$5:$D$404,T$4,'Leave log'!$E$5:$E$404,"Half day")&gt;0,"½",""),IF(AND(Setup!$A$15&lt;&gt;"",COUNTIFS('Leave log'!$A$5:$A$404,$A34,'Leave log'!$C$5:$C$404,"&lt;="&amp;T$4,'Leave log'!$D$5:$D$404,"&gt;="&amp;T$4,'Leave log'!$B$5:$B$404,Setup!$A$15)&gt;0),Setup!$B$15&amp;IF(COUNTIFS('Leave log'!$A$5:$A$404,$A34,'Leave log'!$C$5:$C$404,T$4,'Leave log'!$D$5:$D$404,T$4,'Leave log'!$E$5:$E$404,"Half day")&gt;0,"½",""),IF(AND(Setup!$A$16&lt;&gt;"",COUNTIFS('Leave log'!$A$5:$A$404,$A34,'Leave log'!$C$5:$C$404,"&lt;="&amp;T$4,'Leave log'!$D$5:$D$404,"&gt;="&amp;T$4,'Leave log'!$B$5:$B$404,Setup!$A$16)&gt;0),Setup!$B$16&amp;IF(COUNTIFS('Leave log'!$A$5:$A$404,$A34,'Leave log'!$C$5:$C$404,T$4,'Leave log'!$D$5:$D$404,T$4,'Leave log'!$E$5:$E$404,"Half day")&gt;0,"½",""),IF(AND(Setup!$A$17&lt;&gt;"",COUNTIFS('Leave log'!$A$5:$A$404,$A34,'Leave log'!$C$5:$C$404,"&lt;="&amp;T$4,'Leave log'!$D$5:$D$404,"&gt;="&amp;T$4,'Leave log'!$B$5:$B$404,Setup!$A$17)&gt;0),Setup!$B$17&amp;IF(COUNTIFS('Leave log'!$A$5:$A$404,$A34,'Leave log'!$C$5:$C$404,T$4,'Leave log'!$D$5:$D$404,T$4,'Leave log'!$E$5:$E$404,"Half day")&gt;0,"½",""),""))))))))</f>
        <v/>
      </c>
      <c r="U34" s="75">
        <f>IF(OR(U$7=1,$A34=""),"",IF(COUNTIFS('Leave log'!$A$5:$A$404,$A34,'Leave log'!$C$5:$C$404,"&lt;="&amp;U$4,'Leave log'!$D$5:$D$404,"&gt;="&amp;U$4)=0,"",IF(AND(Setup!$A$12&lt;&gt;"",COUNTIFS('Leave log'!$A$5:$A$404,$A34,'Leave log'!$C$5:$C$404,"&lt;="&amp;U$4,'Leave log'!$D$5:$D$404,"&gt;="&amp;U$4,'Leave log'!$B$5:$B$404,Setup!$A$12)&gt;0),Setup!$B$12&amp;IF(COUNTIFS('Leave log'!$A$5:$A$404,$A34,'Leave log'!$C$5:$C$404,U$4,'Leave log'!$D$5:$D$404,U$4,'Leave log'!$E$5:$E$404,"Half day")&gt;0,"½",""),IF(AND(Setup!$A$13&lt;&gt;"",COUNTIFS('Leave log'!$A$5:$A$404,$A34,'Leave log'!$C$5:$C$404,"&lt;="&amp;U$4,'Leave log'!$D$5:$D$404,"&gt;="&amp;U$4,'Leave log'!$B$5:$B$404,Setup!$A$13)&gt;0),Setup!$B$13&amp;IF(COUNTIFS('Leave log'!$A$5:$A$404,$A34,'Leave log'!$C$5:$C$404,U$4,'Leave log'!$D$5:$D$404,U$4,'Leave log'!$E$5:$E$404,"Half day")&gt;0,"½",""),IF(AND(Setup!$A$14&lt;&gt;"",COUNTIFS('Leave log'!$A$5:$A$404,$A34,'Leave log'!$C$5:$C$404,"&lt;="&amp;U$4,'Leave log'!$D$5:$D$404,"&gt;="&amp;U$4,'Leave log'!$B$5:$B$404,Setup!$A$14)&gt;0),Setup!$B$14&amp;IF(COUNTIFS('Leave log'!$A$5:$A$404,$A34,'Leave log'!$C$5:$C$404,U$4,'Leave log'!$D$5:$D$404,U$4,'Leave log'!$E$5:$E$404,"Half day")&gt;0,"½",""),IF(AND(Setup!$A$15&lt;&gt;"",COUNTIFS('Leave log'!$A$5:$A$404,$A34,'Leave log'!$C$5:$C$404,"&lt;="&amp;U$4,'Leave log'!$D$5:$D$404,"&gt;="&amp;U$4,'Leave log'!$B$5:$B$404,Setup!$A$15)&gt;0),Setup!$B$15&amp;IF(COUNTIFS('Leave log'!$A$5:$A$404,$A34,'Leave log'!$C$5:$C$404,U$4,'Leave log'!$D$5:$D$404,U$4,'Leave log'!$E$5:$E$404,"Half day")&gt;0,"½",""),IF(AND(Setup!$A$16&lt;&gt;"",COUNTIFS('Leave log'!$A$5:$A$404,$A34,'Leave log'!$C$5:$C$404,"&lt;="&amp;U$4,'Leave log'!$D$5:$D$404,"&gt;="&amp;U$4,'Leave log'!$B$5:$B$404,Setup!$A$16)&gt;0),Setup!$B$16&amp;IF(COUNTIFS('Leave log'!$A$5:$A$404,$A34,'Leave log'!$C$5:$C$404,U$4,'Leave log'!$D$5:$D$404,U$4,'Leave log'!$E$5:$E$404,"Half day")&gt;0,"½",""),IF(AND(Setup!$A$17&lt;&gt;"",COUNTIFS('Leave log'!$A$5:$A$404,$A34,'Leave log'!$C$5:$C$404,"&lt;="&amp;U$4,'Leave log'!$D$5:$D$404,"&gt;="&amp;U$4,'Leave log'!$B$5:$B$404,Setup!$A$17)&gt;0),Setup!$B$17&amp;IF(COUNTIFS('Leave log'!$A$5:$A$404,$A34,'Leave log'!$C$5:$C$404,U$4,'Leave log'!$D$5:$D$404,U$4,'Leave log'!$E$5:$E$404,"Half day")&gt;0,"½",""),""))))))))</f>
        <v/>
      </c>
      <c r="V34" s="75">
        <f>IF(OR(V$7=1,$A34=""),"",IF(COUNTIFS('Leave log'!$A$5:$A$404,$A34,'Leave log'!$C$5:$C$404,"&lt;="&amp;V$4,'Leave log'!$D$5:$D$404,"&gt;="&amp;V$4)=0,"",IF(AND(Setup!$A$12&lt;&gt;"",COUNTIFS('Leave log'!$A$5:$A$404,$A34,'Leave log'!$C$5:$C$404,"&lt;="&amp;V$4,'Leave log'!$D$5:$D$404,"&gt;="&amp;V$4,'Leave log'!$B$5:$B$404,Setup!$A$12)&gt;0),Setup!$B$12&amp;IF(COUNTIFS('Leave log'!$A$5:$A$404,$A34,'Leave log'!$C$5:$C$404,V$4,'Leave log'!$D$5:$D$404,V$4,'Leave log'!$E$5:$E$404,"Half day")&gt;0,"½",""),IF(AND(Setup!$A$13&lt;&gt;"",COUNTIFS('Leave log'!$A$5:$A$404,$A34,'Leave log'!$C$5:$C$404,"&lt;="&amp;V$4,'Leave log'!$D$5:$D$404,"&gt;="&amp;V$4,'Leave log'!$B$5:$B$404,Setup!$A$13)&gt;0),Setup!$B$13&amp;IF(COUNTIFS('Leave log'!$A$5:$A$404,$A34,'Leave log'!$C$5:$C$404,V$4,'Leave log'!$D$5:$D$404,V$4,'Leave log'!$E$5:$E$404,"Half day")&gt;0,"½",""),IF(AND(Setup!$A$14&lt;&gt;"",COUNTIFS('Leave log'!$A$5:$A$404,$A34,'Leave log'!$C$5:$C$404,"&lt;="&amp;V$4,'Leave log'!$D$5:$D$404,"&gt;="&amp;V$4,'Leave log'!$B$5:$B$404,Setup!$A$14)&gt;0),Setup!$B$14&amp;IF(COUNTIFS('Leave log'!$A$5:$A$404,$A34,'Leave log'!$C$5:$C$404,V$4,'Leave log'!$D$5:$D$404,V$4,'Leave log'!$E$5:$E$404,"Half day")&gt;0,"½",""),IF(AND(Setup!$A$15&lt;&gt;"",COUNTIFS('Leave log'!$A$5:$A$404,$A34,'Leave log'!$C$5:$C$404,"&lt;="&amp;V$4,'Leave log'!$D$5:$D$404,"&gt;="&amp;V$4,'Leave log'!$B$5:$B$404,Setup!$A$15)&gt;0),Setup!$B$15&amp;IF(COUNTIFS('Leave log'!$A$5:$A$404,$A34,'Leave log'!$C$5:$C$404,V$4,'Leave log'!$D$5:$D$404,V$4,'Leave log'!$E$5:$E$404,"Half day")&gt;0,"½",""),IF(AND(Setup!$A$16&lt;&gt;"",COUNTIFS('Leave log'!$A$5:$A$404,$A34,'Leave log'!$C$5:$C$404,"&lt;="&amp;V$4,'Leave log'!$D$5:$D$404,"&gt;="&amp;V$4,'Leave log'!$B$5:$B$404,Setup!$A$16)&gt;0),Setup!$B$16&amp;IF(COUNTIFS('Leave log'!$A$5:$A$404,$A34,'Leave log'!$C$5:$C$404,V$4,'Leave log'!$D$5:$D$404,V$4,'Leave log'!$E$5:$E$404,"Half day")&gt;0,"½",""),IF(AND(Setup!$A$17&lt;&gt;"",COUNTIFS('Leave log'!$A$5:$A$404,$A34,'Leave log'!$C$5:$C$404,"&lt;="&amp;V$4,'Leave log'!$D$5:$D$404,"&gt;="&amp;V$4,'Leave log'!$B$5:$B$404,Setup!$A$17)&gt;0),Setup!$B$17&amp;IF(COUNTIFS('Leave log'!$A$5:$A$404,$A34,'Leave log'!$C$5:$C$404,V$4,'Leave log'!$D$5:$D$404,V$4,'Leave log'!$E$5:$E$404,"Half day")&gt;0,"½",""),""))))))))</f>
        <v/>
      </c>
      <c r="W34" s="75">
        <f>IF(OR(W$7=1,$A34=""),"",IF(COUNTIFS('Leave log'!$A$5:$A$404,$A34,'Leave log'!$C$5:$C$404,"&lt;="&amp;W$4,'Leave log'!$D$5:$D$404,"&gt;="&amp;W$4)=0,"",IF(AND(Setup!$A$12&lt;&gt;"",COUNTIFS('Leave log'!$A$5:$A$404,$A34,'Leave log'!$C$5:$C$404,"&lt;="&amp;W$4,'Leave log'!$D$5:$D$404,"&gt;="&amp;W$4,'Leave log'!$B$5:$B$404,Setup!$A$12)&gt;0),Setup!$B$12&amp;IF(COUNTIFS('Leave log'!$A$5:$A$404,$A34,'Leave log'!$C$5:$C$404,W$4,'Leave log'!$D$5:$D$404,W$4,'Leave log'!$E$5:$E$404,"Half day")&gt;0,"½",""),IF(AND(Setup!$A$13&lt;&gt;"",COUNTIFS('Leave log'!$A$5:$A$404,$A34,'Leave log'!$C$5:$C$404,"&lt;="&amp;W$4,'Leave log'!$D$5:$D$404,"&gt;="&amp;W$4,'Leave log'!$B$5:$B$404,Setup!$A$13)&gt;0),Setup!$B$13&amp;IF(COUNTIFS('Leave log'!$A$5:$A$404,$A34,'Leave log'!$C$5:$C$404,W$4,'Leave log'!$D$5:$D$404,W$4,'Leave log'!$E$5:$E$404,"Half day")&gt;0,"½",""),IF(AND(Setup!$A$14&lt;&gt;"",COUNTIFS('Leave log'!$A$5:$A$404,$A34,'Leave log'!$C$5:$C$404,"&lt;="&amp;W$4,'Leave log'!$D$5:$D$404,"&gt;="&amp;W$4,'Leave log'!$B$5:$B$404,Setup!$A$14)&gt;0),Setup!$B$14&amp;IF(COUNTIFS('Leave log'!$A$5:$A$404,$A34,'Leave log'!$C$5:$C$404,W$4,'Leave log'!$D$5:$D$404,W$4,'Leave log'!$E$5:$E$404,"Half day")&gt;0,"½",""),IF(AND(Setup!$A$15&lt;&gt;"",COUNTIFS('Leave log'!$A$5:$A$404,$A34,'Leave log'!$C$5:$C$404,"&lt;="&amp;W$4,'Leave log'!$D$5:$D$404,"&gt;="&amp;W$4,'Leave log'!$B$5:$B$404,Setup!$A$15)&gt;0),Setup!$B$15&amp;IF(COUNTIFS('Leave log'!$A$5:$A$404,$A34,'Leave log'!$C$5:$C$404,W$4,'Leave log'!$D$5:$D$404,W$4,'Leave log'!$E$5:$E$404,"Half day")&gt;0,"½",""),IF(AND(Setup!$A$16&lt;&gt;"",COUNTIFS('Leave log'!$A$5:$A$404,$A34,'Leave log'!$C$5:$C$404,"&lt;="&amp;W$4,'Leave log'!$D$5:$D$404,"&gt;="&amp;W$4,'Leave log'!$B$5:$B$404,Setup!$A$16)&gt;0),Setup!$B$16&amp;IF(COUNTIFS('Leave log'!$A$5:$A$404,$A34,'Leave log'!$C$5:$C$404,W$4,'Leave log'!$D$5:$D$404,W$4,'Leave log'!$E$5:$E$404,"Half day")&gt;0,"½",""),IF(AND(Setup!$A$17&lt;&gt;"",COUNTIFS('Leave log'!$A$5:$A$404,$A34,'Leave log'!$C$5:$C$404,"&lt;="&amp;W$4,'Leave log'!$D$5:$D$404,"&gt;="&amp;W$4,'Leave log'!$B$5:$B$404,Setup!$A$17)&gt;0),Setup!$B$17&amp;IF(COUNTIFS('Leave log'!$A$5:$A$404,$A34,'Leave log'!$C$5:$C$404,W$4,'Leave log'!$D$5:$D$404,W$4,'Leave log'!$E$5:$E$404,"Half day")&gt;0,"½",""),""))))))))</f>
        <v/>
      </c>
      <c r="X34" s="75">
        <f>IF(OR(X$7=1,$A34=""),"",IF(COUNTIFS('Leave log'!$A$5:$A$404,$A34,'Leave log'!$C$5:$C$404,"&lt;="&amp;X$4,'Leave log'!$D$5:$D$404,"&gt;="&amp;X$4)=0,"",IF(AND(Setup!$A$12&lt;&gt;"",COUNTIFS('Leave log'!$A$5:$A$404,$A34,'Leave log'!$C$5:$C$404,"&lt;="&amp;X$4,'Leave log'!$D$5:$D$404,"&gt;="&amp;X$4,'Leave log'!$B$5:$B$404,Setup!$A$12)&gt;0),Setup!$B$12&amp;IF(COUNTIFS('Leave log'!$A$5:$A$404,$A34,'Leave log'!$C$5:$C$404,X$4,'Leave log'!$D$5:$D$404,X$4,'Leave log'!$E$5:$E$404,"Half day")&gt;0,"½",""),IF(AND(Setup!$A$13&lt;&gt;"",COUNTIFS('Leave log'!$A$5:$A$404,$A34,'Leave log'!$C$5:$C$404,"&lt;="&amp;X$4,'Leave log'!$D$5:$D$404,"&gt;="&amp;X$4,'Leave log'!$B$5:$B$404,Setup!$A$13)&gt;0),Setup!$B$13&amp;IF(COUNTIFS('Leave log'!$A$5:$A$404,$A34,'Leave log'!$C$5:$C$404,X$4,'Leave log'!$D$5:$D$404,X$4,'Leave log'!$E$5:$E$404,"Half day")&gt;0,"½",""),IF(AND(Setup!$A$14&lt;&gt;"",COUNTIFS('Leave log'!$A$5:$A$404,$A34,'Leave log'!$C$5:$C$404,"&lt;="&amp;X$4,'Leave log'!$D$5:$D$404,"&gt;="&amp;X$4,'Leave log'!$B$5:$B$404,Setup!$A$14)&gt;0),Setup!$B$14&amp;IF(COUNTIFS('Leave log'!$A$5:$A$404,$A34,'Leave log'!$C$5:$C$404,X$4,'Leave log'!$D$5:$D$404,X$4,'Leave log'!$E$5:$E$404,"Half day")&gt;0,"½",""),IF(AND(Setup!$A$15&lt;&gt;"",COUNTIFS('Leave log'!$A$5:$A$404,$A34,'Leave log'!$C$5:$C$404,"&lt;="&amp;X$4,'Leave log'!$D$5:$D$404,"&gt;="&amp;X$4,'Leave log'!$B$5:$B$404,Setup!$A$15)&gt;0),Setup!$B$15&amp;IF(COUNTIFS('Leave log'!$A$5:$A$404,$A34,'Leave log'!$C$5:$C$404,X$4,'Leave log'!$D$5:$D$404,X$4,'Leave log'!$E$5:$E$404,"Half day")&gt;0,"½",""),IF(AND(Setup!$A$16&lt;&gt;"",COUNTIFS('Leave log'!$A$5:$A$404,$A34,'Leave log'!$C$5:$C$404,"&lt;="&amp;X$4,'Leave log'!$D$5:$D$404,"&gt;="&amp;X$4,'Leave log'!$B$5:$B$404,Setup!$A$16)&gt;0),Setup!$B$16&amp;IF(COUNTIFS('Leave log'!$A$5:$A$404,$A34,'Leave log'!$C$5:$C$404,X$4,'Leave log'!$D$5:$D$404,X$4,'Leave log'!$E$5:$E$404,"Half day")&gt;0,"½",""),IF(AND(Setup!$A$17&lt;&gt;"",COUNTIFS('Leave log'!$A$5:$A$404,$A34,'Leave log'!$C$5:$C$404,"&lt;="&amp;X$4,'Leave log'!$D$5:$D$404,"&gt;="&amp;X$4,'Leave log'!$B$5:$B$404,Setup!$A$17)&gt;0),Setup!$B$17&amp;IF(COUNTIFS('Leave log'!$A$5:$A$404,$A34,'Leave log'!$C$5:$C$404,X$4,'Leave log'!$D$5:$D$404,X$4,'Leave log'!$E$5:$E$404,"Half day")&gt;0,"½",""),""))))))))</f>
        <v/>
      </c>
      <c r="Y34" s="75">
        <f>IF(OR(Y$7=1,$A34=""),"",IF(COUNTIFS('Leave log'!$A$5:$A$404,$A34,'Leave log'!$C$5:$C$404,"&lt;="&amp;Y$4,'Leave log'!$D$5:$D$404,"&gt;="&amp;Y$4)=0,"",IF(AND(Setup!$A$12&lt;&gt;"",COUNTIFS('Leave log'!$A$5:$A$404,$A34,'Leave log'!$C$5:$C$404,"&lt;="&amp;Y$4,'Leave log'!$D$5:$D$404,"&gt;="&amp;Y$4,'Leave log'!$B$5:$B$404,Setup!$A$12)&gt;0),Setup!$B$12&amp;IF(COUNTIFS('Leave log'!$A$5:$A$404,$A34,'Leave log'!$C$5:$C$404,Y$4,'Leave log'!$D$5:$D$404,Y$4,'Leave log'!$E$5:$E$404,"Half day")&gt;0,"½",""),IF(AND(Setup!$A$13&lt;&gt;"",COUNTIFS('Leave log'!$A$5:$A$404,$A34,'Leave log'!$C$5:$C$404,"&lt;="&amp;Y$4,'Leave log'!$D$5:$D$404,"&gt;="&amp;Y$4,'Leave log'!$B$5:$B$404,Setup!$A$13)&gt;0),Setup!$B$13&amp;IF(COUNTIFS('Leave log'!$A$5:$A$404,$A34,'Leave log'!$C$5:$C$404,Y$4,'Leave log'!$D$5:$D$404,Y$4,'Leave log'!$E$5:$E$404,"Half day")&gt;0,"½",""),IF(AND(Setup!$A$14&lt;&gt;"",COUNTIFS('Leave log'!$A$5:$A$404,$A34,'Leave log'!$C$5:$C$404,"&lt;="&amp;Y$4,'Leave log'!$D$5:$D$404,"&gt;="&amp;Y$4,'Leave log'!$B$5:$B$404,Setup!$A$14)&gt;0),Setup!$B$14&amp;IF(COUNTIFS('Leave log'!$A$5:$A$404,$A34,'Leave log'!$C$5:$C$404,Y$4,'Leave log'!$D$5:$D$404,Y$4,'Leave log'!$E$5:$E$404,"Half day")&gt;0,"½",""),IF(AND(Setup!$A$15&lt;&gt;"",COUNTIFS('Leave log'!$A$5:$A$404,$A34,'Leave log'!$C$5:$C$404,"&lt;="&amp;Y$4,'Leave log'!$D$5:$D$404,"&gt;="&amp;Y$4,'Leave log'!$B$5:$B$404,Setup!$A$15)&gt;0),Setup!$B$15&amp;IF(COUNTIFS('Leave log'!$A$5:$A$404,$A34,'Leave log'!$C$5:$C$404,Y$4,'Leave log'!$D$5:$D$404,Y$4,'Leave log'!$E$5:$E$404,"Half day")&gt;0,"½",""),IF(AND(Setup!$A$16&lt;&gt;"",COUNTIFS('Leave log'!$A$5:$A$404,$A34,'Leave log'!$C$5:$C$404,"&lt;="&amp;Y$4,'Leave log'!$D$5:$D$404,"&gt;="&amp;Y$4,'Leave log'!$B$5:$B$404,Setup!$A$16)&gt;0),Setup!$B$16&amp;IF(COUNTIFS('Leave log'!$A$5:$A$404,$A34,'Leave log'!$C$5:$C$404,Y$4,'Leave log'!$D$5:$D$404,Y$4,'Leave log'!$E$5:$E$404,"Half day")&gt;0,"½",""),IF(AND(Setup!$A$17&lt;&gt;"",COUNTIFS('Leave log'!$A$5:$A$404,$A34,'Leave log'!$C$5:$C$404,"&lt;="&amp;Y$4,'Leave log'!$D$5:$D$404,"&gt;="&amp;Y$4,'Leave log'!$B$5:$B$404,Setup!$A$17)&gt;0),Setup!$B$17&amp;IF(COUNTIFS('Leave log'!$A$5:$A$404,$A34,'Leave log'!$C$5:$C$404,Y$4,'Leave log'!$D$5:$D$404,Y$4,'Leave log'!$E$5:$E$404,"Half day")&gt;0,"½",""),""))))))))</f>
        <v/>
      </c>
      <c r="Z34" s="75">
        <f>IF(OR(Z$7=1,$A34=""),"",IF(COUNTIFS('Leave log'!$A$5:$A$404,$A34,'Leave log'!$C$5:$C$404,"&lt;="&amp;Z$4,'Leave log'!$D$5:$D$404,"&gt;="&amp;Z$4)=0,"",IF(AND(Setup!$A$12&lt;&gt;"",COUNTIFS('Leave log'!$A$5:$A$404,$A34,'Leave log'!$C$5:$C$404,"&lt;="&amp;Z$4,'Leave log'!$D$5:$D$404,"&gt;="&amp;Z$4,'Leave log'!$B$5:$B$404,Setup!$A$12)&gt;0),Setup!$B$12&amp;IF(COUNTIFS('Leave log'!$A$5:$A$404,$A34,'Leave log'!$C$5:$C$404,Z$4,'Leave log'!$D$5:$D$404,Z$4,'Leave log'!$E$5:$E$404,"Half day")&gt;0,"½",""),IF(AND(Setup!$A$13&lt;&gt;"",COUNTIFS('Leave log'!$A$5:$A$404,$A34,'Leave log'!$C$5:$C$404,"&lt;="&amp;Z$4,'Leave log'!$D$5:$D$404,"&gt;="&amp;Z$4,'Leave log'!$B$5:$B$404,Setup!$A$13)&gt;0),Setup!$B$13&amp;IF(COUNTIFS('Leave log'!$A$5:$A$404,$A34,'Leave log'!$C$5:$C$404,Z$4,'Leave log'!$D$5:$D$404,Z$4,'Leave log'!$E$5:$E$404,"Half day")&gt;0,"½",""),IF(AND(Setup!$A$14&lt;&gt;"",COUNTIFS('Leave log'!$A$5:$A$404,$A34,'Leave log'!$C$5:$C$404,"&lt;="&amp;Z$4,'Leave log'!$D$5:$D$404,"&gt;="&amp;Z$4,'Leave log'!$B$5:$B$404,Setup!$A$14)&gt;0),Setup!$B$14&amp;IF(COUNTIFS('Leave log'!$A$5:$A$404,$A34,'Leave log'!$C$5:$C$404,Z$4,'Leave log'!$D$5:$D$404,Z$4,'Leave log'!$E$5:$E$404,"Half day")&gt;0,"½",""),IF(AND(Setup!$A$15&lt;&gt;"",COUNTIFS('Leave log'!$A$5:$A$404,$A34,'Leave log'!$C$5:$C$404,"&lt;="&amp;Z$4,'Leave log'!$D$5:$D$404,"&gt;="&amp;Z$4,'Leave log'!$B$5:$B$404,Setup!$A$15)&gt;0),Setup!$B$15&amp;IF(COUNTIFS('Leave log'!$A$5:$A$404,$A34,'Leave log'!$C$5:$C$404,Z$4,'Leave log'!$D$5:$D$404,Z$4,'Leave log'!$E$5:$E$404,"Half day")&gt;0,"½",""),IF(AND(Setup!$A$16&lt;&gt;"",COUNTIFS('Leave log'!$A$5:$A$404,$A34,'Leave log'!$C$5:$C$404,"&lt;="&amp;Z$4,'Leave log'!$D$5:$D$404,"&gt;="&amp;Z$4,'Leave log'!$B$5:$B$404,Setup!$A$16)&gt;0),Setup!$B$16&amp;IF(COUNTIFS('Leave log'!$A$5:$A$404,$A34,'Leave log'!$C$5:$C$404,Z$4,'Leave log'!$D$5:$D$404,Z$4,'Leave log'!$E$5:$E$404,"Half day")&gt;0,"½",""),IF(AND(Setup!$A$17&lt;&gt;"",COUNTIFS('Leave log'!$A$5:$A$404,$A34,'Leave log'!$C$5:$C$404,"&lt;="&amp;Z$4,'Leave log'!$D$5:$D$404,"&gt;="&amp;Z$4,'Leave log'!$B$5:$B$404,Setup!$A$17)&gt;0),Setup!$B$17&amp;IF(COUNTIFS('Leave log'!$A$5:$A$404,$A34,'Leave log'!$C$5:$C$404,Z$4,'Leave log'!$D$5:$D$404,Z$4,'Leave log'!$E$5:$E$404,"Half day")&gt;0,"½",""),""))))))))</f>
        <v/>
      </c>
      <c r="AA34" s="75">
        <f>IF(OR(AA$7=1,$A34=""),"",IF(COUNTIFS('Leave log'!$A$5:$A$404,$A34,'Leave log'!$C$5:$C$404,"&lt;="&amp;AA$4,'Leave log'!$D$5:$D$404,"&gt;="&amp;AA$4)=0,"",IF(AND(Setup!$A$12&lt;&gt;"",COUNTIFS('Leave log'!$A$5:$A$404,$A34,'Leave log'!$C$5:$C$404,"&lt;="&amp;AA$4,'Leave log'!$D$5:$D$404,"&gt;="&amp;AA$4,'Leave log'!$B$5:$B$404,Setup!$A$12)&gt;0),Setup!$B$12&amp;IF(COUNTIFS('Leave log'!$A$5:$A$404,$A34,'Leave log'!$C$5:$C$404,AA$4,'Leave log'!$D$5:$D$404,AA$4,'Leave log'!$E$5:$E$404,"Half day")&gt;0,"½",""),IF(AND(Setup!$A$13&lt;&gt;"",COUNTIFS('Leave log'!$A$5:$A$404,$A34,'Leave log'!$C$5:$C$404,"&lt;="&amp;AA$4,'Leave log'!$D$5:$D$404,"&gt;="&amp;AA$4,'Leave log'!$B$5:$B$404,Setup!$A$13)&gt;0),Setup!$B$13&amp;IF(COUNTIFS('Leave log'!$A$5:$A$404,$A34,'Leave log'!$C$5:$C$404,AA$4,'Leave log'!$D$5:$D$404,AA$4,'Leave log'!$E$5:$E$404,"Half day")&gt;0,"½",""),IF(AND(Setup!$A$14&lt;&gt;"",COUNTIFS('Leave log'!$A$5:$A$404,$A34,'Leave log'!$C$5:$C$404,"&lt;="&amp;AA$4,'Leave log'!$D$5:$D$404,"&gt;="&amp;AA$4,'Leave log'!$B$5:$B$404,Setup!$A$14)&gt;0),Setup!$B$14&amp;IF(COUNTIFS('Leave log'!$A$5:$A$404,$A34,'Leave log'!$C$5:$C$404,AA$4,'Leave log'!$D$5:$D$404,AA$4,'Leave log'!$E$5:$E$404,"Half day")&gt;0,"½",""),IF(AND(Setup!$A$15&lt;&gt;"",COUNTIFS('Leave log'!$A$5:$A$404,$A34,'Leave log'!$C$5:$C$404,"&lt;="&amp;AA$4,'Leave log'!$D$5:$D$404,"&gt;="&amp;AA$4,'Leave log'!$B$5:$B$404,Setup!$A$15)&gt;0),Setup!$B$15&amp;IF(COUNTIFS('Leave log'!$A$5:$A$404,$A34,'Leave log'!$C$5:$C$404,AA$4,'Leave log'!$D$5:$D$404,AA$4,'Leave log'!$E$5:$E$404,"Half day")&gt;0,"½",""),IF(AND(Setup!$A$16&lt;&gt;"",COUNTIFS('Leave log'!$A$5:$A$404,$A34,'Leave log'!$C$5:$C$404,"&lt;="&amp;AA$4,'Leave log'!$D$5:$D$404,"&gt;="&amp;AA$4,'Leave log'!$B$5:$B$404,Setup!$A$16)&gt;0),Setup!$B$16&amp;IF(COUNTIFS('Leave log'!$A$5:$A$404,$A34,'Leave log'!$C$5:$C$404,AA$4,'Leave log'!$D$5:$D$404,AA$4,'Leave log'!$E$5:$E$404,"Half day")&gt;0,"½",""),IF(AND(Setup!$A$17&lt;&gt;"",COUNTIFS('Leave log'!$A$5:$A$404,$A34,'Leave log'!$C$5:$C$404,"&lt;="&amp;AA$4,'Leave log'!$D$5:$D$404,"&gt;="&amp;AA$4,'Leave log'!$B$5:$B$404,Setup!$A$17)&gt;0),Setup!$B$17&amp;IF(COUNTIFS('Leave log'!$A$5:$A$404,$A34,'Leave log'!$C$5:$C$404,AA$4,'Leave log'!$D$5:$D$404,AA$4,'Leave log'!$E$5:$E$404,"Half day")&gt;0,"½",""),""))))))))</f>
        <v/>
      </c>
      <c r="AB34" s="75">
        <f>IF(OR(AB$7=1,$A34=""),"",IF(COUNTIFS('Leave log'!$A$5:$A$404,$A34,'Leave log'!$C$5:$C$404,"&lt;="&amp;AB$4,'Leave log'!$D$5:$D$404,"&gt;="&amp;AB$4)=0,"",IF(AND(Setup!$A$12&lt;&gt;"",COUNTIFS('Leave log'!$A$5:$A$404,$A34,'Leave log'!$C$5:$C$404,"&lt;="&amp;AB$4,'Leave log'!$D$5:$D$404,"&gt;="&amp;AB$4,'Leave log'!$B$5:$B$404,Setup!$A$12)&gt;0),Setup!$B$12&amp;IF(COUNTIFS('Leave log'!$A$5:$A$404,$A34,'Leave log'!$C$5:$C$404,AB$4,'Leave log'!$D$5:$D$404,AB$4,'Leave log'!$E$5:$E$404,"Half day")&gt;0,"½",""),IF(AND(Setup!$A$13&lt;&gt;"",COUNTIFS('Leave log'!$A$5:$A$404,$A34,'Leave log'!$C$5:$C$404,"&lt;="&amp;AB$4,'Leave log'!$D$5:$D$404,"&gt;="&amp;AB$4,'Leave log'!$B$5:$B$404,Setup!$A$13)&gt;0),Setup!$B$13&amp;IF(COUNTIFS('Leave log'!$A$5:$A$404,$A34,'Leave log'!$C$5:$C$404,AB$4,'Leave log'!$D$5:$D$404,AB$4,'Leave log'!$E$5:$E$404,"Half day")&gt;0,"½",""),IF(AND(Setup!$A$14&lt;&gt;"",COUNTIFS('Leave log'!$A$5:$A$404,$A34,'Leave log'!$C$5:$C$404,"&lt;="&amp;AB$4,'Leave log'!$D$5:$D$404,"&gt;="&amp;AB$4,'Leave log'!$B$5:$B$404,Setup!$A$14)&gt;0),Setup!$B$14&amp;IF(COUNTIFS('Leave log'!$A$5:$A$404,$A34,'Leave log'!$C$5:$C$404,AB$4,'Leave log'!$D$5:$D$404,AB$4,'Leave log'!$E$5:$E$404,"Half day")&gt;0,"½",""),IF(AND(Setup!$A$15&lt;&gt;"",COUNTIFS('Leave log'!$A$5:$A$404,$A34,'Leave log'!$C$5:$C$404,"&lt;="&amp;AB$4,'Leave log'!$D$5:$D$404,"&gt;="&amp;AB$4,'Leave log'!$B$5:$B$404,Setup!$A$15)&gt;0),Setup!$B$15&amp;IF(COUNTIFS('Leave log'!$A$5:$A$404,$A34,'Leave log'!$C$5:$C$404,AB$4,'Leave log'!$D$5:$D$404,AB$4,'Leave log'!$E$5:$E$404,"Half day")&gt;0,"½",""),IF(AND(Setup!$A$16&lt;&gt;"",COUNTIFS('Leave log'!$A$5:$A$404,$A34,'Leave log'!$C$5:$C$404,"&lt;="&amp;AB$4,'Leave log'!$D$5:$D$404,"&gt;="&amp;AB$4,'Leave log'!$B$5:$B$404,Setup!$A$16)&gt;0),Setup!$B$16&amp;IF(COUNTIFS('Leave log'!$A$5:$A$404,$A34,'Leave log'!$C$5:$C$404,AB$4,'Leave log'!$D$5:$D$404,AB$4,'Leave log'!$E$5:$E$404,"Half day")&gt;0,"½",""),IF(AND(Setup!$A$17&lt;&gt;"",COUNTIFS('Leave log'!$A$5:$A$404,$A34,'Leave log'!$C$5:$C$404,"&lt;="&amp;AB$4,'Leave log'!$D$5:$D$404,"&gt;="&amp;AB$4,'Leave log'!$B$5:$B$404,Setup!$A$17)&gt;0),Setup!$B$17&amp;IF(COUNTIFS('Leave log'!$A$5:$A$404,$A34,'Leave log'!$C$5:$C$404,AB$4,'Leave log'!$D$5:$D$404,AB$4,'Leave log'!$E$5:$E$404,"Half day")&gt;0,"½",""),""))))))))</f>
        <v/>
      </c>
      <c r="AC34" s="75">
        <f>IF(OR(AC$7=1,$A34=""),"",IF(COUNTIFS('Leave log'!$A$5:$A$404,$A34,'Leave log'!$C$5:$C$404,"&lt;="&amp;AC$4,'Leave log'!$D$5:$D$404,"&gt;="&amp;AC$4)=0,"",IF(AND(Setup!$A$12&lt;&gt;"",COUNTIFS('Leave log'!$A$5:$A$404,$A34,'Leave log'!$C$5:$C$404,"&lt;="&amp;AC$4,'Leave log'!$D$5:$D$404,"&gt;="&amp;AC$4,'Leave log'!$B$5:$B$404,Setup!$A$12)&gt;0),Setup!$B$12&amp;IF(COUNTIFS('Leave log'!$A$5:$A$404,$A34,'Leave log'!$C$5:$C$404,AC$4,'Leave log'!$D$5:$D$404,AC$4,'Leave log'!$E$5:$E$404,"Half day")&gt;0,"½",""),IF(AND(Setup!$A$13&lt;&gt;"",COUNTIFS('Leave log'!$A$5:$A$404,$A34,'Leave log'!$C$5:$C$404,"&lt;="&amp;AC$4,'Leave log'!$D$5:$D$404,"&gt;="&amp;AC$4,'Leave log'!$B$5:$B$404,Setup!$A$13)&gt;0),Setup!$B$13&amp;IF(COUNTIFS('Leave log'!$A$5:$A$404,$A34,'Leave log'!$C$5:$C$404,AC$4,'Leave log'!$D$5:$D$404,AC$4,'Leave log'!$E$5:$E$404,"Half day")&gt;0,"½",""),IF(AND(Setup!$A$14&lt;&gt;"",COUNTIFS('Leave log'!$A$5:$A$404,$A34,'Leave log'!$C$5:$C$404,"&lt;="&amp;AC$4,'Leave log'!$D$5:$D$404,"&gt;="&amp;AC$4,'Leave log'!$B$5:$B$404,Setup!$A$14)&gt;0),Setup!$B$14&amp;IF(COUNTIFS('Leave log'!$A$5:$A$404,$A34,'Leave log'!$C$5:$C$404,AC$4,'Leave log'!$D$5:$D$404,AC$4,'Leave log'!$E$5:$E$404,"Half day")&gt;0,"½",""),IF(AND(Setup!$A$15&lt;&gt;"",COUNTIFS('Leave log'!$A$5:$A$404,$A34,'Leave log'!$C$5:$C$404,"&lt;="&amp;AC$4,'Leave log'!$D$5:$D$404,"&gt;="&amp;AC$4,'Leave log'!$B$5:$B$404,Setup!$A$15)&gt;0),Setup!$B$15&amp;IF(COUNTIFS('Leave log'!$A$5:$A$404,$A34,'Leave log'!$C$5:$C$404,AC$4,'Leave log'!$D$5:$D$404,AC$4,'Leave log'!$E$5:$E$404,"Half day")&gt;0,"½",""),IF(AND(Setup!$A$16&lt;&gt;"",COUNTIFS('Leave log'!$A$5:$A$404,$A34,'Leave log'!$C$5:$C$404,"&lt;="&amp;AC$4,'Leave log'!$D$5:$D$404,"&gt;="&amp;AC$4,'Leave log'!$B$5:$B$404,Setup!$A$16)&gt;0),Setup!$B$16&amp;IF(COUNTIFS('Leave log'!$A$5:$A$404,$A34,'Leave log'!$C$5:$C$404,AC$4,'Leave log'!$D$5:$D$404,AC$4,'Leave log'!$E$5:$E$404,"Half day")&gt;0,"½",""),IF(AND(Setup!$A$17&lt;&gt;"",COUNTIFS('Leave log'!$A$5:$A$404,$A34,'Leave log'!$C$5:$C$404,"&lt;="&amp;AC$4,'Leave log'!$D$5:$D$404,"&gt;="&amp;AC$4,'Leave log'!$B$5:$B$404,Setup!$A$17)&gt;0),Setup!$B$17&amp;IF(COUNTIFS('Leave log'!$A$5:$A$404,$A34,'Leave log'!$C$5:$C$404,AC$4,'Leave log'!$D$5:$D$404,AC$4,'Leave log'!$E$5:$E$404,"Half day")&gt;0,"½",""),""))))))))</f>
        <v/>
      </c>
      <c r="AD34" s="75">
        <f>IF(OR(AD$7=1,$A34=""),"",IF(COUNTIFS('Leave log'!$A$5:$A$404,$A34,'Leave log'!$C$5:$C$404,"&lt;="&amp;AD$4,'Leave log'!$D$5:$D$404,"&gt;="&amp;AD$4)=0,"",IF(AND(Setup!$A$12&lt;&gt;"",COUNTIFS('Leave log'!$A$5:$A$404,$A34,'Leave log'!$C$5:$C$404,"&lt;="&amp;AD$4,'Leave log'!$D$5:$D$404,"&gt;="&amp;AD$4,'Leave log'!$B$5:$B$404,Setup!$A$12)&gt;0),Setup!$B$12&amp;IF(COUNTIFS('Leave log'!$A$5:$A$404,$A34,'Leave log'!$C$5:$C$404,AD$4,'Leave log'!$D$5:$D$404,AD$4,'Leave log'!$E$5:$E$404,"Half day")&gt;0,"½",""),IF(AND(Setup!$A$13&lt;&gt;"",COUNTIFS('Leave log'!$A$5:$A$404,$A34,'Leave log'!$C$5:$C$404,"&lt;="&amp;AD$4,'Leave log'!$D$5:$D$404,"&gt;="&amp;AD$4,'Leave log'!$B$5:$B$404,Setup!$A$13)&gt;0),Setup!$B$13&amp;IF(COUNTIFS('Leave log'!$A$5:$A$404,$A34,'Leave log'!$C$5:$C$404,AD$4,'Leave log'!$D$5:$D$404,AD$4,'Leave log'!$E$5:$E$404,"Half day")&gt;0,"½",""),IF(AND(Setup!$A$14&lt;&gt;"",COUNTIFS('Leave log'!$A$5:$A$404,$A34,'Leave log'!$C$5:$C$404,"&lt;="&amp;AD$4,'Leave log'!$D$5:$D$404,"&gt;="&amp;AD$4,'Leave log'!$B$5:$B$404,Setup!$A$14)&gt;0),Setup!$B$14&amp;IF(COUNTIFS('Leave log'!$A$5:$A$404,$A34,'Leave log'!$C$5:$C$404,AD$4,'Leave log'!$D$5:$D$404,AD$4,'Leave log'!$E$5:$E$404,"Half day")&gt;0,"½",""),IF(AND(Setup!$A$15&lt;&gt;"",COUNTIFS('Leave log'!$A$5:$A$404,$A34,'Leave log'!$C$5:$C$404,"&lt;="&amp;AD$4,'Leave log'!$D$5:$D$404,"&gt;="&amp;AD$4,'Leave log'!$B$5:$B$404,Setup!$A$15)&gt;0),Setup!$B$15&amp;IF(COUNTIFS('Leave log'!$A$5:$A$404,$A34,'Leave log'!$C$5:$C$404,AD$4,'Leave log'!$D$5:$D$404,AD$4,'Leave log'!$E$5:$E$404,"Half day")&gt;0,"½",""),IF(AND(Setup!$A$16&lt;&gt;"",COUNTIFS('Leave log'!$A$5:$A$404,$A34,'Leave log'!$C$5:$C$404,"&lt;="&amp;AD$4,'Leave log'!$D$5:$D$404,"&gt;="&amp;AD$4,'Leave log'!$B$5:$B$404,Setup!$A$16)&gt;0),Setup!$B$16&amp;IF(COUNTIFS('Leave log'!$A$5:$A$404,$A34,'Leave log'!$C$5:$C$404,AD$4,'Leave log'!$D$5:$D$404,AD$4,'Leave log'!$E$5:$E$404,"Half day")&gt;0,"½",""),IF(AND(Setup!$A$17&lt;&gt;"",COUNTIFS('Leave log'!$A$5:$A$404,$A34,'Leave log'!$C$5:$C$404,"&lt;="&amp;AD$4,'Leave log'!$D$5:$D$404,"&gt;="&amp;AD$4,'Leave log'!$B$5:$B$404,Setup!$A$17)&gt;0),Setup!$B$17&amp;IF(COUNTIFS('Leave log'!$A$5:$A$404,$A34,'Leave log'!$C$5:$C$404,AD$4,'Leave log'!$D$5:$D$404,AD$4,'Leave log'!$E$5:$E$404,"Half day")&gt;0,"½",""),""))))))))</f>
        <v/>
      </c>
      <c r="AE34" s="75">
        <f>IF(OR(AE$7=1,$A34=""),"",IF(COUNTIFS('Leave log'!$A$5:$A$404,$A34,'Leave log'!$C$5:$C$404,"&lt;="&amp;AE$4,'Leave log'!$D$5:$D$404,"&gt;="&amp;AE$4)=0,"",IF(AND(Setup!$A$12&lt;&gt;"",COUNTIFS('Leave log'!$A$5:$A$404,$A34,'Leave log'!$C$5:$C$404,"&lt;="&amp;AE$4,'Leave log'!$D$5:$D$404,"&gt;="&amp;AE$4,'Leave log'!$B$5:$B$404,Setup!$A$12)&gt;0),Setup!$B$12&amp;IF(COUNTIFS('Leave log'!$A$5:$A$404,$A34,'Leave log'!$C$5:$C$404,AE$4,'Leave log'!$D$5:$D$404,AE$4,'Leave log'!$E$5:$E$404,"Half day")&gt;0,"½",""),IF(AND(Setup!$A$13&lt;&gt;"",COUNTIFS('Leave log'!$A$5:$A$404,$A34,'Leave log'!$C$5:$C$404,"&lt;="&amp;AE$4,'Leave log'!$D$5:$D$404,"&gt;="&amp;AE$4,'Leave log'!$B$5:$B$404,Setup!$A$13)&gt;0),Setup!$B$13&amp;IF(COUNTIFS('Leave log'!$A$5:$A$404,$A34,'Leave log'!$C$5:$C$404,AE$4,'Leave log'!$D$5:$D$404,AE$4,'Leave log'!$E$5:$E$404,"Half day")&gt;0,"½",""),IF(AND(Setup!$A$14&lt;&gt;"",COUNTIFS('Leave log'!$A$5:$A$404,$A34,'Leave log'!$C$5:$C$404,"&lt;="&amp;AE$4,'Leave log'!$D$5:$D$404,"&gt;="&amp;AE$4,'Leave log'!$B$5:$B$404,Setup!$A$14)&gt;0),Setup!$B$14&amp;IF(COUNTIFS('Leave log'!$A$5:$A$404,$A34,'Leave log'!$C$5:$C$404,AE$4,'Leave log'!$D$5:$D$404,AE$4,'Leave log'!$E$5:$E$404,"Half day")&gt;0,"½",""),IF(AND(Setup!$A$15&lt;&gt;"",COUNTIFS('Leave log'!$A$5:$A$404,$A34,'Leave log'!$C$5:$C$404,"&lt;="&amp;AE$4,'Leave log'!$D$5:$D$404,"&gt;="&amp;AE$4,'Leave log'!$B$5:$B$404,Setup!$A$15)&gt;0),Setup!$B$15&amp;IF(COUNTIFS('Leave log'!$A$5:$A$404,$A34,'Leave log'!$C$5:$C$404,AE$4,'Leave log'!$D$5:$D$404,AE$4,'Leave log'!$E$5:$E$404,"Half day")&gt;0,"½",""),IF(AND(Setup!$A$16&lt;&gt;"",COUNTIFS('Leave log'!$A$5:$A$404,$A34,'Leave log'!$C$5:$C$404,"&lt;="&amp;AE$4,'Leave log'!$D$5:$D$404,"&gt;="&amp;AE$4,'Leave log'!$B$5:$B$404,Setup!$A$16)&gt;0),Setup!$B$16&amp;IF(COUNTIFS('Leave log'!$A$5:$A$404,$A34,'Leave log'!$C$5:$C$404,AE$4,'Leave log'!$D$5:$D$404,AE$4,'Leave log'!$E$5:$E$404,"Half day")&gt;0,"½",""),IF(AND(Setup!$A$17&lt;&gt;"",COUNTIFS('Leave log'!$A$5:$A$404,$A34,'Leave log'!$C$5:$C$404,"&lt;="&amp;AE$4,'Leave log'!$D$5:$D$404,"&gt;="&amp;AE$4,'Leave log'!$B$5:$B$404,Setup!$A$17)&gt;0),Setup!$B$17&amp;IF(COUNTIFS('Leave log'!$A$5:$A$404,$A34,'Leave log'!$C$5:$C$404,AE$4,'Leave log'!$D$5:$D$404,AE$4,'Leave log'!$E$5:$E$404,"Half day")&gt;0,"½",""),""))))))))</f>
        <v/>
      </c>
      <c r="AF34" s="75">
        <f>IF(OR(AF$7=1,$A34=""),"",IF(COUNTIFS('Leave log'!$A$5:$A$404,$A34,'Leave log'!$C$5:$C$404,"&lt;="&amp;AF$4,'Leave log'!$D$5:$D$404,"&gt;="&amp;AF$4)=0,"",IF(AND(Setup!$A$12&lt;&gt;"",COUNTIFS('Leave log'!$A$5:$A$404,$A34,'Leave log'!$C$5:$C$404,"&lt;="&amp;AF$4,'Leave log'!$D$5:$D$404,"&gt;="&amp;AF$4,'Leave log'!$B$5:$B$404,Setup!$A$12)&gt;0),Setup!$B$12&amp;IF(COUNTIFS('Leave log'!$A$5:$A$404,$A34,'Leave log'!$C$5:$C$404,AF$4,'Leave log'!$D$5:$D$404,AF$4,'Leave log'!$E$5:$E$404,"Half day")&gt;0,"½",""),IF(AND(Setup!$A$13&lt;&gt;"",COUNTIFS('Leave log'!$A$5:$A$404,$A34,'Leave log'!$C$5:$C$404,"&lt;="&amp;AF$4,'Leave log'!$D$5:$D$404,"&gt;="&amp;AF$4,'Leave log'!$B$5:$B$404,Setup!$A$13)&gt;0),Setup!$B$13&amp;IF(COUNTIFS('Leave log'!$A$5:$A$404,$A34,'Leave log'!$C$5:$C$404,AF$4,'Leave log'!$D$5:$D$404,AF$4,'Leave log'!$E$5:$E$404,"Half day")&gt;0,"½",""),IF(AND(Setup!$A$14&lt;&gt;"",COUNTIFS('Leave log'!$A$5:$A$404,$A34,'Leave log'!$C$5:$C$404,"&lt;="&amp;AF$4,'Leave log'!$D$5:$D$404,"&gt;="&amp;AF$4,'Leave log'!$B$5:$B$404,Setup!$A$14)&gt;0),Setup!$B$14&amp;IF(COUNTIFS('Leave log'!$A$5:$A$404,$A34,'Leave log'!$C$5:$C$404,AF$4,'Leave log'!$D$5:$D$404,AF$4,'Leave log'!$E$5:$E$404,"Half day")&gt;0,"½",""),IF(AND(Setup!$A$15&lt;&gt;"",COUNTIFS('Leave log'!$A$5:$A$404,$A34,'Leave log'!$C$5:$C$404,"&lt;="&amp;AF$4,'Leave log'!$D$5:$D$404,"&gt;="&amp;AF$4,'Leave log'!$B$5:$B$404,Setup!$A$15)&gt;0),Setup!$B$15&amp;IF(COUNTIFS('Leave log'!$A$5:$A$404,$A34,'Leave log'!$C$5:$C$404,AF$4,'Leave log'!$D$5:$D$404,AF$4,'Leave log'!$E$5:$E$404,"Half day")&gt;0,"½",""),IF(AND(Setup!$A$16&lt;&gt;"",COUNTIFS('Leave log'!$A$5:$A$404,$A34,'Leave log'!$C$5:$C$404,"&lt;="&amp;AF$4,'Leave log'!$D$5:$D$404,"&gt;="&amp;AF$4,'Leave log'!$B$5:$B$404,Setup!$A$16)&gt;0),Setup!$B$16&amp;IF(COUNTIFS('Leave log'!$A$5:$A$404,$A34,'Leave log'!$C$5:$C$404,AF$4,'Leave log'!$D$5:$D$404,AF$4,'Leave log'!$E$5:$E$404,"Half day")&gt;0,"½",""),IF(AND(Setup!$A$17&lt;&gt;"",COUNTIFS('Leave log'!$A$5:$A$404,$A34,'Leave log'!$C$5:$C$404,"&lt;="&amp;AF$4,'Leave log'!$D$5:$D$404,"&gt;="&amp;AF$4,'Leave log'!$B$5:$B$404,Setup!$A$17)&gt;0),Setup!$B$17&amp;IF(COUNTIFS('Leave log'!$A$5:$A$404,$A34,'Leave log'!$C$5:$C$404,AF$4,'Leave log'!$D$5:$D$404,AF$4,'Leave log'!$E$5:$E$404,"Half day")&gt;0,"½",""),""))))))))</f>
        <v/>
      </c>
    </row>
    <row r="35">
      <c r="A35" s="74">
        <f>IFERROR(IF(INDEX(Employees!$A$5:$A$34,28)="","",INDEX(Employees!$A$5:$A$34,28)),"")</f>
        <v/>
      </c>
      <c r="B35" s="75">
        <f>IF(OR(B$7=1,$A35=""),"",IF(COUNTIFS('Leave log'!$A$5:$A$404,$A35,'Leave log'!$C$5:$C$404,"&lt;="&amp;B$4,'Leave log'!$D$5:$D$404,"&gt;="&amp;B$4)=0,"",IF(AND(Setup!$A$12&lt;&gt;"",COUNTIFS('Leave log'!$A$5:$A$404,$A35,'Leave log'!$C$5:$C$404,"&lt;="&amp;B$4,'Leave log'!$D$5:$D$404,"&gt;="&amp;B$4,'Leave log'!$B$5:$B$404,Setup!$A$12)&gt;0),Setup!$B$12&amp;IF(COUNTIFS('Leave log'!$A$5:$A$404,$A35,'Leave log'!$C$5:$C$404,B$4,'Leave log'!$D$5:$D$404,B$4,'Leave log'!$E$5:$E$404,"Half day")&gt;0,"½",""),IF(AND(Setup!$A$13&lt;&gt;"",COUNTIFS('Leave log'!$A$5:$A$404,$A35,'Leave log'!$C$5:$C$404,"&lt;="&amp;B$4,'Leave log'!$D$5:$D$404,"&gt;="&amp;B$4,'Leave log'!$B$5:$B$404,Setup!$A$13)&gt;0),Setup!$B$13&amp;IF(COUNTIFS('Leave log'!$A$5:$A$404,$A35,'Leave log'!$C$5:$C$404,B$4,'Leave log'!$D$5:$D$404,B$4,'Leave log'!$E$5:$E$404,"Half day")&gt;0,"½",""),IF(AND(Setup!$A$14&lt;&gt;"",COUNTIFS('Leave log'!$A$5:$A$404,$A35,'Leave log'!$C$5:$C$404,"&lt;="&amp;B$4,'Leave log'!$D$5:$D$404,"&gt;="&amp;B$4,'Leave log'!$B$5:$B$404,Setup!$A$14)&gt;0),Setup!$B$14&amp;IF(COUNTIFS('Leave log'!$A$5:$A$404,$A35,'Leave log'!$C$5:$C$404,B$4,'Leave log'!$D$5:$D$404,B$4,'Leave log'!$E$5:$E$404,"Half day")&gt;0,"½",""),IF(AND(Setup!$A$15&lt;&gt;"",COUNTIFS('Leave log'!$A$5:$A$404,$A35,'Leave log'!$C$5:$C$404,"&lt;="&amp;B$4,'Leave log'!$D$5:$D$404,"&gt;="&amp;B$4,'Leave log'!$B$5:$B$404,Setup!$A$15)&gt;0),Setup!$B$15&amp;IF(COUNTIFS('Leave log'!$A$5:$A$404,$A35,'Leave log'!$C$5:$C$404,B$4,'Leave log'!$D$5:$D$404,B$4,'Leave log'!$E$5:$E$404,"Half day")&gt;0,"½",""),IF(AND(Setup!$A$16&lt;&gt;"",COUNTIFS('Leave log'!$A$5:$A$404,$A35,'Leave log'!$C$5:$C$404,"&lt;="&amp;B$4,'Leave log'!$D$5:$D$404,"&gt;="&amp;B$4,'Leave log'!$B$5:$B$404,Setup!$A$16)&gt;0),Setup!$B$16&amp;IF(COUNTIFS('Leave log'!$A$5:$A$404,$A35,'Leave log'!$C$5:$C$404,B$4,'Leave log'!$D$5:$D$404,B$4,'Leave log'!$E$5:$E$404,"Half day")&gt;0,"½",""),IF(AND(Setup!$A$17&lt;&gt;"",COUNTIFS('Leave log'!$A$5:$A$404,$A35,'Leave log'!$C$5:$C$404,"&lt;="&amp;B$4,'Leave log'!$D$5:$D$404,"&gt;="&amp;B$4,'Leave log'!$B$5:$B$404,Setup!$A$17)&gt;0),Setup!$B$17&amp;IF(COUNTIFS('Leave log'!$A$5:$A$404,$A35,'Leave log'!$C$5:$C$404,B$4,'Leave log'!$D$5:$D$404,B$4,'Leave log'!$E$5:$E$404,"Half day")&gt;0,"½",""),""))))))))</f>
        <v/>
      </c>
      <c r="C35" s="75">
        <f>IF(OR(C$7=1,$A35=""),"",IF(COUNTIFS('Leave log'!$A$5:$A$404,$A35,'Leave log'!$C$5:$C$404,"&lt;="&amp;C$4,'Leave log'!$D$5:$D$404,"&gt;="&amp;C$4)=0,"",IF(AND(Setup!$A$12&lt;&gt;"",COUNTIFS('Leave log'!$A$5:$A$404,$A35,'Leave log'!$C$5:$C$404,"&lt;="&amp;C$4,'Leave log'!$D$5:$D$404,"&gt;="&amp;C$4,'Leave log'!$B$5:$B$404,Setup!$A$12)&gt;0),Setup!$B$12&amp;IF(COUNTIFS('Leave log'!$A$5:$A$404,$A35,'Leave log'!$C$5:$C$404,C$4,'Leave log'!$D$5:$D$404,C$4,'Leave log'!$E$5:$E$404,"Half day")&gt;0,"½",""),IF(AND(Setup!$A$13&lt;&gt;"",COUNTIFS('Leave log'!$A$5:$A$404,$A35,'Leave log'!$C$5:$C$404,"&lt;="&amp;C$4,'Leave log'!$D$5:$D$404,"&gt;="&amp;C$4,'Leave log'!$B$5:$B$404,Setup!$A$13)&gt;0),Setup!$B$13&amp;IF(COUNTIFS('Leave log'!$A$5:$A$404,$A35,'Leave log'!$C$5:$C$404,C$4,'Leave log'!$D$5:$D$404,C$4,'Leave log'!$E$5:$E$404,"Half day")&gt;0,"½",""),IF(AND(Setup!$A$14&lt;&gt;"",COUNTIFS('Leave log'!$A$5:$A$404,$A35,'Leave log'!$C$5:$C$404,"&lt;="&amp;C$4,'Leave log'!$D$5:$D$404,"&gt;="&amp;C$4,'Leave log'!$B$5:$B$404,Setup!$A$14)&gt;0),Setup!$B$14&amp;IF(COUNTIFS('Leave log'!$A$5:$A$404,$A35,'Leave log'!$C$5:$C$404,C$4,'Leave log'!$D$5:$D$404,C$4,'Leave log'!$E$5:$E$404,"Half day")&gt;0,"½",""),IF(AND(Setup!$A$15&lt;&gt;"",COUNTIFS('Leave log'!$A$5:$A$404,$A35,'Leave log'!$C$5:$C$404,"&lt;="&amp;C$4,'Leave log'!$D$5:$D$404,"&gt;="&amp;C$4,'Leave log'!$B$5:$B$404,Setup!$A$15)&gt;0),Setup!$B$15&amp;IF(COUNTIFS('Leave log'!$A$5:$A$404,$A35,'Leave log'!$C$5:$C$404,C$4,'Leave log'!$D$5:$D$404,C$4,'Leave log'!$E$5:$E$404,"Half day")&gt;0,"½",""),IF(AND(Setup!$A$16&lt;&gt;"",COUNTIFS('Leave log'!$A$5:$A$404,$A35,'Leave log'!$C$5:$C$404,"&lt;="&amp;C$4,'Leave log'!$D$5:$D$404,"&gt;="&amp;C$4,'Leave log'!$B$5:$B$404,Setup!$A$16)&gt;0),Setup!$B$16&amp;IF(COUNTIFS('Leave log'!$A$5:$A$404,$A35,'Leave log'!$C$5:$C$404,C$4,'Leave log'!$D$5:$D$404,C$4,'Leave log'!$E$5:$E$404,"Half day")&gt;0,"½",""),IF(AND(Setup!$A$17&lt;&gt;"",COUNTIFS('Leave log'!$A$5:$A$404,$A35,'Leave log'!$C$5:$C$404,"&lt;="&amp;C$4,'Leave log'!$D$5:$D$404,"&gt;="&amp;C$4,'Leave log'!$B$5:$B$404,Setup!$A$17)&gt;0),Setup!$B$17&amp;IF(COUNTIFS('Leave log'!$A$5:$A$404,$A35,'Leave log'!$C$5:$C$404,C$4,'Leave log'!$D$5:$D$404,C$4,'Leave log'!$E$5:$E$404,"Half day")&gt;0,"½",""),""))))))))</f>
        <v/>
      </c>
      <c r="D35" s="75">
        <f>IF(OR(D$7=1,$A35=""),"",IF(COUNTIFS('Leave log'!$A$5:$A$404,$A35,'Leave log'!$C$5:$C$404,"&lt;="&amp;D$4,'Leave log'!$D$5:$D$404,"&gt;="&amp;D$4)=0,"",IF(AND(Setup!$A$12&lt;&gt;"",COUNTIFS('Leave log'!$A$5:$A$404,$A35,'Leave log'!$C$5:$C$404,"&lt;="&amp;D$4,'Leave log'!$D$5:$D$404,"&gt;="&amp;D$4,'Leave log'!$B$5:$B$404,Setup!$A$12)&gt;0),Setup!$B$12&amp;IF(COUNTIFS('Leave log'!$A$5:$A$404,$A35,'Leave log'!$C$5:$C$404,D$4,'Leave log'!$D$5:$D$404,D$4,'Leave log'!$E$5:$E$404,"Half day")&gt;0,"½",""),IF(AND(Setup!$A$13&lt;&gt;"",COUNTIFS('Leave log'!$A$5:$A$404,$A35,'Leave log'!$C$5:$C$404,"&lt;="&amp;D$4,'Leave log'!$D$5:$D$404,"&gt;="&amp;D$4,'Leave log'!$B$5:$B$404,Setup!$A$13)&gt;0),Setup!$B$13&amp;IF(COUNTIFS('Leave log'!$A$5:$A$404,$A35,'Leave log'!$C$5:$C$404,D$4,'Leave log'!$D$5:$D$404,D$4,'Leave log'!$E$5:$E$404,"Half day")&gt;0,"½",""),IF(AND(Setup!$A$14&lt;&gt;"",COUNTIFS('Leave log'!$A$5:$A$404,$A35,'Leave log'!$C$5:$C$404,"&lt;="&amp;D$4,'Leave log'!$D$5:$D$404,"&gt;="&amp;D$4,'Leave log'!$B$5:$B$404,Setup!$A$14)&gt;0),Setup!$B$14&amp;IF(COUNTIFS('Leave log'!$A$5:$A$404,$A35,'Leave log'!$C$5:$C$404,D$4,'Leave log'!$D$5:$D$404,D$4,'Leave log'!$E$5:$E$404,"Half day")&gt;0,"½",""),IF(AND(Setup!$A$15&lt;&gt;"",COUNTIFS('Leave log'!$A$5:$A$404,$A35,'Leave log'!$C$5:$C$404,"&lt;="&amp;D$4,'Leave log'!$D$5:$D$404,"&gt;="&amp;D$4,'Leave log'!$B$5:$B$404,Setup!$A$15)&gt;0),Setup!$B$15&amp;IF(COUNTIFS('Leave log'!$A$5:$A$404,$A35,'Leave log'!$C$5:$C$404,D$4,'Leave log'!$D$5:$D$404,D$4,'Leave log'!$E$5:$E$404,"Half day")&gt;0,"½",""),IF(AND(Setup!$A$16&lt;&gt;"",COUNTIFS('Leave log'!$A$5:$A$404,$A35,'Leave log'!$C$5:$C$404,"&lt;="&amp;D$4,'Leave log'!$D$5:$D$404,"&gt;="&amp;D$4,'Leave log'!$B$5:$B$404,Setup!$A$16)&gt;0),Setup!$B$16&amp;IF(COUNTIFS('Leave log'!$A$5:$A$404,$A35,'Leave log'!$C$5:$C$404,D$4,'Leave log'!$D$5:$D$404,D$4,'Leave log'!$E$5:$E$404,"Half day")&gt;0,"½",""),IF(AND(Setup!$A$17&lt;&gt;"",COUNTIFS('Leave log'!$A$5:$A$404,$A35,'Leave log'!$C$5:$C$404,"&lt;="&amp;D$4,'Leave log'!$D$5:$D$404,"&gt;="&amp;D$4,'Leave log'!$B$5:$B$404,Setup!$A$17)&gt;0),Setup!$B$17&amp;IF(COUNTIFS('Leave log'!$A$5:$A$404,$A35,'Leave log'!$C$5:$C$404,D$4,'Leave log'!$D$5:$D$404,D$4,'Leave log'!$E$5:$E$404,"Half day")&gt;0,"½",""),""))))))))</f>
        <v/>
      </c>
      <c r="E35" s="75">
        <f>IF(OR(E$7=1,$A35=""),"",IF(COUNTIFS('Leave log'!$A$5:$A$404,$A35,'Leave log'!$C$5:$C$404,"&lt;="&amp;E$4,'Leave log'!$D$5:$D$404,"&gt;="&amp;E$4)=0,"",IF(AND(Setup!$A$12&lt;&gt;"",COUNTIFS('Leave log'!$A$5:$A$404,$A35,'Leave log'!$C$5:$C$404,"&lt;="&amp;E$4,'Leave log'!$D$5:$D$404,"&gt;="&amp;E$4,'Leave log'!$B$5:$B$404,Setup!$A$12)&gt;0),Setup!$B$12&amp;IF(COUNTIFS('Leave log'!$A$5:$A$404,$A35,'Leave log'!$C$5:$C$404,E$4,'Leave log'!$D$5:$D$404,E$4,'Leave log'!$E$5:$E$404,"Half day")&gt;0,"½",""),IF(AND(Setup!$A$13&lt;&gt;"",COUNTIFS('Leave log'!$A$5:$A$404,$A35,'Leave log'!$C$5:$C$404,"&lt;="&amp;E$4,'Leave log'!$D$5:$D$404,"&gt;="&amp;E$4,'Leave log'!$B$5:$B$404,Setup!$A$13)&gt;0),Setup!$B$13&amp;IF(COUNTIFS('Leave log'!$A$5:$A$404,$A35,'Leave log'!$C$5:$C$404,E$4,'Leave log'!$D$5:$D$404,E$4,'Leave log'!$E$5:$E$404,"Half day")&gt;0,"½",""),IF(AND(Setup!$A$14&lt;&gt;"",COUNTIFS('Leave log'!$A$5:$A$404,$A35,'Leave log'!$C$5:$C$404,"&lt;="&amp;E$4,'Leave log'!$D$5:$D$404,"&gt;="&amp;E$4,'Leave log'!$B$5:$B$404,Setup!$A$14)&gt;0),Setup!$B$14&amp;IF(COUNTIFS('Leave log'!$A$5:$A$404,$A35,'Leave log'!$C$5:$C$404,E$4,'Leave log'!$D$5:$D$404,E$4,'Leave log'!$E$5:$E$404,"Half day")&gt;0,"½",""),IF(AND(Setup!$A$15&lt;&gt;"",COUNTIFS('Leave log'!$A$5:$A$404,$A35,'Leave log'!$C$5:$C$404,"&lt;="&amp;E$4,'Leave log'!$D$5:$D$404,"&gt;="&amp;E$4,'Leave log'!$B$5:$B$404,Setup!$A$15)&gt;0),Setup!$B$15&amp;IF(COUNTIFS('Leave log'!$A$5:$A$404,$A35,'Leave log'!$C$5:$C$404,E$4,'Leave log'!$D$5:$D$404,E$4,'Leave log'!$E$5:$E$404,"Half day")&gt;0,"½",""),IF(AND(Setup!$A$16&lt;&gt;"",COUNTIFS('Leave log'!$A$5:$A$404,$A35,'Leave log'!$C$5:$C$404,"&lt;="&amp;E$4,'Leave log'!$D$5:$D$404,"&gt;="&amp;E$4,'Leave log'!$B$5:$B$404,Setup!$A$16)&gt;0),Setup!$B$16&amp;IF(COUNTIFS('Leave log'!$A$5:$A$404,$A35,'Leave log'!$C$5:$C$404,E$4,'Leave log'!$D$5:$D$404,E$4,'Leave log'!$E$5:$E$404,"Half day")&gt;0,"½",""),IF(AND(Setup!$A$17&lt;&gt;"",COUNTIFS('Leave log'!$A$5:$A$404,$A35,'Leave log'!$C$5:$C$404,"&lt;="&amp;E$4,'Leave log'!$D$5:$D$404,"&gt;="&amp;E$4,'Leave log'!$B$5:$B$404,Setup!$A$17)&gt;0),Setup!$B$17&amp;IF(COUNTIFS('Leave log'!$A$5:$A$404,$A35,'Leave log'!$C$5:$C$404,E$4,'Leave log'!$D$5:$D$404,E$4,'Leave log'!$E$5:$E$404,"Half day")&gt;0,"½",""),""))))))))</f>
        <v/>
      </c>
      <c r="F35" s="75">
        <f>IF(OR(F$7=1,$A35=""),"",IF(COUNTIFS('Leave log'!$A$5:$A$404,$A35,'Leave log'!$C$5:$C$404,"&lt;="&amp;F$4,'Leave log'!$D$5:$D$404,"&gt;="&amp;F$4)=0,"",IF(AND(Setup!$A$12&lt;&gt;"",COUNTIFS('Leave log'!$A$5:$A$404,$A35,'Leave log'!$C$5:$C$404,"&lt;="&amp;F$4,'Leave log'!$D$5:$D$404,"&gt;="&amp;F$4,'Leave log'!$B$5:$B$404,Setup!$A$12)&gt;0),Setup!$B$12&amp;IF(COUNTIFS('Leave log'!$A$5:$A$404,$A35,'Leave log'!$C$5:$C$404,F$4,'Leave log'!$D$5:$D$404,F$4,'Leave log'!$E$5:$E$404,"Half day")&gt;0,"½",""),IF(AND(Setup!$A$13&lt;&gt;"",COUNTIFS('Leave log'!$A$5:$A$404,$A35,'Leave log'!$C$5:$C$404,"&lt;="&amp;F$4,'Leave log'!$D$5:$D$404,"&gt;="&amp;F$4,'Leave log'!$B$5:$B$404,Setup!$A$13)&gt;0),Setup!$B$13&amp;IF(COUNTIFS('Leave log'!$A$5:$A$404,$A35,'Leave log'!$C$5:$C$404,F$4,'Leave log'!$D$5:$D$404,F$4,'Leave log'!$E$5:$E$404,"Half day")&gt;0,"½",""),IF(AND(Setup!$A$14&lt;&gt;"",COUNTIFS('Leave log'!$A$5:$A$404,$A35,'Leave log'!$C$5:$C$404,"&lt;="&amp;F$4,'Leave log'!$D$5:$D$404,"&gt;="&amp;F$4,'Leave log'!$B$5:$B$404,Setup!$A$14)&gt;0),Setup!$B$14&amp;IF(COUNTIFS('Leave log'!$A$5:$A$404,$A35,'Leave log'!$C$5:$C$404,F$4,'Leave log'!$D$5:$D$404,F$4,'Leave log'!$E$5:$E$404,"Half day")&gt;0,"½",""),IF(AND(Setup!$A$15&lt;&gt;"",COUNTIFS('Leave log'!$A$5:$A$404,$A35,'Leave log'!$C$5:$C$404,"&lt;="&amp;F$4,'Leave log'!$D$5:$D$404,"&gt;="&amp;F$4,'Leave log'!$B$5:$B$404,Setup!$A$15)&gt;0),Setup!$B$15&amp;IF(COUNTIFS('Leave log'!$A$5:$A$404,$A35,'Leave log'!$C$5:$C$404,F$4,'Leave log'!$D$5:$D$404,F$4,'Leave log'!$E$5:$E$404,"Half day")&gt;0,"½",""),IF(AND(Setup!$A$16&lt;&gt;"",COUNTIFS('Leave log'!$A$5:$A$404,$A35,'Leave log'!$C$5:$C$404,"&lt;="&amp;F$4,'Leave log'!$D$5:$D$404,"&gt;="&amp;F$4,'Leave log'!$B$5:$B$404,Setup!$A$16)&gt;0),Setup!$B$16&amp;IF(COUNTIFS('Leave log'!$A$5:$A$404,$A35,'Leave log'!$C$5:$C$404,F$4,'Leave log'!$D$5:$D$404,F$4,'Leave log'!$E$5:$E$404,"Half day")&gt;0,"½",""),IF(AND(Setup!$A$17&lt;&gt;"",COUNTIFS('Leave log'!$A$5:$A$404,$A35,'Leave log'!$C$5:$C$404,"&lt;="&amp;F$4,'Leave log'!$D$5:$D$404,"&gt;="&amp;F$4,'Leave log'!$B$5:$B$404,Setup!$A$17)&gt;0),Setup!$B$17&amp;IF(COUNTIFS('Leave log'!$A$5:$A$404,$A35,'Leave log'!$C$5:$C$404,F$4,'Leave log'!$D$5:$D$404,F$4,'Leave log'!$E$5:$E$404,"Half day")&gt;0,"½",""),""))))))))</f>
        <v/>
      </c>
      <c r="G35" s="75">
        <f>IF(OR(G$7=1,$A35=""),"",IF(COUNTIFS('Leave log'!$A$5:$A$404,$A35,'Leave log'!$C$5:$C$404,"&lt;="&amp;G$4,'Leave log'!$D$5:$D$404,"&gt;="&amp;G$4)=0,"",IF(AND(Setup!$A$12&lt;&gt;"",COUNTIFS('Leave log'!$A$5:$A$404,$A35,'Leave log'!$C$5:$C$404,"&lt;="&amp;G$4,'Leave log'!$D$5:$D$404,"&gt;="&amp;G$4,'Leave log'!$B$5:$B$404,Setup!$A$12)&gt;0),Setup!$B$12&amp;IF(COUNTIFS('Leave log'!$A$5:$A$404,$A35,'Leave log'!$C$5:$C$404,G$4,'Leave log'!$D$5:$D$404,G$4,'Leave log'!$E$5:$E$404,"Half day")&gt;0,"½",""),IF(AND(Setup!$A$13&lt;&gt;"",COUNTIFS('Leave log'!$A$5:$A$404,$A35,'Leave log'!$C$5:$C$404,"&lt;="&amp;G$4,'Leave log'!$D$5:$D$404,"&gt;="&amp;G$4,'Leave log'!$B$5:$B$404,Setup!$A$13)&gt;0),Setup!$B$13&amp;IF(COUNTIFS('Leave log'!$A$5:$A$404,$A35,'Leave log'!$C$5:$C$404,G$4,'Leave log'!$D$5:$D$404,G$4,'Leave log'!$E$5:$E$404,"Half day")&gt;0,"½",""),IF(AND(Setup!$A$14&lt;&gt;"",COUNTIFS('Leave log'!$A$5:$A$404,$A35,'Leave log'!$C$5:$C$404,"&lt;="&amp;G$4,'Leave log'!$D$5:$D$404,"&gt;="&amp;G$4,'Leave log'!$B$5:$B$404,Setup!$A$14)&gt;0),Setup!$B$14&amp;IF(COUNTIFS('Leave log'!$A$5:$A$404,$A35,'Leave log'!$C$5:$C$404,G$4,'Leave log'!$D$5:$D$404,G$4,'Leave log'!$E$5:$E$404,"Half day")&gt;0,"½",""),IF(AND(Setup!$A$15&lt;&gt;"",COUNTIFS('Leave log'!$A$5:$A$404,$A35,'Leave log'!$C$5:$C$404,"&lt;="&amp;G$4,'Leave log'!$D$5:$D$404,"&gt;="&amp;G$4,'Leave log'!$B$5:$B$404,Setup!$A$15)&gt;0),Setup!$B$15&amp;IF(COUNTIFS('Leave log'!$A$5:$A$404,$A35,'Leave log'!$C$5:$C$404,G$4,'Leave log'!$D$5:$D$404,G$4,'Leave log'!$E$5:$E$404,"Half day")&gt;0,"½",""),IF(AND(Setup!$A$16&lt;&gt;"",COUNTIFS('Leave log'!$A$5:$A$404,$A35,'Leave log'!$C$5:$C$404,"&lt;="&amp;G$4,'Leave log'!$D$5:$D$404,"&gt;="&amp;G$4,'Leave log'!$B$5:$B$404,Setup!$A$16)&gt;0),Setup!$B$16&amp;IF(COUNTIFS('Leave log'!$A$5:$A$404,$A35,'Leave log'!$C$5:$C$404,G$4,'Leave log'!$D$5:$D$404,G$4,'Leave log'!$E$5:$E$404,"Half day")&gt;0,"½",""),IF(AND(Setup!$A$17&lt;&gt;"",COUNTIFS('Leave log'!$A$5:$A$404,$A35,'Leave log'!$C$5:$C$404,"&lt;="&amp;G$4,'Leave log'!$D$5:$D$404,"&gt;="&amp;G$4,'Leave log'!$B$5:$B$404,Setup!$A$17)&gt;0),Setup!$B$17&amp;IF(COUNTIFS('Leave log'!$A$5:$A$404,$A35,'Leave log'!$C$5:$C$404,G$4,'Leave log'!$D$5:$D$404,G$4,'Leave log'!$E$5:$E$404,"Half day")&gt;0,"½",""),""))))))))</f>
        <v/>
      </c>
      <c r="H35" s="75">
        <f>IF(OR(H$7=1,$A35=""),"",IF(COUNTIFS('Leave log'!$A$5:$A$404,$A35,'Leave log'!$C$5:$C$404,"&lt;="&amp;H$4,'Leave log'!$D$5:$D$404,"&gt;="&amp;H$4)=0,"",IF(AND(Setup!$A$12&lt;&gt;"",COUNTIFS('Leave log'!$A$5:$A$404,$A35,'Leave log'!$C$5:$C$404,"&lt;="&amp;H$4,'Leave log'!$D$5:$D$404,"&gt;="&amp;H$4,'Leave log'!$B$5:$B$404,Setup!$A$12)&gt;0),Setup!$B$12&amp;IF(COUNTIFS('Leave log'!$A$5:$A$404,$A35,'Leave log'!$C$5:$C$404,H$4,'Leave log'!$D$5:$D$404,H$4,'Leave log'!$E$5:$E$404,"Half day")&gt;0,"½",""),IF(AND(Setup!$A$13&lt;&gt;"",COUNTIFS('Leave log'!$A$5:$A$404,$A35,'Leave log'!$C$5:$C$404,"&lt;="&amp;H$4,'Leave log'!$D$5:$D$404,"&gt;="&amp;H$4,'Leave log'!$B$5:$B$404,Setup!$A$13)&gt;0),Setup!$B$13&amp;IF(COUNTIFS('Leave log'!$A$5:$A$404,$A35,'Leave log'!$C$5:$C$404,H$4,'Leave log'!$D$5:$D$404,H$4,'Leave log'!$E$5:$E$404,"Half day")&gt;0,"½",""),IF(AND(Setup!$A$14&lt;&gt;"",COUNTIFS('Leave log'!$A$5:$A$404,$A35,'Leave log'!$C$5:$C$404,"&lt;="&amp;H$4,'Leave log'!$D$5:$D$404,"&gt;="&amp;H$4,'Leave log'!$B$5:$B$404,Setup!$A$14)&gt;0),Setup!$B$14&amp;IF(COUNTIFS('Leave log'!$A$5:$A$404,$A35,'Leave log'!$C$5:$C$404,H$4,'Leave log'!$D$5:$D$404,H$4,'Leave log'!$E$5:$E$404,"Half day")&gt;0,"½",""),IF(AND(Setup!$A$15&lt;&gt;"",COUNTIFS('Leave log'!$A$5:$A$404,$A35,'Leave log'!$C$5:$C$404,"&lt;="&amp;H$4,'Leave log'!$D$5:$D$404,"&gt;="&amp;H$4,'Leave log'!$B$5:$B$404,Setup!$A$15)&gt;0),Setup!$B$15&amp;IF(COUNTIFS('Leave log'!$A$5:$A$404,$A35,'Leave log'!$C$5:$C$404,H$4,'Leave log'!$D$5:$D$404,H$4,'Leave log'!$E$5:$E$404,"Half day")&gt;0,"½",""),IF(AND(Setup!$A$16&lt;&gt;"",COUNTIFS('Leave log'!$A$5:$A$404,$A35,'Leave log'!$C$5:$C$404,"&lt;="&amp;H$4,'Leave log'!$D$5:$D$404,"&gt;="&amp;H$4,'Leave log'!$B$5:$B$404,Setup!$A$16)&gt;0),Setup!$B$16&amp;IF(COUNTIFS('Leave log'!$A$5:$A$404,$A35,'Leave log'!$C$5:$C$404,H$4,'Leave log'!$D$5:$D$404,H$4,'Leave log'!$E$5:$E$404,"Half day")&gt;0,"½",""),IF(AND(Setup!$A$17&lt;&gt;"",COUNTIFS('Leave log'!$A$5:$A$404,$A35,'Leave log'!$C$5:$C$404,"&lt;="&amp;H$4,'Leave log'!$D$5:$D$404,"&gt;="&amp;H$4,'Leave log'!$B$5:$B$404,Setup!$A$17)&gt;0),Setup!$B$17&amp;IF(COUNTIFS('Leave log'!$A$5:$A$404,$A35,'Leave log'!$C$5:$C$404,H$4,'Leave log'!$D$5:$D$404,H$4,'Leave log'!$E$5:$E$404,"Half day")&gt;0,"½",""),""))))))))</f>
        <v/>
      </c>
      <c r="I35" s="75">
        <f>IF(OR(I$7=1,$A35=""),"",IF(COUNTIFS('Leave log'!$A$5:$A$404,$A35,'Leave log'!$C$5:$C$404,"&lt;="&amp;I$4,'Leave log'!$D$5:$D$404,"&gt;="&amp;I$4)=0,"",IF(AND(Setup!$A$12&lt;&gt;"",COUNTIFS('Leave log'!$A$5:$A$404,$A35,'Leave log'!$C$5:$C$404,"&lt;="&amp;I$4,'Leave log'!$D$5:$D$404,"&gt;="&amp;I$4,'Leave log'!$B$5:$B$404,Setup!$A$12)&gt;0),Setup!$B$12&amp;IF(COUNTIFS('Leave log'!$A$5:$A$404,$A35,'Leave log'!$C$5:$C$404,I$4,'Leave log'!$D$5:$D$404,I$4,'Leave log'!$E$5:$E$404,"Half day")&gt;0,"½",""),IF(AND(Setup!$A$13&lt;&gt;"",COUNTIFS('Leave log'!$A$5:$A$404,$A35,'Leave log'!$C$5:$C$404,"&lt;="&amp;I$4,'Leave log'!$D$5:$D$404,"&gt;="&amp;I$4,'Leave log'!$B$5:$B$404,Setup!$A$13)&gt;0),Setup!$B$13&amp;IF(COUNTIFS('Leave log'!$A$5:$A$404,$A35,'Leave log'!$C$5:$C$404,I$4,'Leave log'!$D$5:$D$404,I$4,'Leave log'!$E$5:$E$404,"Half day")&gt;0,"½",""),IF(AND(Setup!$A$14&lt;&gt;"",COUNTIFS('Leave log'!$A$5:$A$404,$A35,'Leave log'!$C$5:$C$404,"&lt;="&amp;I$4,'Leave log'!$D$5:$D$404,"&gt;="&amp;I$4,'Leave log'!$B$5:$B$404,Setup!$A$14)&gt;0),Setup!$B$14&amp;IF(COUNTIFS('Leave log'!$A$5:$A$404,$A35,'Leave log'!$C$5:$C$404,I$4,'Leave log'!$D$5:$D$404,I$4,'Leave log'!$E$5:$E$404,"Half day")&gt;0,"½",""),IF(AND(Setup!$A$15&lt;&gt;"",COUNTIFS('Leave log'!$A$5:$A$404,$A35,'Leave log'!$C$5:$C$404,"&lt;="&amp;I$4,'Leave log'!$D$5:$D$404,"&gt;="&amp;I$4,'Leave log'!$B$5:$B$404,Setup!$A$15)&gt;0),Setup!$B$15&amp;IF(COUNTIFS('Leave log'!$A$5:$A$404,$A35,'Leave log'!$C$5:$C$404,I$4,'Leave log'!$D$5:$D$404,I$4,'Leave log'!$E$5:$E$404,"Half day")&gt;0,"½",""),IF(AND(Setup!$A$16&lt;&gt;"",COUNTIFS('Leave log'!$A$5:$A$404,$A35,'Leave log'!$C$5:$C$404,"&lt;="&amp;I$4,'Leave log'!$D$5:$D$404,"&gt;="&amp;I$4,'Leave log'!$B$5:$B$404,Setup!$A$16)&gt;0),Setup!$B$16&amp;IF(COUNTIFS('Leave log'!$A$5:$A$404,$A35,'Leave log'!$C$5:$C$404,I$4,'Leave log'!$D$5:$D$404,I$4,'Leave log'!$E$5:$E$404,"Half day")&gt;0,"½",""),IF(AND(Setup!$A$17&lt;&gt;"",COUNTIFS('Leave log'!$A$5:$A$404,$A35,'Leave log'!$C$5:$C$404,"&lt;="&amp;I$4,'Leave log'!$D$5:$D$404,"&gt;="&amp;I$4,'Leave log'!$B$5:$B$404,Setup!$A$17)&gt;0),Setup!$B$17&amp;IF(COUNTIFS('Leave log'!$A$5:$A$404,$A35,'Leave log'!$C$5:$C$404,I$4,'Leave log'!$D$5:$D$404,I$4,'Leave log'!$E$5:$E$404,"Half day")&gt;0,"½",""),""))))))))</f>
        <v/>
      </c>
      <c r="J35" s="75">
        <f>IF(OR(J$7=1,$A35=""),"",IF(COUNTIFS('Leave log'!$A$5:$A$404,$A35,'Leave log'!$C$5:$C$404,"&lt;="&amp;J$4,'Leave log'!$D$5:$D$404,"&gt;="&amp;J$4)=0,"",IF(AND(Setup!$A$12&lt;&gt;"",COUNTIFS('Leave log'!$A$5:$A$404,$A35,'Leave log'!$C$5:$C$404,"&lt;="&amp;J$4,'Leave log'!$D$5:$D$404,"&gt;="&amp;J$4,'Leave log'!$B$5:$B$404,Setup!$A$12)&gt;0),Setup!$B$12&amp;IF(COUNTIFS('Leave log'!$A$5:$A$404,$A35,'Leave log'!$C$5:$C$404,J$4,'Leave log'!$D$5:$D$404,J$4,'Leave log'!$E$5:$E$404,"Half day")&gt;0,"½",""),IF(AND(Setup!$A$13&lt;&gt;"",COUNTIFS('Leave log'!$A$5:$A$404,$A35,'Leave log'!$C$5:$C$404,"&lt;="&amp;J$4,'Leave log'!$D$5:$D$404,"&gt;="&amp;J$4,'Leave log'!$B$5:$B$404,Setup!$A$13)&gt;0),Setup!$B$13&amp;IF(COUNTIFS('Leave log'!$A$5:$A$404,$A35,'Leave log'!$C$5:$C$404,J$4,'Leave log'!$D$5:$D$404,J$4,'Leave log'!$E$5:$E$404,"Half day")&gt;0,"½",""),IF(AND(Setup!$A$14&lt;&gt;"",COUNTIFS('Leave log'!$A$5:$A$404,$A35,'Leave log'!$C$5:$C$404,"&lt;="&amp;J$4,'Leave log'!$D$5:$D$404,"&gt;="&amp;J$4,'Leave log'!$B$5:$B$404,Setup!$A$14)&gt;0),Setup!$B$14&amp;IF(COUNTIFS('Leave log'!$A$5:$A$404,$A35,'Leave log'!$C$5:$C$404,J$4,'Leave log'!$D$5:$D$404,J$4,'Leave log'!$E$5:$E$404,"Half day")&gt;0,"½",""),IF(AND(Setup!$A$15&lt;&gt;"",COUNTIFS('Leave log'!$A$5:$A$404,$A35,'Leave log'!$C$5:$C$404,"&lt;="&amp;J$4,'Leave log'!$D$5:$D$404,"&gt;="&amp;J$4,'Leave log'!$B$5:$B$404,Setup!$A$15)&gt;0),Setup!$B$15&amp;IF(COUNTIFS('Leave log'!$A$5:$A$404,$A35,'Leave log'!$C$5:$C$404,J$4,'Leave log'!$D$5:$D$404,J$4,'Leave log'!$E$5:$E$404,"Half day")&gt;0,"½",""),IF(AND(Setup!$A$16&lt;&gt;"",COUNTIFS('Leave log'!$A$5:$A$404,$A35,'Leave log'!$C$5:$C$404,"&lt;="&amp;J$4,'Leave log'!$D$5:$D$404,"&gt;="&amp;J$4,'Leave log'!$B$5:$B$404,Setup!$A$16)&gt;0),Setup!$B$16&amp;IF(COUNTIFS('Leave log'!$A$5:$A$404,$A35,'Leave log'!$C$5:$C$404,J$4,'Leave log'!$D$5:$D$404,J$4,'Leave log'!$E$5:$E$404,"Half day")&gt;0,"½",""),IF(AND(Setup!$A$17&lt;&gt;"",COUNTIFS('Leave log'!$A$5:$A$404,$A35,'Leave log'!$C$5:$C$404,"&lt;="&amp;J$4,'Leave log'!$D$5:$D$404,"&gt;="&amp;J$4,'Leave log'!$B$5:$B$404,Setup!$A$17)&gt;0),Setup!$B$17&amp;IF(COUNTIFS('Leave log'!$A$5:$A$404,$A35,'Leave log'!$C$5:$C$404,J$4,'Leave log'!$D$5:$D$404,J$4,'Leave log'!$E$5:$E$404,"Half day")&gt;0,"½",""),""))))))))</f>
        <v/>
      </c>
      <c r="K35" s="75">
        <f>IF(OR(K$7=1,$A35=""),"",IF(COUNTIFS('Leave log'!$A$5:$A$404,$A35,'Leave log'!$C$5:$C$404,"&lt;="&amp;K$4,'Leave log'!$D$5:$D$404,"&gt;="&amp;K$4)=0,"",IF(AND(Setup!$A$12&lt;&gt;"",COUNTIFS('Leave log'!$A$5:$A$404,$A35,'Leave log'!$C$5:$C$404,"&lt;="&amp;K$4,'Leave log'!$D$5:$D$404,"&gt;="&amp;K$4,'Leave log'!$B$5:$B$404,Setup!$A$12)&gt;0),Setup!$B$12&amp;IF(COUNTIFS('Leave log'!$A$5:$A$404,$A35,'Leave log'!$C$5:$C$404,K$4,'Leave log'!$D$5:$D$404,K$4,'Leave log'!$E$5:$E$404,"Half day")&gt;0,"½",""),IF(AND(Setup!$A$13&lt;&gt;"",COUNTIFS('Leave log'!$A$5:$A$404,$A35,'Leave log'!$C$5:$C$404,"&lt;="&amp;K$4,'Leave log'!$D$5:$D$404,"&gt;="&amp;K$4,'Leave log'!$B$5:$B$404,Setup!$A$13)&gt;0),Setup!$B$13&amp;IF(COUNTIFS('Leave log'!$A$5:$A$404,$A35,'Leave log'!$C$5:$C$404,K$4,'Leave log'!$D$5:$D$404,K$4,'Leave log'!$E$5:$E$404,"Half day")&gt;0,"½",""),IF(AND(Setup!$A$14&lt;&gt;"",COUNTIFS('Leave log'!$A$5:$A$404,$A35,'Leave log'!$C$5:$C$404,"&lt;="&amp;K$4,'Leave log'!$D$5:$D$404,"&gt;="&amp;K$4,'Leave log'!$B$5:$B$404,Setup!$A$14)&gt;0),Setup!$B$14&amp;IF(COUNTIFS('Leave log'!$A$5:$A$404,$A35,'Leave log'!$C$5:$C$404,K$4,'Leave log'!$D$5:$D$404,K$4,'Leave log'!$E$5:$E$404,"Half day")&gt;0,"½",""),IF(AND(Setup!$A$15&lt;&gt;"",COUNTIFS('Leave log'!$A$5:$A$404,$A35,'Leave log'!$C$5:$C$404,"&lt;="&amp;K$4,'Leave log'!$D$5:$D$404,"&gt;="&amp;K$4,'Leave log'!$B$5:$B$404,Setup!$A$15)&gt;0),Setup!$B$15&amp;IF(COUNTIFS('Leave log'!$A$5:$A$404,$A35,'Leave log'!$C$5:$C$404,K$4,'Leave log'!$D$5:$D$404,K$4,'Leave log'!$E$5:$E$404,"Half day")&gt;0,"½",""),IF(AND(Setup!$A$16&lt;&gt;"",COUNTIFS('Leave log'!$A$5:$A$404,$A35,'Leave log'!$C$5:$C$404,"&lt;="&amp;K$4,'Leave log'!$D$5:$D$404,"&gt;="&amp;K$4,'Leave log'!$B$5:$B$404,Setup!$A$16)&gt;0),Setup!$B$16&amp;IF(COUNTIFS('Leave log'!$A$5:$A$404,$A35,'Leave log'!$C$5:$C$404,K$4,'Leave log'!$D$5:$D$404,K$4,'Leave log'!$E$5:$E$404,"Half day")&gt;0,"½",""),IF(AND(Setup!$A$17&lt;&gt;"",COUNTIFS('Leave log'!$A$5:$A$404,$A35,'Leave log'!$C$5:$C$404,"&lt;="&amp;K$4,'Leave log'!$D$5:$D$404,"&gt;="&amp;K$4,'Leave log'!$B$5:$B$404,Setup!$A$17)&gt;0),Setup!$B$17&amp;IF(COUNTIFS('Leave log'!$A$5:$A$404,$A35,'Leave log'!$C$5:$C$404,K$4,'Leave log'!$D$5:$D$404,K$4,'Leave log'!$E$5:$E$404,"Half day")&gt;0,"½",""),""))))))))</f>
        <v/>
      </c>
      <c r="L35" s="75">
        <f>IF(OR(L$7=1,$A35=""),"",IF(COUNTIFS('Leave log'!$A$5:$A$404,$A35,'Leave log'!$C$5:$C$404,"&lt;="&amp;L$4,'Leave log'!$D$5:$D$404,"&gt;="&amp;L$4)=0,"",IF(AND(Setup!$A$12&lt;&gt;"",COUNTIFS('Leave log'!$A$5:$A$404,$A35,'Leave log'!$C$5:$C$404,"&lt;="&amp;L$4,'Leave log'!$D$5:$D$404,"&gt;="&amp;L$4,'Leave log'!$B$5:$B$404,Setup!$A$12)&gt;0),Setup!$B$12&amp;IF(COUNTIFS('Leave log'!$A$5:$A$404,$A35,'Leave log'!$C$5:$C$404,L$4,'Leave log'!$D$5:$D$404,L$4,'Leave log'!$E$5:$E$404,"Half day")&gt;0,"½",""),IF(AND(Setup!$A$13&lt;&gt;"",COUNTIFS('Leave log'!$A$5:$A$404,$A35,'Leave log'!$C$5:$C$404,"&lt;="&amp;L$4,'Leave log'!$D$5:$D$404,"&gt;="&amp;L$4,'Leave log'!$B$5:$B$404,Setup!$A$13)&gt;0),Setup!$B$13&amp;IF(COUNTIFS('Leave log'!$A$5:$A$404,$A35,'Leave log'!$C$5:$C$404,L$4,'Leave log'!$D$5:$D$404,L$4,'Leave log'!$E$5:$E$404,"Half day")&gt;0,"½",""),IF(AND(Setup!$A$14&lt;&gt;"",COUNTIFS('Leave log'!$A$5:$A$404,$A35,'Leave log'!$C$5:$C$404,"&lt;="&amp;L$4,'Leave log'!$D$5:$D$404,"&gt;="&amp;L$4,'Leave log'!$B$5:$B$404,Setup!$A$14)&gt;0),Setup!$B$14&amp;IF(COUNTIFS('Leave log'!$A$5:$A$404,$A35,'Leave log'!$C$5:$C$404,L$4,'Leave log'!$D$5:$D$404,L$4,'Leave log'!$E$5:$E$404,"Half day")&gt;0,"½",""),IF(AND(Setup!$A$15&lt;&gt;"",COUNTIFS('Leave log'!$A$5:$A$404,$A35,'Leave log'!$C$5:$C$404,"&lt;="&amp;L$4,'Leave log'!$D$5:$D$404,"&gt;="&amp;L$4,'Leave log'!$B$5:$B$404,Setup!$A$15)&gt;0),Setup!$B$15&amp;IF(COUNTIFS('Leave log'!$A$5:$A$404,$A35,'Leave log'!$C$5:$C$404,L$4,'Leave log'!$D$5:$D$404,L$4,'Leave log'!$E$5:$E$404,"Half day")&gt;0,"½",""),IF(AND(Setup!$A$16&lt;&gt;"",COUNTIFS('Leave log'!$A$5:$A$404,$A35,'Leave log'!$C$5:$C$404,"&lt;="&amp;L$4,'Leave log'!$D$5:$D$404,"&gt;="&amp;L$4,'Leave log'!$B$5:$B$404,Setup!$A$16)&gt;0),Setup!$B$16&amp;IF(COUNTIFS('Leave log'!$A$5:$A$404,$A35,'Leave log'!$C$5:$C$404,L$4,'Leave log'!$D$5:$D$404,L$4,'Leave log'!$E$5:$E$404,"Half day")&gt;0,"½",""),IF(AND(Setup!$A$17&lt;&gt;"",COUNTIFS('Leave log'!$A$5:$A$404,$A35,'Leave log'!$C$5:$C$404,"&lt;="&amp;L$4,'Leave log'!$D$5:$D$404,"&gt;="&amp;L$4,'Leave log'!$B$5:$B$404,Setup!$A$17)&gt;0),Setup!$B$17&amp;IF(COUNTIFS('Leave log'!$A$5:$A$404,$A35,'Leave log'!$C$5:$C$404,L$4,'Leave log'!$D$5:$D$404,L$4,'Leave log'!$E$5:$E$404,"Half day")&gt;0,"½",""),""))))))))</f>
        <v/>
      </c>
      <c r="M35" s="75">
        <f>IF(OR(M$7=1,$A35=""),"",IF(COUNTIFS('Leave log'!$A$5:$A$404,$A35,'Leave log'!$C$5:$C$404,"&lt;="&amp;M$4,'Leave log'!$D$5:$D$404,"&gt;="&amp;M$4)=0,"",IF(AND(Setup!$A$12&lt;&gt;"",COUNTIFS('Leave log'!$A$5:$A$404,$A35,'Leave log'!$C$5:$C$404,"&lt;="&amp;M$4,'Leave log'!$D$5:$D$404,"&gt;="&amp;M$4,'Leave log'!$B$5:$B$404,Setup!$A$12)&gt;0),Setup!$B$12&amp;IF(COUNTIFS('Leave log'!$A$5:$A$404,$A35,'Leave log'!$C$5:$C$404,M$4,'Leave log'!$D$5:$D$404,M$4,'Leave log'!$E$5:$E$404,"Half day")&gt;0,"½",""),IF(AND(Setup!$A$13&lt;&gt;"",COUNTIFS('Leave log'!$A$5:$A$404,$A35,'Leave log'!$C$5:$C$404,"&lt;="&amp;M$4,'Leave log'!$D$5:$D$404,"&gt;="&amp;M$4,'Leave log'!$B$5:$B$404,Setup!$A$13)&gt;0),Setup!$B$13&amp;IF(COUNTIFS('Leave log'!$A$5:$A$404,$A35,'Leave log'!$C$5:$C$404,M$4,'Leave log'!$D$5:$D$404,M$4,'Leave log'!$E$5:$E$404,"Half day")&gt;0,"½",""),IF(AND(Setup!$A$14&lt;&gt;"",COUNTIFS('Leave log'!$A$5:$A$404,$A35,'Leave log'!$C$5:$C$404,"&lt;="&amp;M$4,'Leave log'!$D$5:$D$404,"&gt;="&amp;M$4,'Leave log'!$B$5:$B$404,Setup!$A$14)&gt;0),Setup!$B$14&amp;IF(COUNTIFS('Leave log'!$A$5:$A$404,$A35,'Leave log'!$C$5:$C$404,M$4,'Leave log'!$D$5:$D$404,M$4,'Leave log'!$E$5:$E$404,"Half day")&gt;0,"½",""),IF(AND(Setup!$A$15&lt;&gt;"",COUNTIFS('Leave log'!$A$5:$A$404,$A35,'Leave log'!$C$5:$C$404,"&lt;="&amp;M$4,'Leave log'!$D$5:$D$404,"&gt;="&amp;M$4,'Leave log'!$B$5:$B$404,Setup!$A$15)&gt;0),Setup!$B$15&amp;IF(COUNTIFS('Leave log'!$A$5:$A$404,$A35,'Leave log'!$C$5:$C$404,M$4,'Leave log'!$D$5:$D$404,M$4,'Leave log'!$E$5:$E$404,"Half day")&gt;0,"½",""),IF(AND(Setup!$A$16&lt;&gt;"",COUNTIFS('Leave log'!$A$5:$A$404,$A35,'Leave log'!$C$5:$C$404,"&lt;="&amp;M$4,'Leave log'!$D$5:$D$404,"&gt;="&amp;M$4,'Leave log'!$B$5:$B$404,Setup!$A$16)&gt;0),Setup!$B$16&amp;IF(COUNTIFS('Leave log'!$A$5:$A$404,$A35,'Leave log'!$C$5:$C$404,M$4,'Leave log'!$D$5:$D$404,M$4,'Leave log'!$E$5:$E$404,"Half day")&gt;0,"½",""),IF(AND(Setup!$A$17&lt;&gt;"",COUNTIFS('Leave log'!$A$5:$A$404,$A35,'Leave log'!$C$5:$C$404,"&lt;="&amp;M$4,'Leave log'!$D$5:$D$404,"&gt;="&amp;M$4,'Leave log'!$B$5:$B$404,Setup!$A$17)&gt;0),Setup!$B$17&amp;IF(COUNTIFS('Leave log'!$A$5:$A$404,$A35,'Leave log'!$C$5:$C$404,M$4,'Leave log'!$D$5:$D$404,M$4,'Leave log'!$E$5:$E$404,"Half day")&gt;0,"½",""),""))))))))</f>
        <v/>
      </c>
      <c r="N35" s="75">
        <f>IF(OR(N$7=1,$A35=""),"",IF(COUNTIFS('Leave log'!$A$5:$A$404,$A35,'Leave log'!$C$5:$C$404,"&lt;="&amp;N$4,'Leave log'!$D$5:$D$404,"&gt;="&amp;N$4)=0,"",IF(AND(Setup!$A$12&lt;&gt;"",COUNTIFS('Leave log'!$A$5:$A$404,$A35,'Leave log'!$C$5:$C$404,"&lt;="&amp;N$4,'Leave log'!$D$5:$D$404,"&gt;="&amp;N$4,'Leave log'!$B$5:$B$404,Setup!$A$12)&gt;0),Setup!$B$12&amp;IF(COUNTIFS('Leave log'!$A$5:$A$404,$A35,'Leave log'!$C$5:$C$404,N$4,'Leave log'!$D$5:$D$404,N$4,'Leave log'!$E$5:$E$404,"Half day")&gt;0,"½",""),IF(AND(Setup!$A$13&lt;&gt;"",COUNTIFS('Leave log'!$A$5:$A$404,$A35,'Leave log'!$C$5:$C$404,"&lt;="&amp;N$4,'Leave log'!$D$5:$D$404,"&gt;="&amp;N$4,'Leave log'!$B$5:$B$404,Setup!$A$13)&gt;0),Setup!$B$13&amp;IF(COUNTIFS('Leave log'!$A$5:$A$404,$A35,'Leave log'!$C$5:$C$404,N$4,'Leave log'!$D$5:$D$404,N$4,'Leave log'!$E$5:$E$404,"Half day")&gt;0,"½",""),IF(AND(Setup!$A$14&lt;&gt;"",COUNTIFS('Leave log'!$A$5:$A$404,$A35,'Leave log'!$C$5:$C$404,"&lt;="&amp;N$4,'Leave log'!$D$5:$D$404,"&gt;="&amp;N$4,'Leave log'!$B$5:$B$404,Setup!$A$14)&gt;0),Setup!$B$14&amp;IF(COUNTIFS('Leave log'!$A$5:$A$404,$A35,'Leave log'!$C$5:$C$404,N$4,'Leave log'!$D$5:$D$404,N$4,'Leave log'!$E$5:$E$404,"Half day")&gt;0,"½",""),IF(AND(Setup!$A$15&lt;&gt;"",COUNTIFS('Leave log'!$A$5:$A$404,$A35,'Leave log'!$C$5:$C$404,"&lt;="&amp;N$4,'Leave log'!$D$5:$D$404,"&gt;="&amp;N$4,'Leave log'!$B$5:$B$404,Setup!$A$15)&gt;0),Setup!$B$15&amp;IF(COUNTIFS('Leave log'!$A$5:$A$404,$A35,'Leave log'!$C$5:$C$404,N$4,'Leave log'!$D$5:$D$404,N$4,'Leave log'!$E$5:$E$404,"Half day")&gt;0,"½",""),IF(AND(Setup!$A$16&lt;&gt;"",COUNTIFS('Leave log'!$A$5:$A$404,$A35,'Leave log'!$C$5:$C$404,"&lt;="&amp;N$4,'Leave log'!$D$5:$D$404,"&gt;="&amp;N$4,'Leave log'!$B$5:$B$404,Setup!$A$16)&gt;0),Setup!$B$16&amp;IF(COUNTIFS('Leave log'!$A$5:$A$404,$A35,'Leave log'!$C$5:$C$404,N$4,'Leave log'!$D$5:$D$404,N$4,'Leave log'!$E$5:$E$404,"Half day")&gt;0,"½",""),IF(AND(Setup!$A$17&lt;&gt;"",COUNTIFS('Leave log'!$A$5:$A$404,$A35,'Leave log'!$C$5:$C$404,"&lt;="&amp;N$4,'Leave log'!$D$5:$D$404,"&gt;="&amp;N$4,'Leave log'!$B$5:$B$404,Setup!$A$17)&gt;0),Setup!$B$17&amp;IF(COUNTIFS('Leave log'!$A$5:$A$404,$A35,'Leave log'!$C$5:$C$404,N$4,'Leave log'!$D$5:$D$404,N$4,'Leave log'!$E$5:$E$404,"Half day")&gt;0,"½",""),""))))))))</f>
        <v/>
      </c>
      <c r="O35" s="75">
        <f>IF(OR(O$7=1,$A35=""),"",IF(COUNTIFS('Leave log'!$A$5:$A$404,$A35,'Leave log'!$C$5:$C$404,"&lt;="&amp;O$4,'Leave log'!$D$5:$D$404,"&gt;="&amp;O$4)=0,"",IF(AND(Setup!$A$12&lt;&gt;"",COUNTIFS('Leave log'!$A$5:$A$404,$A35,'Leave log'!$C$5:$C$404,"&lt;="&amp;O$4,'Leave log'!$D$5:$D$404,"&gt;="&amp;O$4,'Leave log'!$B$5:$B$404,Setup!$A$12)&gt;0),Setup!$B$12&amp;IF(COUNTIFS('Leave log'!$A$5:$A$404,$A35,'Leave log'!$C$5:$C$404,O$4,'Leave log'!$D$5:$D$404,O$4,'Leave log'!$E$5:$E$404,"Half day")&gt;0,"½",""),IF(AND(Setup!$A$13&lt;&gt;"",COUNTIFS('Leave log'!$A$5:$A$404,$A35,'Leave log'!$C$5:$C$404,"&lt;="&amp;O$4,'Leave log'!$D$5:$D$404,"&gt;="&amp;O$4,'Leave log'!$B$5:$B$404,Setup!$A$13)&gt;0),Setup!$B$13&amp;IF(COUNTIFS('Leave log'!$A$5:$A$404,$A35,'Leave log'!$C$5:$C$404,O$4,'Leave log'!$D$5:$D$404,O$4,'Leave log'!$E$5:$E$404,"Half day")&gt;0,"½",""),IF(AND(Setup!$A$14&lt;&gt;"",COUNTIFS('Leave log'!$A$5:$A$404,$A35,'Leave log'!$C$5:$C$404,"&lt;="&amp;O$4,'Leave log'!$D$5:$D$404,"&gt;="&amp;O$4,'Leave log'!$B$5:$B$404,Setup!$A$14)&gt;0),Setup!$B$14&amp;IF(COUNTIFS('Leave log'!$A$5:$A$404,$A35,'Leave log'!$C$5:$C$404,O$4,'Leave log'!$D$5:$D$404,O$4,'Leave log'!$E$5:$E$404,"Half day")&gt;0,"½",""),IF(AND(Setup!$A$15&lt;&gt;"",COUNTIFS('Leave log'!$A$5:$A$404,$A35,'Leave log'!$C$5:$C$404,"&lt;="&amp;O$4,'Leave log'!$D$5:$D$404,"&gt;="&amp;O$4,'Leave log'!$B$5:$B$404,Setup!$A$15)&gt;0),Setup!$B$15&amp;IF(COUNTIFS('Leave log'!$A$5:$A$404,$A35,'Leave log'!$C$5:$C$404,O$4,'Leave log'!$D$5:$D$404,O$4,'Leave log'!$E$5:$E$404,"Half day")&gt;0,"½",""),IF(AND(Setup!$A$16&lt;&gt;"",COUNTIFS('Leave log'!$A$5:$A$404,$A35,'Leave log'!$C$5:$C$404,"&lt;="&amp;O$4,'Leave log'!$D$5:$D$404,"&gt;="&amp;O$4,'Leave log'!$B$5:$B$404,Setup!$A$16)&gt;0),Setup!$B$16&amp;IF(COUNTIFS('Leave log'!$A$5:$A$404,$A35,'Leave log'!$C$5:$C$404,O$4,'Leave log'!$D$5:$D$404,O$4,'Leave log'!$E$5:$E$404,"Half day")&gt;0,"½",""),IF(AND(Setup!$A$17&lt;&gt;"",COUNTIFS('Leave log'!$A$5:$A$404,$A35,'Leave log'!$C$5:$C$404,"&lt;="&amp;O$4,'Leave log'!$D$5:$D$404,"&gt;="&amp;O$4,'Leave log'!$B$5:$B$404,Setup!$A$17)&gt;0),Setup!$B$17&amp;IF(COUNTIFS('Leave log'!$A$5:$A$404,$A35,'Leave log'!$C$5:$C$404,O$4,'Leave log'!$D$5:$D$404,O$4,'Leave log'!$E$5:$E$404,"Half day")&gt;0,"½",""),""))))))))</f>
        <v/>
      </c>
      <c r="P35" s="75">
        <f>IF(OR(P$7=1,$A35=""),"",IF(COUNTIFS('Leave log'!$A$5:$A$404,$A35,'Leave log'!$C$5:$C$404,"&lt;="&amp;P$4,'Leave log'!$D$5:$D$404,"&gt;="&amp;P$4)=0,"",IF(AND(Setup!$A$12&lt;&gt;"",COUNTIFS('Leave log'!$A$5:$A$404,$A35,'Leave log'!$C$5:$C$404,"&lt;="&amp;P$4,'Leave log'!$D$5:$D$404,"&gt;="&amp;P$4,'Leave log'!$B$5:$B$404,Setup!$A$12)&gt;0),Setup!$B$12&amp;IF(COUNTIFS('Leave log'!$A$5:$A$404,$A35,'Leave log'!$C$5:$C$404,P$4,'Leave log'!$D$5:$D$404,P$4,'Leave log'!$E$5:$E$404,"Half day")&gt;0,"½",""),IF(AND(Setup!$A$13&lt;&gt;"",COUNTIFS('Leave log'!$A$5:$A$404,$A35,'Leave log'!$C$5:$C$404,"&lt;="&amp;P$4,'Leave log'!$D$5:$D$404,"&gt;="&amp;P$4,'Leave log'!$B$5:$B$404,Setup!$A$13)&gt;0),Setup!$B$13&amp;IF(COUNTIFS('Leave log'!$A$5:$A$404,$A35,'Leave log'!$C$5:$C$404,P$4,'Leave log'!$D$5:$D$404,P$4,'Leave log'!$E$5:$E$404,"Half day")&gt;0,"½",""),IF(AND(Setup!$A$14&lt;&gt;"",COUNTIFS('Leave log'!$A$5:$A$404,$A35,'Leave log'!$C$5:$C$404,"&lt;="&amp;P$4,'Leave log'!$D$5:$D$404,"&gt;="&amp;P$4,'Leave log'!$B$5:$B$404,Setup!$A$14)&gt;0),Setup!$B$14&amp;IF(COUNTIFS('Leave log'!$A$5:$A$404,$A35,'Leave log'!$C$5:$C$404,P$4,'Leave log'!$D$5:$D$404,P$4,'Leave log'!$E$5:$E$404,"Half day")&gt;0,"½",""),IF(AND(Setup!$A$15&lt;&gt;"",COUNTIFS('Leave log'!$A$5:$A$404,$A35,'Leave log'!$C$5:$C$404,"&lt;="&amp;P$4,'Leave log'!$D$5:$D$404,"&gt;="&amp;P$4,'Leave log'!$B$5:$B$404,Setup!$A$15)&gt;0),Setup!$B$15&amp;IF(COUNTIFS('Leave log'!$A$5:$A$404,$A35,'Leave log'!$C$5:$C$404,P$4,'Leave log'!$D$5:$D$404,P$4,'Leave log'!$E$5:$E$404,"Half day")&gt;0,"½",""),IF(AND(Setup!$A$16&lt;&gt;"",COUNTIFS('Leave log'!$A$5:$A$404,$A35,'Leave log'!$C$5:$C$404,"&lt;="&amp;P$4,'Leave log'!$D$5:$D$404,"&gt;="&amp;P$4,'Leave log'!$B$5:$B$404,Setup!$A$16)&gt;0),Setup!$B$16&amp;IF(COUNTIFS('Leave log'!$A$5:$A$404,$A35,'Leave log'!$C$5:$C$404,P$4,'Leave log'!$D$5:$D$404,P$4,'Leave log'!$E$5:$E$404,"Half day")&gt;0,"½",""),IF(AND(Setup!$A$17&lt;&gt;"",COUNTIFS('Leave log'!$A$5:$A$404,$A35,'Leave log'!$C$5:$C$404,"&lt;="&amp;P$4,'Leave log'!$D$5:$D$404,"&gt;="&amp;P$4,'Leave log'!$B$5:$B$404,Setup!$A$17)&gt;0),Setup!$B$17&amp;IF(COUNTIFS('Leave log'!$A$5:$A$404,$A35,'Leave log'!$C$5:$C$404,P$4,'Leave log'!$D$5:$D$404,P$4,'Leave log'!$E$5:$E$404,"Half day")&gt;0,"½",""),""))))))))</f>
        <v/>
      </c>
      <c r="Q35" s="75">
        <f>IF(OR(Q$7=1,$A35=""),"",IF(COUNTIFS('Leave log'!$A$5:$A$404,$A35,'Leave log'!$C$5:$C$404,"&lt;="&amp;Q$4,'Leave log'!$D$5:$D$404,"&gt;="&amp;Q$4)=0,"",IF(AND(Setup!$A$12&lt;&gt;"",COUNTIFS('Leave log'!$A$5:$A$404,$A35,'Leave log'!$C$5:$C$404,"&lt;="&amp;Q$4,'Leave log'!$D$5:$D$404,"&gt;="&amp;Q$4,'Leave log'!$B$5:$B$404,Setup!$A$12)&gt;0),Setup!$B$12&amp;IF(COUNTIFS('Leave log'!$A$5:$A$404,$A35,'Leave log'!$C$5:$C$404,Q$4,'Leave log'!$D$5:$D$404,Q$4,'Leave log'!$E$5:$E$404,"Half day")&gt;0,"½",""),IF(AND(Setup!$A$13&lt;&gt;"",COUNTIFS('Leave log'!$A$5:$A$404,$A35,'Leave log'!$C$5:$C$404,"&lt;="&amp;Q$4,'Leave log'!$D$5:$D$404,"&gt;="&amp;Q$4,'Leave log'!$B$5:$B$404,Setup!$A$13)&gt;0),Setup!$B$13&amp;IF(COUNTIFS('Leave log'!$A$5:$A$404,$A35,'Leave log'!$C$5:$C$404,Q$4,'Leave log'!$D$5:$D$404,Q$4,'Leave log'!$E$5:$E$404,"Half day")&gt;0,"½",""),IF(AND(Setup!$A$14&lt;&gt;"",COUNTIFS('Leave log'!$A$5:$A$404,$A35,'Leave log'!$C$5:$C$404,"&lt;="&amp;Q$4,'Leave log'!$D$5:$D$404,"&gt;="&amp;Q$4,'Leave log'!$B$5:$B$404,Setup!$A$14)&gt;0),Setup!$B$14&amp;IF(COUNTIFS('Leave log'!$A$5:$A$404,$A35,'Leave log'!$C$5:$C$404,Q$4,'Leave log'!$D$5:$D$404,Q$4,'Leave log'!$E$5:$E$404,"Half day")&gt;0,"½",""),IF(AND(Setup!$A$15&lt;&gt;"",COUNTIFS('Leave log'!$A$5:$A$404,$A35,'Leave log'!$C$5:$C$404,"&lt;="&amp;Q$4,'Leave log'!$D$5:$D$404,"&gt;="&amp;Q$4,'Leave log'!$B$5:$B$404,Setup!$A$15)&gt;0),Setup!$B$15&amp;IF(COUNTIFS('Leave log'!$A$5:$A$404,$A35,'Leave log'!$C$5:$C$404,Q$4,'Leave log'!$D$5:$D$404,Q$4,'Leave log'!$E$5:$E$404,"Half day")&gt;0,"½",""),IF(AND(Setup!$A$16&lt;&gt;"",COUNTIFS('Leave log'!$A$5:$A$404,$A35,'Leave log'!$C$5:$C$404,"&lt;="&amp;Q$4,'Leave log'!$D$5:$D$404,"&gt;="&amp;Q$4,'Leave log'!$B$5:$B$404,Setup!$A$16)&gt;0),Setup!$B$16&amp;IF(COUNTIFS('Leave log'!$A$5:$A$404,$A35,'Leave log'!$C$5:$C$404,Q$4,'Leave log'!$D$5:$D$404,Q$4,'Leave log'!$E$5:$E$404,"Half day")&gt;0,"½",""),IF(AND(Setup!$A$17&lt;&gt;"",COUNTIFS('Leave log'!$A$5:$A$404,$A35,'Leave log'!$C$5:$C$404,"&lt;="&amp;Q$4,'Leave log'!$D$5:$D$404,"&gt;="&amp;Q$4,'Leave log'!$B$5:$B$404,Setup!$A$17)&gt;0),Setup!$B$17&amp;IF(COUNTIFS('Leave log'!$A$5:$A$404,$A35,'Leave log'!$C$5:$C$404,Q$4,'Leave log'!$D$5:$D$404,Q$4,'Leave log'!$E$5:$E$404,"Half day")&gt;0,"½",""),""))))))))</f>
        <v/>
      </c>
      <c r="R35" s="75">
        <f>IF(OR(R$7=1,$A35=""),"",IF(COUNTIFS('Leave log'!$A$5:$A$404,$A35,'Leave log'!$C$5:$C$404,"&lt;="&amp;R$4,'Leave log'!$D$5:$D$404,"&gt;="&amp;R$4)=0,"",IF(AND(Setup!$A$12&lt;&gt;"",COUNTIFS('Leave log'!$A$5:$A$404,$A35,'Leave log'!$C$5:$C$404,"&lt;="&amp;R$4,'Leave log'!$D$5:$D$404,"&gt;="&amp;R$4,'Leave log'!$B$5:$B$404,Setup!$A$12)&gt;0),Setup!$B$12&amp;IF(COUNTIFS('Leave log'!$A$5:$A$404,$A35,'Leave log'!$C$5:$C$404,R$4,'Leave log'!$D$5:$D$404,R$4,'Leave log'!$E$5:$E$404,"Half day")&gt;0,"½",""),IF(AND(Setup!$A$13&lt;&gt;"",COUNTIFS('Leave log'!$A$5:$A$404,$A35,'Leave log'!$C$5:$C$404,"&lt;="&amp;R$4,'Leave log'!$D$5:$D$404,"&gt;="&amp;R$4,'Leave log'!$B$5:$B$404,Setup!$A$13)&gt;0),Setup!$B$13&amp;IF(COUNTIFS('Leave log'!$A$5:$A$404,$A35,'Leave log'!$C$5:$C$404,R$4,'Leave log'!$D$5:$D$404,R$4,'Leave log'!$E$5:$E$404,"Half day")&gt;0,"½",""),IF(AND(Setup!$A$14&lt;&gt;"",COUNTIFS('Leave log'!$A$5:$A$404,$A35,'Leave log'!$C$5:$C$404,"&lt;="&amp;R$4,'Leave log'!$D$5:$D$404,"&gt;="&amp;R$4,'Leave log'!$B$5:$B$404,Setup!$A$14)&gt;0),Setup!$B$14&amp;IF(COUNTIFS('Leave log'!$A$5:$A$404,$A35,'Leave log'!$C$5:$C$404,R$4,'Leave log'!$D$5:$D$404,R$4,'Leave log'!$E$5:$E$404,"Half day")&gt;0,"½",""),IF(AND(Setup!$A$15&lt;&gt;"",COUNTIFS('Leave log'!$A$5:$A$404,$A35,'Leave log'!$C$5:$C$404,"&lt;="&amp;R$4,'Leave log'!$D$5:$D$404,"&gt;="&amp;R$4,'Leave log'!$B$5:$B$404,Setup!$A$15)&gt;0),Setup!$B$15&amp;IF(COUNTIFS('Leave log'!$A$5:$A$404,$A35,'Leave log'!$C$5:$C$404,R$4,'Leave log'!$D$5:$D$404,R$4,'Leave log'!$E$5:$E$404,"Half day")&gt;0,"½",""),IF(AND(Setup!$A$16&lt;&gt;"",COUNTIFS('Leave log'!$A$5:$A$404,$A35,'Leave log'!$C$5:$C$404,"&lt;="&amp;R$4,'Leave log'!$D$5:$D$404,"&gt;="&amp;R$4,'Leave log'!$B$5:$B$404,Setup!$A$16)&gt;0),Setup!$B$16&amp;IF(COUNTIFS('Leave log'!$A$5:$A$404,$A35,'Leave log'!$C$5:$C$404,R$4,'Leave log'!$D$5:$D$404,R$4,'Leave log'!$E$5:$E$404,"Half day")&gt;0,"½",""),IF(AND(Setup!$A$17&lt;&gt;"",COUNTIFS('Leave log'!$A$5:$A$404,$A35,'Leave log'!$C$5:$C$404,"&lt;="&amp;R$4,'Leave log'!$D$5:$D$404,"&gt;="&amp;R$4,'Leave log'!$B$5:$B$404,Setup!$A$17)&gt;0),Setup!$B$17&amp;IF(COUNTIFS('Leave log'!$A$5:$A$404,$A35,'Leave log'!$C$5:$C$404,R$4,'Leave log'!$D$5:$D$404,R$4,'Leave log'!$E$5:$E$404,"Half day")&gt;0,"½",""),""))))))))</f>
        <v/>
      </c>
      <c r="S35" s="75">
        <f>IF(OR(S$7=1,$A35=""),"",IF(COUNTIFS('Leave log'!$A$5:$A$404,$A35,'Leave log'!$C$5:$C$404,"&lt;="&amp;S$4,'Leave log'!$D$5:$D$404,"&gt;="&amp;S$4)=0,"",IF(AND(Setup!$A$12&lt;&gt;"",COUNTIFS('Leave log'!$A$5:$A$404,$A35,'Leave log'!$C$5:$C$404,"&lt;="&amp;S$4,'Leave log'!$D$5:$D$404,"&gt;="&amp;S$4,'Leave log'!$B$5:$B$404,Setup!$A$12)&gt;0),Setup!$B$12&amp;IF(COUNTIFS('Leave log'!$A$5:$A$404,$A35,'Leave log'!$C$5:$C$404,S$4,'Leave log'!$D$5:$D$404,S$4,'Leave log'!$E$5:$E$404,"Half day")&gt;0,"½",""),IF(AND(Setup!$A$13&lt;&gt;"",COUNTIFS('Leave log'!$A$5:$A$404,$A35,'Leave log'!$C$5:$C$404,"&lt;="&amp;S$4,'Leave log'!$D$5:$D$404,"&gt;="&amp;S$4,'Leave log'!$B$5:$B$404,Setup!$A$13)&gt;0),Setup!$B$13&amp;IF(COUNTIFS('Leave log'!$A$5:$A$404,$A35,'Leave log'!$C$5:$C$404,S$4,'Leave log'!$D$5:$D$404,S$4,'Leave log'!$E$5:$E$404,"Half day")&gt;0,"½",""),IF(AND(Setup!$A$14&lt;&gt;"",COUNTIFS('Leave log'!$A$5:$A$404,$A35,'Leave log'!$C$5:$C$404,"&lt;="&amp;S$4,'Leave log'!$D$5:$D$404,"&gt;="&amp;S$4,'Leave log'!$B$5:$B$404,Setup!$A$14)&gt;0),Setup!$B$14&amp;IF(COUNTIFS('Leave log'!$A$5:$A$404,$A35,'Leave log'!$C$5:$C$404,S$4,'Leave log'!$D$5:$D$404,S$4,'Leave log'!$E$5:$E$404,"Half day")&gt;0,"½",""),IF(AND(Setup!$A$15&lt;&gt;"",COUNTIFS('Leave log'!$A$5:$A$404,$A35,'Leave log'!$C$5:$C$404,"&lt;="&amp;S$4,'Leave log'!$D$5:$D$404,"&gt;="&amp;S$4,'Leave log'!$B$5:$B$404,Setup!$A$15)&gt;0),Setup!$B$15&amp;IF(COUNTIFS('Leave log'!$A$5:$A$404,$A35,'Leave log'!$C$5:$C$404,S$4,'Leave log'!$D$5:$D$404,S$4,'Leave log'!$E$5:$E$404,"Half day")&gt;0,"½",""),IF(AND(Setup!$A$16&lt;&gt;"",COUNTIFS('Leave log'!$A$5:$A$404,$A35,'Leave log'!$C$5:$C$404,"&lt;="&amp;S$4,'Leave log'!$D$5:$D$404,"&gt;="&amp;S$4,'Leave log'!$B$5:$B$404,Setup!$A$16)&gt;0),Setup!$B$16&amp;IF(COUNTIFS('Leave log'!$A$5:$A$404,$A35,'Leave log'!$C$5:$C$404,S$4,'Leave log'!$D$5:$D$404,S$4,'Leave log'!$E$5:$E$404,"Half day")&gt;0,"½",""),IF(AND(Setup!$A$17&lt;&gt;"",COUNTIFS('Leave log'!$A$5:$A$404,$A35,'Leave log'!$C$5:$C$404,"&lt;="&amp;S$4,'Leave log'!$D$5:$D$404,"&gt;="&amp;S$4,'Leave log'!$B$5:$B$404,Setup!$A$17)&gt;0),Setup!$B$17&amp;IF(COUNTIFS('Leave log'!$A$5:$A$404,$A35,'Leave log'!$C$5:$C$404,S$4,'Leave log'!$D$5:$D$404,S$4,'Leave log'!$E$5:$E$404,"Half day")&gt;0,"½",""),""))))))))</f>
        <v/>
      </c>
      <c r="T35" s="75">
        <f>IF(OR(T$7=1,$A35=""),"",IF(COUNTIFS('Leave log'!$A$5:$A$404,$A35,'Leave log'!$C$5:$C$404,"&lt;="&amp;T$4,'Leave log'!$D$5:$D$404,"&gt;="&amp;T$4)=0,"",IF(AND(Setup!$A$12&lt;&gt;"",COUNTIFS('Leave log'!$A$5:$A$404,$A35,'Leave log'!$C$5:$C$404,"&lt;="&amp;T$4,'Leave log'!$D$5:$D$404,"&gt;="&amp;T$4,'Leave log'!$B$5:$B$404,Setup!$A$12)&gt;0),Setup!$B$12&amp;IF(COUNTIFS('Leave log'!$A$5:$A$404,$A35,'Leave log'!$C$5:$C$404,T$4,'Leave log'!$D$5:$D$404,T$4,'Leave log'!$E$5:$E$404,"Half day")&gt;0,"½",""),IF(AND(Setup!$A$13&lt;&gt;"",COUNTIFS('Leave log'!$A$5:$A$404,$A35,'Leave log'!$C$5:$C$404,"&lt;="&amp;T$4,'Leave log'!$D$5:$D$404,"&gt;="&amp;T$4,'Leave log'!$B$5:$B$404,Setup!$A$13)&gt;0),Setup!$B$13&amp;IF(COUNTIFS('Leave log'!$A$5:$A$404,$A35,'Leave log'!$C$5:$C$404,T$4,'Leave log'!$D$5:$D$404,T$4,'Leave log'!$E$5:$E$404,"Half day")&gt;0,"½",""),IF(AND(Setup!$A$14&lt;&gt;"",COUNTIFS('Leave log'!$A$5:$A$404,$A35,'Leave log'!$C$5:$C$404,"&lt;="&amp;T$4,'Leave log'!$D$5:$D$404,"&gt;="&amp;T$4,'Leave log'!$B$5:$B$404,Setup!$A$14)&gt;0),Setup!$B$14&amp;IF(COUNTIFS('Leave log'!$A$5:$A$404,$A35,'Leave log'!$C$5:$C$404,T$4,'Leave log'!$D$5:$D$404,T$4,'Leave log'!$E$5:$E$404,"Half day")&gt;0,"½",""),IF(AND(Setup!$A$15&lt;&gt;"",COUNTIFS('Leave log'!$A$5:$A$404,$A35,'Leave log'!$C$5:$C$404,"&lt;="&amp;T$4,'Leave log'!$D$5:$D$404,"&gt;="&amp;T$4,'Leave log'!$B$5:$B$404,Setup!$A$15)&gt;0),Setup!$B$15&amp;IF(COUNTIFS('Leave log'!$A$5:$A$404,$A35,'Leave log'!$C$5:$C$404,T$4,'Leave log'!$D$5:$D$404,T$4,'Leave log'!$E$5:$E$404,"Half day")&gt;0,"½",""),IF(AND(Setup!$A$16&lt;&gt;"",COUNTIFS('Leave log'!$A$5:$A$404,$A35,'Leave log'!$C$5:$C$404,"&lt;="&amp;T$4,'Leave log'!$D$5:$D$404,"&gt;="&amp;T$4,'Leave log'!$B$5:$B$404,Setup!$A$16)&gt;0),Setup!$B$16&amp;IF(COUNTIFS('Leave log'!$A$5:$A$404,$A35,'Leave log'!$C$5:$C$404,T$4,'Leave log'!$D$5:$D$404,T$4,'Leave log'!$E$5:$E$404,"Half day")&gt;0,"½",""),IF(AND(Setup!$A$17&lt;&gt;"",COUNTIFS('Leave log'!$A$5:$A$404,$A35,'Leave log'!$C$5:$C$404,"&lt;="&amp;T$4,'Leave log'!$D$5:$D$404,"&gt;="&amp;T$4,'Leave log'!$B$5:$B$404,Setup!$A$17)&gt;0),Setup!$B$17&amp;IF(COUNTIFS('Leave log'!$A$5:$A$404,$A35,'Leave log'!$C$5:$C$404,T$4,'Leave log'!$D$5:$D$404,T$4,'Leave log'!$E$5:$E$404,"Half day")&gt;0,"½",""),""))))))))</f>
        <v/>
      </c>
      <c r="U35" s="75">
        <f>IF(OR(U$7=1,$A35=""),"",IF(COUNTIFS('Leave log'!$A$5:$A$404,$A35,'Leave log'!$C$5:$C$404,"&lt;="&amp;U$4,'Leave log'!$D$5:$D$404,"&gt;="&amp;U$4)=0,"",IF(AND(Setup!$A$12&lt;&gt;"",COUNTIFS('Leave log'!$A$5:$A$404,$A35,'Leave log'!$C$5:$C$404,"&lt;="&amp;U$4,'Leave log'!$D$5:$D$404,"&gt;="&amp;U$4,'Leave log'!$B$5:$B$404,Setup!$A$12)&gt;0),Setup!$B$12&amp;IF(COUNTIFS('Leave log'!$A$5:$A$404,$A35,'Leave log'!$C$5:$C$404,U$4,'Leave log'!$D$5:$D$404,U$4,'Leave log'!$E$5:$E$404,"Half day")&gt;0,"½",""),IF(AND(Setup!$A$13&lt;&gt;"",COUNTIFS('Leave log'!$A$5:$A$404,$A35,'Leave log'!$C$5:$C$404,"&lt;="&amp;U$4,'Leave log'!$D$5:$D$404,"&gt;="&amp;U$4,'Leave log'!$B$5:$B$404,Setup!$A$13)&gt;0),Setup!$B$13&amp;IF(COUNTIFS('Leave log'!$A$5:$A$404,$A35,'Leave log'!$C$5:$C$404,U$4,'Leave log'!$D$5:$D$404,U$4,'Leave log'!$E$5:$E$404,"Half day")&gt;0,"½",""),IF(AND(Setup!$A$14&lt;&gt;"",COUNTIFS('Leave log'!$A$5:$A$404,$A35,'Leave log'!$C$5:$C$404,"&lt;="&amp;U$4,'Leave log'!$D$5:$D$404,"&gt;="&amp;U$4,'Leave log'!$B$5:$B$404,Setup!$A$14)&gt;0),Setup!$B$14&amp;IF(COUNTIFS('Leave log'!$A$5:$A$404,$A35,'Leave log'!$C$5:$C$404,U$4,'Leave log'!$D$5:$D$404,U$4,'Leave log'!$E$5:$E$404,"Half day")&gt;0,"½",""),IF(AND(Setup!$A$15&lt;&gt;"",COUNTIFS('Leave log'!$A$5:$A$404,$A35,'Leave log'!$C$5:$C$404,"&lt;="&amp;U$4,'Leave log'!$D$5:$D$404,"&gt;="&amp;U$4,'Leave log'!$B$5:$B$404,Setup!$A$15)&gt;0),Setup!$B$15&amp;IF(COUNTIFS('Leave log'!$A$5:$A$404,$A35,'Leave log'!$C$5:$C$404,U$4,'Leave log'!$D$5:$D$404,U$4,'Leave log'!$E$5:$E$404,"Half day")&gt;0,"½",""),IF(AND(Setup!$A$16&lt;&gt;"",COUNTIFS('Leave log'!$A$5:$A$404,$A35,'Leave log'!$C$5:$C$404,"&lt;="&amp;U$4,'Leave log'!$D$5:$D$404,"&gt;="&amp;U$4,'Leave log'!$B$5:$B$404,Setup!$A$16)&gt;0),Setup!$B$16&amp;IF(COUNTIFS('Leave log'!$A$5:$A$404,$A35,'Leave log'!$C$5:$C$404,U$4,'Leave log'!$D$5:$D$404,U$4,'Leave log'!$E$5:$E$404,"Half day")&gt;0,"½",""),IF(AND(Setup!$A$17&lt;&gt;"",COUNTIFS('Leave log'!$A$5:$A$404,$A35,'Leave log'!$C$5:$C$404,"&lt;="&amp;U$4,'Leave log'!$D$5:$D$404,"&gt;="&amp;U$4,'Leave log'!$B$5:$B$404,Setup!$A$17)&gt;0),Setup!$B$17&amp;IF(COUNTIFS('Leave log'!$A$5:$A$404,$A35,'Leave log'!$C$5:$C$404,U$4,'Leave log'!$D$5:$D$404,U$4,'Leave log'!$E$5:$E$404,"Half day")&gt;0,"½",""),""))))))))</f>
        <v/>
      </c>
      <c r="V35" s="75">
        <f>IF(OR(V$7=1,$A35=""),"",IF(COUNTIFS('Leave log'!$A$5:$A$404,$A35,'Leave log'!$C$5:$C$404,"&lt;="&amp;V$4,'Leave log'!$D$5:$D$404,"&gt;="&amp;V$4)=0,"",IF(AND(Setup!$A$12&lt;&gt;"",COUNTIFS('Leave log'!$A$5:$A$404,$A35,'Leave log'!$C$5:$C$404,"&lt;="&amp;V$4,'Leave log'!$D$5:$D$404,"&gt;="&amp;V$4,'Leave log'!$B$5:$B$404,Setup!$A$12)&gt;0),Setup!$B$12&amp;IF(COUNTIFS('Leave log'!$A$5:$A$404,$A35,'Leave log'!$C$5:$C$404,V$4,'Leave log'!$D$5:$D$404,V$4,'Leave log'!$E$5:$E$404,"Half day")&gt;0,"½",""),IF(AND(Setup!$A$13&lt;&gt;"",COUNTIFS('Leave log'!$A$5:$A$404,$A35,'Leave log'!$C$5:$C$404,"&lt;="&amp;V$4,'Leave log'!$D$5:$D$404,"&gt;="&amp;V$4,'Leave log'!$B$5:$B$404,Setup!$A$13)&gt;0),Setup!$B$13&amp;IF(COUNTIFS('Leave log'!$A$5:$A$404,$A35,'Leave log'!$C$5:$C$404,V$4,'Leave log'!$D$5:$D$404,V$4,'Leave log'!$E$5:$E$404,"Half day")&gt;0,"½",""),IF(AND(Setup!$A$14&lt;&gt;"",COUNTIFS('Leave log'!$A$5:$A$404,$A35,'Leave log'!$C$5:$C$404,"&lt;="&amp;V$4,'Leave log'!$D$5:$D$404,"&gt;="&amp;V$4,'Leave log'!$B$5:$B$404,Setup!$A$14)&gt;0),Setup!$B$14&amp;IF(COUNTIFS('Leave log'!$A$5:$A$404,$A35,'Leave log'!$C$5:$C$404,V$4,'Leave log'!$D$5:$D$404,V$4,'Leave log'!$E$5:$E$404,"Half day")&gt;0,"½",""),IF(AND(Setup!$A$15&lt;&gt;"",COUNTIFS('Leave log'!$A$5:$A$404,$A35,'Leave log'!$C$5:$C$404,"&lt;="&amp;V$4,'Leave log'!$D$5:$D$404,"&gt;="&amp;V$4,'Leave log'!$B$5:$B$404,Setup!$A$15)&gt;0),Setup!$B$15&amp;IF(COUNTIFS('Leave log'!$A$5:$A$404,$A35,'Leave log'!$C$5:$C$404,V$4,'Leave log'!$D$5:$D$404,V$4,'Leave log'!$E$5:$E$404,"Half day")&gt;0,"½",""),IF(AND(Setup!$A$16&lt;&gt;"",COUNTIFS('Leave log'!$A$5:$A$404,$A35,'Leave log'!$C$5:$C$404,"&lt;="&amp;V$4,'Leave log'!$D$5:$D$404,"&gt;="&amp;V$4,'Leave log'!$B$5:$B$404,Setup!$A$16)&gt;0),Setup!$B$16&amp;IF(COUNTIFS('Leave log'!$A$5:$A$404,$A35,'Leave log'!$C$5:$C$404,V$4,'Leave log'!$D$5:$D$404,V$4,'Leave log'!$E$5:$E$404,"Half day")&gt;0,"½",""),IF(AND(Setup!$A$17&lt;&gt;"",COUNTIFS('Leave log'!$A$5:$A$404,$A35,'Leave log'!$C$5:$C$404,"&lt;="&amp;V$4,'Leave log'!$D$5:$D$404,"&gt;="&amp;V$4,'Leave log'!$B$5:$B$404,Setup!$A$17)&gt;0),Setup!$B$17&amp;IF(COUNTIFS('Leave log'!$A$5:$A$404,$A35,'Leave log'!$C$5:$C$404,V$4,'Leave log'!$D$5:$D$404,V$4,'Leave log'!$E$5:$E$404,"Half day")&gt;0,"½",""),""))))))))</f>
        <v/>
      </c>
      <c r="W35" s="75">
        <f>IF(OR(W$7=1,$A35=""),"",IF(COUNTIFS('Leave log'!$A$5:$A$404,$A35,'Leave log'!$C$5:$C$404,"&lt;="&amp;W$4,'Leave log'!$D$5:$D$404,"&gt;="&amp;W$4)=0,"",IF(AND(Setup!$A$12&lt;&gt;"",COUNTIFS('Leave log'!$A$5:$A$404,$A35,'Leave log'!$C$5:$C$404,"&lt;="&amp;W$4,'Leave log'!$D$5:$D$404,"&gt;="&amp;W$4,'Leave log'!$B$5:$B$404,Setup!$A$12)&gt;0),Setup!$B$12&amp;IF(COUNTIFS('Leave log'!$A$5:$A$404,$A35,'Leave log'!$C$5:$C$404,W$4,'Leave log'!$D$5:$D$404,W$4,'Leave log'!$E$5:$E$404,"Half day")&gt;0,"½",""),IF(AND(Setup!$A$13&lt;&gt;"",COUNTIFS('Leave log'!$A$5:$A$404,$A35,'Leave log'!$C$5:$C$404,"&lt;="&amp;W$4,'Leave log'!$D$5:$D$404,"&gt;="&amp;W$4,'Leave log'!$B$5:$B$404,Setup!$A$13)&gt;0),Setup!$B$13&amp;IF(COUNTIFS('Leave log'!$A$5:$A$404,$A35,'Leave log'!$C$5:$C$404,W$4,'Leave log'!$D$5:$D$404,W$4,'Leave log'!$E$5:$E$404,"Half day")&gt;0,"½",""),IF(AND(Setup!$A$14&lt;&gt;"",COUNTIFS('Leave log'!$A$5:$A$404,$A35,'Leave log'!$C$5:$C$404,"&lt;="&amp;W$4,'Leave log'!$D$5:$D$404,"&gt;="&amp;W$4,'Leave log'!$B$5:$B$404,Setup!$A$14)&gt;0),Setup!$B$14&amp;IF(COUNTIFS('Leave log'!$A$5:$A$404,$A35,'Leave log'!$C$5:$C$404,W$4,'Leave log'!$D$5:$D$404,W$4,'Leave log'!$E$5:$E$404,"Half day")&gt;0,"½",""),IF(AND(Setup!$A$15&lt;&gt;"",COUNTIFS('Leave log'!$A$5:$A$404,$A35,'Leave log'!$C$5:$C$404,"&lt;="&amp;W$4,'Leave log'!$D$5:$D$404,"&gt;="&amp;W$4,'Leave log'!$B$5:$B$404,Setup!$A$15)&gt;0),Setup!$B$15&amp;IF(COUNTIFS('Leave log'!$A$5:$A$404,$A35,'Leave log'!$C$5:$C$404,W$4,'Leave log'!$D$5:$D$404,W$4,'Leave log'!$E$5:$E$404,"Half day")&gt;0,"½",""),IF(AND(Setup!$A$16&lt;&gt;"",COUNTIFS('Leave log'!$A$5:$A$404,$A35,'Leave log'!$C$5:$C$404,"&lt;="&amp;W$4,'Leave log'!$D$5:$D$404,"&gt;="&amp;W$4,'Leave log'!$B$5:$B$404,Setup!$A$16)&gt;0),Setup!$B$16&amp;IF(COUNTIFS('Leave log'!$A$5:$A$404,$A35,'Leave log'!$C$5:$C$404,W$4,'Leave log'!$D$5:$D$404,W$4,'Leave log'!$E$5:$E$404,"Half day")&gt;0,"½",""),IF(AND(Setup!$A$17&lt;&gt;"",COUNTIFS('Leave log'!$A$5:$A$404,$A35,'Leave log'!$C$5:$C$404,"&lt;="&amp;W$4,'Leave log'!$D$5:$D$404,"&gt;="&amp;W$4,'Leave log'!$B$5:$B$404,Setup!$A$17)&gt;0),Setup!$B$17&amp;IF(COUNTIFS('Leave log'!$A$5:$A$404,$A35,'Leave log'!$C$5:$C$404,W$4,'Leave log'!$D$5:$D$404,W$4,'Leave log'!$E$5:$E$404,"Half day")&gt;0,"½",""),""))))))))</f>
        <v/>
      </c>
      <c r="X35" s="75">
        <f>IF(OR(X$7=1,$A35=""),"",IF(COUNTIFS('Leave log'!$A$5:$A$404,$A35,'Leave log'!$C$5:$C$404,"&lt;="&amp;X$4,'Leave log'!$D$5:$D$404,"&gt;="&amp;X$4)=0,"",IF(AND(Setup!$A$12&lt;&gt;"",COUNTIFS('Leave log'!$A$5:$A$404,$A35,'Leave log'!$C$5:$C$404,"&lt;="&amp;X$4,'Leave log'!$D$5:$D$404,"&gt;="&amp;X$4,'Leave log'!$B$5:$B$404,Setup!$A$12)&gt;0),Setup!$B$12&amp;IF(COUNTIFS('Leave log'!$A$5:$A$404,$A35,'Leave log'!$C$5:$C$404,X$4,'Leave log'!$D$5:$D$404,X$4,'Leave log'!$E$5:$E$404,"Half day")&gt;0,"½",""),IF(AND(Setup!$A$13&lt;&gt;"",COUNTIFS('Leave log'!$A$5:$A$404,$A35,'Leave log'!$C$5:$C$404,"&lt;="&amp;X$4,'Leave log'!$D$5:$D$404,"&gt;="&amp;X$4,'Leave log'!$B$5:$B$404,Setup!$A$13)&gt;0),Setup!$B$13&amp;IF(COUNTIFS('Leave log'!$A$5:$A$404,$A35,'Leave log'!$C$5:$C$404,X$4,'Leave log'!$D$5:$D$404,X$4,'Leave log'!$E$5:$E$404,"Half day")&gt;0,"½",""),IF(AND(Setup!$A$14&lt;&gt;"",COUNTIFS('Leave log'!$A$5:$A$404,$A35,'Leave log'!$C$5:$C$404,"&lt;="&amp;X$4,'Leave log'!$D$5:$D$404,"&gt;="&amp;X$4,'Leave log'!$B$5:$B$404,Setup!$A$14)&gt;0),Setup!$B$14&amp;IF(COUNTIFS('Leave log'!$A$5:$A$404,$A35,'Leave log'!$C$5:$C$404,X$4,'Leave log'!$D$5:$D$404,X$4,'Leave log'!$E$5:$E$404,"Half day")&gt;0,"½",""),IF(AND(Setup!$A$15&lt;&gt;"",COUNTIFS('Leave log'!$A$5:$A$404,$A35,'Leave log'!$C$5:$C$404,"&lt;="&amp;X$4,'Leave log'!$D$5:$D$404,"&gt;="&amp;X$4,'Leave log'!$B$5:$B$404,Setup!$A$15)&gt;0),Setup!$B$15&amp;IF(COUNTIFS('Leave log'!$A$5:$A$404,$A35,'Leave log'!$C$5:$C$404,X$4,'Leave log'!$D$5:$D$404,X$4,'Leave log'!$E$5:$E$404,"Half day")&gt;0,"½",""),IF(AND(Setup!$A$16&lt;&gt;"",COUNTIFS('Leave log'!$A$5:$A$404,$A35,'Leave log'!$C$5:$C$404,"&lt;="&amp;X$4,'Leave log'!$D$5:$D$404,"&gt;="&amp;X$4,'Leave log'!$B$5:$B$404,Setup!$A$16)&gt;0),Setup!$B$16&amp;IF(COUNTIFS('Leave log'!$A$5:$A$404,$A35,'Leave log'!$C$5:$C$404,X$4,'Leave log'!$D$5:$D$404,X$4,'Leave log'!$E$5:$E$404,"Half day")&gt;0,"½",""),IF(AND(Setup!$A$17&lt;&gt;"",COUNTIFS('Leave log'!$A$5:$A$404,$A35,'Leave log'!$C$5:$C$404,"&lt;="&amp;X$4,'Leave log'!$D$5:$D$404,"&gt;="&amp;X$4,'Leave log'!$B$5:$B$404,Setup!$A$17)&gt;0),Setup!$B$17&amp;IF(COUNTIFS('Leave log'!$A$5:$A$404,$A35,'Leave log'!$C$5:$C$404,X$4,'Leave log'!$D$5:$D$404,X$4,'Leave log'!$E$5:$E$404,"Half day")&gt;0,"½",""),""))))))))</f>
        <v/>
      </c>
      <c r="Y35" s="75">
        <f>IF(OR(Y$7=1,$A35=""),"",IF(COUNTIFS('Leave log'!$A$5:$A$404,$A35,'Leave log'!$C$5:$C$404,"&lt;="&amp;Y$4,'Leave log'!$D$5:$D$404,"&gt;="&amp;Y$4)=0,"",IF(AND(Setup!$A$12&lt;&gt;"",COUNTIFS('Leave log'!$A$5:$A$404,$A35,'Leave log'!$C$5:$C$404,"&lt;="&amp;Y$4,'Leave log'!$D$5:$D$404,"&gt;="&amp;Y$4,'Leave log'!$B$5:$B$404,Setup!$A$12)&gt;0),Setup!$B$12&amp;IF(COUNTIFS('Leave log'!$A$5:$A$404,$A35,'Leave log'!$C$5:$C$404,Y$4,'Leave log'!$D$5:$D$404,Y$4,'Leave log'!$E$5:$E$404,"Half day")&gt;0,"½",""),IF(AND(Setup!$A$13&lt;&gt;"",COUNTIFS('Leave log'!$A$5:$A$404,$A35,'Leave log'!$C$5:$C$404,"&lt;="&amp;Y$4,'Leave log'!$D$5:$D$404,"&gt;="&amp;Y$4,'Leave log'!$B$5:$B$404,Setup!$A$13)&gt;0),Setup!$B$13&amp;IF(COUNTIFS('Leave log'!$A$5:$A$404,$A35,'Leave log'!$C$5:$C$404,Y$4,'Leave log'!$D$5:$D$404,Y$4,'Leave log'!$E$5:$E$404,"Half day")&gt;0,"½",""),IF(AND(Setup!$A$14&lt;&gt;"",COUNTIFS('Leave log'!$A$5:$A$404,$A35,'Leave log'!$C$5:$C$404,"&lt;="&amp;Y$4,'Leave log'!$D$5:$D$404,"&gt;="&amp;Y$4,'Leave log'!$B$5:$B$404,Setup!$A$14)&gt;0),Setup!$B$14&amp;IF(COUNTIFS('Leave log'!$A$5:$A$404,$A35,'Leave log'!$C$5:$C$404,Y$4,'Leave log'!$D$5:$D$404,Y$4,'Leave log'!$E$5:$E$404,"Half day")&gt;0,"½",""),IF(AND(Setup!$A$15&lt;&gt;"",COUNTIFS('Leave log'!$A$5:$A$404,$A35,'Leave log'!$C$5:$C$404,"&lt;="&amp;Y$4,'Leave log'!$D$5:$D$404,"&gt;="&amp;Y$4,'Leave log'!$B$5:$B$404,Setup!$A$15)&gt;0),Setup!$B$15&amp;IF(COUNTIFS('Leave log'!$A$5:$A$404,$A35,'Leave log'!$C$5:$C$404,Y$4,'Leave log'!$D$5:$D$404,Y$4,'Leave log'!$E$5:$E$404,"Half day")&gt;0,"½",""),IF(AND(Setup!$A$16&lt;&gt;"",COUNTIFS('Leave log'!$A$5:$A$404,$A35,'Leave log'!$C$5:$C$404,"&lt;="&amp;Y$4,'Leave log'!$D$5:$D$404,"&gt;="&amp;Y$4,'Leave log'!$B$5:$B$404,Setup!$A$16)&gt;0),Setup!$B$16&amp;IF(COUNTIFS('Leave log'!$A$5:$A$404,$A35,'Leave log'!$C$5:$C$404,Y$4,'Leave log'!$D$5:$D$404,Y$4,'Leave log'!$E$5:$E$404,"Half day")&gt;0,"½",""),IF(AND(Setup!$A$17&lt;&gt;"",COUNTIFS('Leave log'!$A$5:$A$404,$A35,'Leave log'!$C$5:$C$404,"&lt;="&amp;Y$4,'Leave log'!$D$5:$D$404,"&gt;="&amp;Y$4,'Leave log'!$B$5:$B$404,Setup!$A$17)&gt;0),Setup!$B$17&amp;IF(COUNTIFS('Leave log'!$A$5:$A$404,$A35,'Leave log'!$C$5:$C$404,Y$4,'Leave log'!$D$5:$D$404,Y$4,'Leave log'!$E$5:$E$404,"Half day")&gt;0,"½",""),""))))))))</f>
        <v/>
      </c>
      <c r="Z35" s="75">
        <f>IF(OR(Z$7=1,$A35=""),"",IF(COUNTIFS('Leave log'!$A$5:$A$404,$A35,'Leave log'!$C$5:$C$404,"&lt;="&amp;Z$4,'Leave log'!$D$5:$D$404,"&gt;="&amp;Z$4)=0,"",IF(AND(Setup!$A$12&lt;&gt;"",COUNTIFS('Leave log'!$A$5:$A$404,$A35,'Leave log'!$C$5:$C$404,"&lt;="&amp;Z$4,'Leave log'!$D$5:$D$404,"&gt;="&amp;Z$4,'Leave log'!$B$5:$B$404,Setup!$A$12)&gt;0),Setup!$B$12&amp;IF(COUNTIFS('Leave log'!$A$5:$A$404,$A35,'Leave log'!$C$5:$C$404,Z$4,'Leave log'!$D$5:$D$404,Z$4,'Leave log'!$E$5:$E$404,"Half day")&gt;0,"½",""),IF(AND(Setup!$A$13&lt;&gt;"",COUNTIFS('Leave log'!$A$5:$A$404,$A35,'Leave log'!$C$5:$C$404,"&lt;="&amp;Z$4,'Leave log'!$D$5:$D$404,"&gt;="&amp;Z$4,'Leave log'!$B$5:$B$404,Setup!$A$13)&gt;0),Setup!$B$13&amp;IF(COUNTIFS('Leave log'!$A$5:$A$404,$A35,'Leave log'!$C$5:$C$404,Z$4,'Leave log'!$D$5:$D$404,Z$4,'Leave log'!$E$5:$E$404,"Half day")&gt;0,"½",""),IF(AND(Setup!$A$14&lt;&gt;"",COUNTIFS('Leave log'!$A$5:$A$404,$A35,'Leave log'!$C$5:$C$404,"&lt;="&amp;Z$4,'Leave log'!$D$5:$D$404,"&gt;="&amp;Z$4,'Leave log'!$B$5:$B$404,Setup!$A$14)&gt;0),Setup!$B$14&amp;IF(COUNTIFS('Leave log'!$A$5:$A$404,$A35,'Leave log'!$C$5:$C$404,Z$4,'Leave log'!$D$5:$D$404,Z$4,'Leave log'!$E$5:$E$404,"Half day")&gt;0,"½",""),IF(AND(Setup!$A$15&lt;&gt;"",COUNTIFS('Leave log'!$A$5:$A$404,$A35,'Leave log'!$C$5:$C$404,"&lt;="&amp;Z$4,'Leave log'!$D$5:$D$404,"&gt;="&amp;Z$4,'Leave log'!$B$5:$B$404,Setup!$A$15)&gt;0),Setup!$B$15&amp;IF(COUNTIFS('Leave log'!$A$5:$A$404,$A35,'Leave log'!$C$5:$C$404,Z$4,'Leave log'!$D$5:$D$404,Z$4,'Leave log'!$E$5:$E$404,"Half day")&gt;0,"½",""),IF(AND(Setup!$A$16&lt;&gt;"",COUNTIFS('Leave log'!$A$5:$A$404,$A35,'Leave log'!$C$5:$C$404,"&lt;="&amp;Z$4,'Leave log'!$D$5:$D$404,"&gt;="&amp;Z$4,'Leave log'!$B$5:$B$404,Setup!$A$16)&gt;0),Setup!$B$16&amp;IF(COUNTIFS('Leave log'!$A$5:$A$404,$A35,'Leave log'!$C$5:$C$404,Z$4,'Leave log'!$D$5:$D$404,Z$4,'Leave log'!$E$5:$E$404,"Half day")&gt;0,"½",""),IF(AND(Setup!$A$17&lt;&gt;"",COUNTIFS('Leave log'!$A$5:$A$404,$A35,'Leave log'!$C$5:$C$404,"&lt;="&amp;Z$4,'Leave log'!$D$5:$D$404,"&gt;="&amp;Z$4,'Leave log'!$B$5:$B$404,Setup!$A$17)&gt;0),Setup!$B$17&amp;IF(COUNTIFS('Leave log'!$A$5:$A$404,$A35,'Leave log'!$C$5:$C$404,Z$4,'Leave log'!$D$5:$D$404,Z$4,'Leave log'!$E$5:$E$404,"Half day")&gt;0,"½",""),""))))))))</f>
        <v/>
      </c>
      <c r="AA35" s="75">
        <f>IF(OR(AA$7=1,$A35=""),"",IF(COUNTIFS('Leave log'!$A$5:$A$404,$A35,'Leave log'!$C$5:$C$404,"&lt;="&amp;AA$4,'Leave log'!$D$5:$D$404,"&gt;="&amp;AA$4)=0,"",IF(AND(Setup!$A$12&lt;&gt;"",COUNTIFS('Leave log'!$A$5:$A$404,$A35,'Leave log'!$C$5:$C$404,"&lt;="&amp;AA$4,'Leave log'!$D$5:$D$404,"&gt;="&amp;AA$4,'Leave log'!$B$5:$B$404,Setup!$A$12)&gt;0),Setup!$B$12&amp;IF(COUNTIFS('Leave log'!$A$5:$A$404,$A35,'Leave log'!$C$5:$C$404,AA$4,'Leave log'!$D$5:$D$404,AA$4,'Leave log'!$E$5:$E$404,"Half day")&gt;0,"½",""),IF(AND(Setup!$A$13&lt;&gt;"",COUNTIFS('Leave log'!$A$5:$A$404,$A35,'Leave log'!$C$5:$C$404,"&lt;="&amp;AA$4,'Leave log'!$D$5:$D$404,"&gt;="&amp;AA$4,'Leave log'!$B$5:$B$404,Setup!$A$13)&gt;0),Setup!$B$13&amp;IF(COUNTIFS('Leave log'!$A$5:$A$404,$A35,'Leave log'!$C$5:$C$404,AA$4,'Leave log'!$D$5:$D$404,AA$4,'Leave log'!$E$5:$E$404,"Half day")&gt;0,"½",""),IF(AND(Setup!$A$14&lt;&gt;"",COUNTIFS('Leave log'!$A$5:$A$404,$A35,'Leave log'!$C$5:$C$404,"&lt;="&amp;AA$4,'Leave log'!$D$5:$D$404,"&gt;="&amp;AA$4,'Leave log'!$B$5:$B$404,Setup!$A$14)&gt;0),Setup!$B$14&amp;IF(COUNTIFS('Leave log'!$A$5:$A$404,$A35,'Leave log'!$C$5:$C$404,AA$4,'Leave log'!$D$5:$D$404,AA$4,'Leave log'!$E$5:$E$404,"Half day")&gt;0,"½",""),IF(AND(Setup!$A$15&lt;&gt;"",COUNTIFS('Leave log'!$A$5:$A$404,$A35,'Leave log'!$C$5:$C$404,"&lt;="&amp;AA$4,'Leave log'!$D$5:$D$404,"&gt;="&amp;AA$4,'Leave log'!$B$5:$B$404,Setup!$A$15)&gt;0),Setup!$B$15&amp;IF(COUNTIFS('Leave log'!$A$5:$A$404,$A35,'Leave log'!$C$5:$C$404,AA$4,'Leave log'!$D$5:$D$404,AA$4,'Leave log'!$E$5:$E$404,"Half day")&gt;0,"½",""),IF(AND(Setup!$A$16&lt;&gt;"",COUNTIFS('Leave log'!$A$5:$A$404,$A35,'Leave log'!$C$5:$C$404,"&lt;="&amp;AA$4,'Leave log'!$D$5:$D$404,"&gt;="&amp;AA$4,'Leave log'!$B$5:$B$404,Setup!$A$16)&gt;0),Setup!$B$16&amp;IF(COUNTIFS('Leave log'!$A$5:$A$404,$A35,'Leave log'!$C$5:$C$404,AA$4,'Leave log'!$D$5:$D$404,AA$4,'Leave log'!$E$5:$E$404,"Half day")&gt;0,"½",""),IF(AND(Setup!$A$17&lt;&gt;"",COUNTIFS('Leave log'!$A$5:$A$404,$A35,'Leave log'!$C$5:$C$404,"&lt;="&amp;AA$4,'Leave log'!$D$5:$D$404,"&gt;="&amp;AA$4,'Leave log'!$B$5:$B$404,Setup!$A$17)&gt;0),Setup!$B$17&amp;IF(COUNTIFS('Leave log'!$A$5:$A$404,$A35,'Leave log'!$C$5:$C$404,AA$4,'Leave log'!$D$5:$D$404,AA$4,'Leave log'!$E$5:$E$404,"Half day")&gt;0,"½",""),""))))))))</f>
        <v/>
      </c>
      <c r="AB35" s="75">
        <f>IF(OR(AB$7=1,$A35=""),"",IF(COUNTIFS('Leave log'!$A$5:$A$404,$A35,'Leave log'!$C$5:$C$404,"&lt;="&amp;AB$4,'Leave log'!$D$5:$D$404,"&gt;="&amp;AB$4)=0,"",IF(AND(Setup!$A$12&lt;&gt;"",COUNTIFS('Leave log'!$A$5:$A$404,$A35,'Leave log'!$C$5:$C$404,"&lt;="&amp;AB$4,'Leave log'!$D$5:$D$404,"&gt;="&amp;AB$4,'Leave log'!$B$5:$B$404,Setup!$A$12)&gt;0),Setup!$B$12&amp;IF(COUNTIFS('Leave log'!$A$5:$A$404,$A35,'Leave log'!$C$5:$C$404,AB$4,'Leave log'!$D$5:$D$404,AB$4,'Leave log'!$E$5:$E$404,"Half day")&gt;0,"½",""),IF(AND(Setup!$A$13&lt;&gt;"",COUNTIFS('Leave log'!$A$5:$A$404,$A35,'Leave log'!$C$5:$C$404,"&lt;="&amp;AB$4,'Leave log'!$D$5:$D$404,"&gt;="&amp;AB$4,'Leave log'!$B$5:$B$404,Setup!$A$13)&gt;0),Setup!$B$13&amp;IF(COUNTIFS('Leave log'!$A$5:$A$404,$A35,'Leave log'!$C$5:$C$404,AB$4,'Leave log'!$D$5:$D$404,AB$4,'Leave log'!$E$5:$E$404,"Half day")&gt;0,"½",""),IF(AND(Setup!$A$14&lt;&gt;"",COUNTIFS('Leave log'!$A$5:$A$404,$A35,'Leave log'!$C$5:$C$404,"&lt;="&amp;AB$4,'Leave log'!$D$5:$D$404,"&gt;="&amp;AB$4,'Leave log'!$B$5:$B$404,Setup!$A$14)&gt;0),Setup!$B$14&amp;IF(COUNTIFS('Leave log'!$A$5:$A$404,$A35,'Leave log'!$C$5:$C$404,AB$4,'Leave log'!$D$5:$D$404,AB$4,'Leave log'!$E$5:$E$404,"Half day")&gt;0,"½",""),IF(AND(Setup!$A$15&lt;&gt;"",COUNTIFS('Leave log'!$A$5:$A$404,$A35,'Leave log'!$C$5:$C$404,"&lt;="&amp;AB$4,'Leave log'!$D$5:$D$404,"&gt;="&amp;AB$4,'Leave log'!$B$5:$B$404,Setup!$A$15)&gt;0),Setup!$B$15&amp;IF(COUNTIFS('Leave log'!$A$5:$A$404,$A35,'Leave log'!$C$5:$C$404,AB$4,'Leave log'!$D$5:$D$404,AB$4,'Leave log'!$E$5:$E$404,"Half day")&gt;0,"½",""),IF(AND(Setup!$A$16&lt;&gt;"",COUNTIFS('Leave log'!$A$5:$A$404,$A35,'Leave log'!$C$5:$C$404,"&lt;="&amp;AB$4,'Leave log'!$D$5:$D$404,"&gt;="&amp;AB$4,'Leave log'!$B$5:$B$404,Setup!$A$16)&gt;0),Setup!$B$16&amp;IF(COUNTIFS('Leave log'!$A$5:$A$404,$A35,'Leave log'!$C$5:$C$404,AB$4,'Leave log'!$D$5:$D$404,AB$4,'Leave log'!$E$5:$E$404,"Half day")&gt;0,"½",""),IF(AND(Setup!$A$17&lt;&gt;"",COUNTIFS('Leave log'!$A$5:$A$404,$A35,'Leave log'!$C$5:$C$404,"&lt;="&amp;AB$4,'Leave log'!$D$5:$D$404,"&gt;="&amp;AB$4,'Leave log'!$B$5:$B$404,Setup!$A$17)&gt;0),Setup!$B$17&amp;IF(COUNTIFS('Leave log'!$A$5:$A$404,$A35,'Leave log'!$C$5:$C$404,AB$4,'Leave log'!$D$5:$D$404,AB$4,'Leave log'!$E$5:$E$404,"Half day")&gt;0,"½",""),""))))))))</f>
        <v/>
      </c>
      <c r="AC35" s="75">
        <f>IF(OR(AC$7=1,$A35=""),"",IF(COUNTIFS('Leave log'!$A$5:$A$404,$A35,'Leave log'!$C$5:$C$404,"&lt;="&amp;AC$4,'Leave log'!$D$5:$D$404,"&gt;="&amp;AC$4)=0,"",IF(AND(Setup!$A$12&lt;&gt;"",COUNTIFS('Leave log'!$A$5:$A$404,$A35,'Leave log'!$C$5:$C$404,"&lt;="&amp;AC$4,'Leave log'!$D$5:$D$404,"&gt;="&amp;AC$4,'Leave log'!$B$5:$B$404,Setup!$A$12)&gt;0),Setup!$B$12&amp;IF(COUNTIFS('Leave log'!$A$5:$A$404,$A35,'Leave log'!$C$5:$C$404,AC$4,'Leave log'!$D$5:$D$404,AC$4,'Leave log'!$E$5:$E$404,"Half day")&gt;0,"½",""),IF(AND(Setup!$A$13&lt;&gt;"",COUNTIFS('Leave log'!$A$5:$A$404,$A35,'Leave log'!$C$5:$C$404,"&lt;="&amp;AC$4,'Leave log'!$D$5:$D$404,"&gt;="&amp;AC$4,'Leave log'!$B$5:$B$404,Setup!$A$13)&gt;0),Setup!$B$13&amp;IF(COUNTIFS('Leave log'!$A$5:$A$404,$A35,'Leave log'!$C$5:$C$404,AC$4,'Leave log'!$D$5:$D$404,AC$4,'Leave log'!$E$5:$E$404,"Half day")&gt;0,"½",""),IF(AND(Setup!$A$14&lt;&gt;"",COUNTIFS('Leave log'!$A$5:$A$404,$A35,'Leave log'!$C$5:$C$404,"&lt;="&amp;AC$4,'Leave log'!$D$5:$D$404,"&gt;="&amp;AC$4,'Leave log'!$B$5:$B$404,Setup!$A$14)&gt;0),Setup!$B$14&amp;IF(COUNTIFS('Leave log'!$A$5:$A$404,$A35,'Leave log'!$C$5:$C$404,AC$4,'Leave log'!$D$5:$D$404,AC$4,'Leave log'!$E$5:$E$404,"Half day")&gt;0,"½",""),IF(AND(Setup!$A$15&lt;&gt;"",COUNTIFS('Leave log'!$A$5:$A$404,$A35,'Leave log'!$C$5:$C$404,"&lt;="&amp;AC$4,'Leave log'!$D$5:$D$404,"&gt;="&amp;AC$4,'Leave log'!$B$5:$B$404,Setup!$A$15)&gt;0),Setup!$B$15&amp;IF(COUNTIFS('Leave log'!$A$5:$A$404,$A35,'Leave log'!$C$5:$C$404,AC$4,'Leave log'!$D$5:$D$404,AC$4,'Leave log'!$E$5:$E$404,"Half day")&gt;0,"½",""),IF(AND(Setup!$A$16&lt;&gt;"",COUNTIFS('Leave log'!$A$5:$A$404,$A35,'Leave log'!$C$5:$C$404,"&lt;="&amp;AC$4,'Leave log'!$D$5:$D$404,"&gt;="&amp;AC$4,'Leave log'!$B$5:$B$404,Setup!$A$16)&gt;0),Setup!$B$16&amp;IF(COUNTIFS('Leave log'!$A$5:$A$404,$A35,'Leave log'!$C$5:$C$404,AC$4,'Leave log'!$D$5:$D$404,AC$4,'Leave log'!$E$5:$E$404,"Half day")&gt;0,"½",""),IF(AND(Setup!$A$17&lt;&gt;"",COUNTIFS('Leave log'!$A$5:$A$404,$A35,'Leave log'!$C$5:$C$404,"&lt;="&amp;AC$4,'Leave log'!$D$5:$D$404,"&gt;="&amp;AC$4,'Leave log'!$B$5:$B$404,Setup!$A$17)&gt;0),Setup!$B$17&amp;IF(COUNTIFS('Leave log'!$A$5:$A$404,$A35,'Leave log'!$C$5:$C$404,AC$4,'Leave log'!$D$5:$D$404,AC$4,'Leave log'!$E$5:$E$404,"Half day")&gt;0,"½",""),""))))))))</f>
        <v/>
      </c>
      <c r="AD35" s="75">
        <f>IF(OR(AD$7=1,$A35=""),"",IF(COUNTIFS('Leave log'!$A$5:$A$404,$A35,'Leave log'!$C$5:$C$404,"&lt;="&amp;AD$4,'Leave log'!$D$5:$D$404,"&gt;="&amp;AD$4)=0,"",IF(AND(Setup!$A$12&lt;&gt;"",COUNTIFS('Leave log'!$A$5:$A$404,$A35,'Leave log'!$C$5:$C$404,"&lt;="&amp;AD$4,'Leave log'!$D$5:$D$404,"&gt;="&amp;AD$4,'Leave log'!$B$5:$B$404,Setup!$A$12)&gt;0),Setup!$B$12&amp;IF(COUNTIFS('Leave log'!$A$5:$A$404,$A35,'Leave log'!$C$5:$C$404,AD$4,'Leave log'!$D$5:$D$404,AD$4,'Leave log'!$E$5:$E$404,"Half day")&gt;0,"½",""),IF(AND(Setup!$A$13&lt;&gt;"",COUNTIFS('Leave log'!$A$5:$A$404,$A35,'Leave log'!$C$5:$C$404,"&lt;="&amp;AD$4,'Leave log'!$D$5:$D$404,"&gt;="&amp;AD$4,'Leave log'!$B$5:$B$404,Setup!$A$13)&gt;0),Setup!$B$13&amp;IF(COUNTIFS('Leave log'!$A$5:$A$404,$A35,'Leave log'!$C$5:$C$404,AD$4,'Leave log'!$D$5:$D$404,AD$4,'Leave log'!$E$5:$E$404,"Half day")&gt;0,"½",""),IF(AND(Setup!$A$14&lt;&gt;"",COUNTIFS('Leave log'!$A$5:$A$404,$A35,'Leave log'!$C$5:$C$404,"&lt;="&amp;AD$4,'Leave log'!$D$5:$D$404,"&gt;="&amp;AD$4,'Leave log'!$B$5:$B$404,Setup!$A$14)&gt;0),Setup!$B$14&amp;IF(COUNTIFS('Leave log'!$A$5:$A$404,$A35,'Leave log'!$C$5:$C$404,AD$4,'Leave log'!$D$5:$D$404,AD$4,'Leave log'!$E$5:$E$404,"Half day")&gt;0,"½",""),IF(AND(Setup!$A$15&lt;&gt;"",COUNTIFS('Leave log'!$A$5:$A$404,$A35,'Leave log'!$C$5:$C$404,"&lt;="&amp;AD$4,'Leave log'!$D$5:$D$404,"&gt;="&amp;AD$4,'Leave log'!$B$5:$B$404,Setup!$A$15)&gt;0),Setup!$B$15&amp;IF(COUNTIFS('Leave log'!$A$5:$A$404,$A35,'Leave log'!$C$5:$C$404,AD$4,'Leave log'!$D$5:$D$404,AD$4,'Leave log'!$E$5:$E$404,"Half day")&gt;0,"½",""),IF(AND(Setup!$A$16&lt;&gt;"",COUNTIFS('Leave log'!$A$5:$A$404,$A35,'Leave log'!$C$5:$C$404,"&lt;="&amp;AD$4,'Leave log'!$D$5:$D$404,"&gt;="&amp;AD$4,'Leave log'!$B$5:$B$404,Setup!$A$16)&gt;0),Setup!$B$16&amp;IF(COUNTIFS('Leave log'!$A$5:$A$404,$A35,'Leave log'!$C$5:$C$404,AD$4,'Leave log'!$D$5:$D$404,AD$4,'Leave log'!$E$5:$E$404,"Half day")&gt;0,"½",""),IF(AND(Setup!$A$17&lt;&gt;"",COUNTIFS('Leave log'!$A$5:$A$404,$A35,'Leave log'!$C$5:$C$404,"&lt;="&amp;AD$4,'Leave log'!$D$5:$D$404,"&gt;="&amp;AD$4,'Leave log'!$B$5:$B$404,Setup!$A$17)&gt;0),Setup!$B$17&amp;IF(COUNTIFS('Leave log'!$A$5:$A$404,$A35,'Leave log'!$C$5:$C$404,AD$4,'Leave log'!$D$5:$D$404,AD$4,'Leave log'!$E$5:$E$404,"Half day")&gt;0,"½",""),""))))))))</f>
        <v/>
      </c>
      <c r="AE35" s="75">
        <f>IF(OR(AE$7=1,$A35=""),"",IF(COUNTIFS('Leave log'!$A$5:$A$404,$A35,'Leave log'!$C$5:$C$404,"&lt;="&amp;AE$4,'Leave log'!$D$5:$D$404,"&gt;="&amp;AE$4)=0,"",IF(AND(Setup!$A$12&lt;&gt;"",COUNTIFS('Leave log'!$A$5:$A$404,$A35,'Leave log'!$C$5:$C$404,"&lt;="&amp;AE$4,'Leave log'!$D$5:$D$404,"&gt;="&amp;AE$4,'Leave log'!$B$5:$B$404,Setup!$A$12)&gt;0),Setup!$B$12&amp;IF(COUNTIFS('Leave log'!$A$5:$A$404,$A35,'Leave log'!$C$5:$C$404,AE$4,'Leave log'!$D$5:$D$404,AE$4,'Leave log'!$E$5:$E$404,"Half day")&gt;0,"½",""),IF(AND(Setup!$A$13&lt;&gt;"",COUNTIFS('Leave log'!$A$5:$A$404,$A35,'Leave log'!$C$5:$C$404,"&lt;="&amp;AE$4,'Leave log'!$D$5:$D$404,"&gt;="&amp;AE$4,'Leave log'!$B$5:$B$404,Setup!$A$13)&gt;0),Setup!$B$13&amp;IF(COUNTIFS('Leave log'!$A$5:$A$404,$A35,'Leave log'!$C$5:$C$404,AE$4,'Leave log'!$D$5:$D$404,AE$4,'Leave log'!$E$5:$E$404,"Half day")&gt;0,"½",""),IF(AND(Setup!$A$14&lt;&gt;"",COUNTIFS('Leave log'!$A$5:$A$404,$A35,'Leave log'!$C$5:$C$404,"&lt;="&amp;AE$4,'Leave log'!$D$5:$D$404,"&gt;="&amp;AE$4,'Leave log'!$B$5:$B$404,Setup!$A$14)&gt;0),Setup!$B$14&amp;IF(COUNTIFS('Leave log'!$A$5:$A$404,$A35,'Leave log'!$C$5:$C$404,AE$4,'Leave log'!$D$5:$D$404,AE$4,'Leave log'!$E$5:$E$404,"Half day")&gt;0,"½",""),IF(AND(Setup!$A$15&lt;&gt;"",COUNTIFS('Leave log'!$A$5:$A$404,$A35,'Leave log'!$C$5:$C$404,"&lt;="&amp;AE$4,'Leave log'!$D$5:$D$404,"&gt;="&amp;AE$4,'Leave log'!$B$5:$B$404,Setup!$A$15)&gt;0),Setup!$B$15&amp;IF(COUNTIFS('Leave log'!$A$5:$A$404,$A35,'Leave log'!$C$5:$C$404,AE$4,'Leave log'!$D$5:$D$404,AE$4,'Leave log'!$E$5:$E$404,"Half day")&gt;0,"½",""),IF(AND(Setup!$A$16&lt;&gt;"",COUNTIFS('Leave log'!$A$5:$A$404,$A35,'Leave log'!$C$5:$C$404,"&lt;="&amp;AE$4,'Leave log'!$D$5:$D$404,"&gt;="&amp;AE$4,'Leave log'!$B$5:$B$404,Setup!$A$16)&gt;0),Setup!$B$16&amp;IF(COUNTIFS('Leave log'!$A$5:$A$404,$A35,'Leave log'!$C$5:$C$404,AE$4,'Leave log'!$D$5:$D$404,AE$4,'Leave log'!$E$5:$E$404,"Half day")&gt;0,"½",""),IF(AND(Setup!$A$17&lt;&gt;"",COUNTIFS('Leave log'!$A$5:$A$404,$A35,'Leave log'!$C$5:$C$404,"&lt;="&amp;AE$4,'Leave log'!$D$5:$D$404,"&gt;="&amp;AE$4,'Leave log'!$B$5:$B$404,Setup!$A$17)&gt;0),Setup!$B$17&amp;IF(COUNTIFS('Leave log'!$A$5:$A$404,$A35,'Leave log'!$C$5:$C$404,AE$4,'Leave log'!$D$5:$D$404,AE$4,'Leave log'!$E$5:$E$404,"Half day")&gt;0,"½",""),""))))))))</f>
        <v/>
      </c>
      <c r="AF35" s="75">
        <f>IF(OR(AF$7=1,$A35=""),"",IF(COUNTIFS('Leave log'!$A$5:$A$404,$A35,'Leave log'!$C$5:$C$404,"&lt;="&amp;AF$4,'Leave log'!$D$5:$D$404,"&gt;="&amp;AF$4)=0,"",IF(AND(Setup!$A$12&lt;&gt;"",COUNTIFS('Leave log'!$A$5:$A$404,$A35,'Leave log'!$C$5:$C$404,"&lt;="&amp;AF$4,'Leave log'!$D$5:$D$404,"&gt;="&amp;AF$4,'Leave log'!$B$5:$B$404,Setup!$A$12)&gt;0),Setup!$B$12&amp;IF(COUNTIFS('Leave log'!$A$5:$A$404,$A35,'Leave log'!$C$5:$C$404,AF$4,'Leave log'!$D$5:$D$404,AF$4,'Leave log'!$E$5:$E$404,"Half day")&gt;0,"½",""),IF(AND(Setup!$A$13&lt;&gt;"",COUNTIFS('Leave log'!$A$5:$A$404,$A35,'Leave log'!$C$5:$C$404,"&lt;="&amp;AF$4,'Leave log'!$D$5:$D$404,"&gt;="&amp;AF$4,'Leave log'!$B$5:$B$404,Setup!$A$13)&gt;0),Setup!$B$13&amp;IF(COUNTIFS('Leave log'!$A$5:$A$404,$A35,'Leave log'!$C$5:$C$404,AF$4,'Leave log'!$D$5:$D$404,AF$4,'Leave log'!$E$5:$E$404,"Half day")&gt;0,"½",""),IF(AND(Setup!$A$14&lt;&gt;"",COUNTIFS('Leave log'!$A$5:$A$404,$A35,'Leave log'!$C$5:$C$404,"&lt;="&amp;AF$4,'Leave log'!$D$5:$D$404,"&gt;="&amp;AF$4,'Leave log'!$B$5:$B$404,Setup!$A$14)&gt;0),Setup!$B$14&amp;IF(COUNTIFS('Leave log'!$A$5:$A$404,$A35,'Leave log'!$C$5:$C$404,AF$4,'Leave log'!$D$5:$D$404,AF$4,'Leave log'!$E$5:$E$404,"Half day")&gt;0,"½",""),IF(AND(Setup!$A$15&lt;&gt;"",COUNTIFS('Leave log'!$A$5:$A$404,$A35,'Leave log'!$C$5:$C$404,"&lt;="&amp;AF$4,'Leave log'!$D$5:$D$404,"&gt;="&amp;AF$4,'Leave log'!$B$5:$B$404,Setup!$A$15)&gt;0),Setup!$B$15&amp;IF(COUNTIFS('Leave log'!$A$5:$A$404,$A35,'Leave log'!$C$5:$C$404,AF$4,'Leave log'!$D$5:$D$404,AF$4,'Leave log'!$E$5:$E$404,"Half day")&gt;0,"½",""),IF(AND(Setup!$A$16&lt;&gt;"",COUNTIFS('Leave log'!$A$5:$A$404,$A35,'Leave log'!$C$5:$C$404,"&lt;="&amp;AF$4,'Leave log'!$D$5:$D$404,"&gt;="&amp;AF$4,'Leave log'!$B$5:$B$404,Setup!$A$16)&gt;0),Setup!$B$16&amp;IF(COUNTIFS('Leave log'!$A$5:$A$404,$A35,'Leave log'!$C$5:$C$404,AF$4,'Leave log'!$D$5:$D$404,AF$4,'Leave log'!$E$5:$E$404,"Half day")&gt;0,"½",""),IF(AND(Setup!$A$17&lt;&gt;"",COUNTIFS('Leave log'!$A$5:$A$404,$A35,'Leave log'!$C$5:$C$404,"&lt;="&amp;AF$4,'Leave log'!$D$5:$D$404,"&gt;="&amp;AF$4,'Leave log'!$B$5:$B$404,Setup!$A$17)&gt;0),Setup!$B$17&amp;IF(COUNTIFS('Leave log'!$A$5:$A$404,$A35,'Leave log'!$C$5:$C$404,AF$4,'Leave log'!$D$5:$D$404,AF$4,'Leave log'!$E$5:$E$404,"Half day")&gt;0,"½",""),""))))))))</f>
        <v/>
      </c>
    </row>
    <row r="36">
      <c r="A36" s="74">
        <f>IFERROR(IF(INDEX(Employees!$A$5:$A$34,29)="","",INDEX(Employees!$A$5:$A$34,29)),"")</f>
        <v/>
      </c>
      <c r="B36" s="75">
        <f>IF(OR(B$7=1,$A36=""),"",IF(COUNTIFS('Leave log'!$A$5:$A$404,$A36,'Leave log'!$C$5:$C$404,"&lt;="&amp;B$4,'Leave log'!$D$5:$D$404,"&gt;="&amp;B$4)=0,"",IF(AND(Setup!$A$12&lt;&gt;"",COUNTIFS('Leave log'!$A$5:$A$404,$A36,'Leave log'!$C$5:$C$404,"&lt;="&amp;B$4,'Leave log'!$D$5:$D$404,"&gt;="&amp;B$4,'Leave log'!$B$5:$B$404,Setup!$A$12)&gt;0),Setup!$B$12&amp;IF(COUNTIFS('Leave log'!$A$5:$A$404,$A36,'Leave log'!$C$5:$C$404,B$4,'Leave log'!$D$5:$D$404,B$4,'Leave log'!$E$5:$E$404,"Half day")&gt;0,"½",""),IF(AND(Setup!$A$13&lt;&gt;"",COUNTIFS('Leave log'!$A$5:$A$404,$A36,'Leave log'!$C$5:$C$404,"&lt;="&amp;B$4,'Leave log'!$D$5:$D$404,"&gt;="&amp;B$4,'Leave log'!$B$5:$B$404,Setup!$A$13)&gt;0),Setup!$B$13&amp;IF(COUNTIFS('Leave log'!$A$5:$A$404,$A36,'Leave log'!$C$5:$C$404,B$4,'Leave log'!$D$5:$D$404,B$4,'Leave log'!$E$5:$E$404,"Half day")&gt;0,"½",""),IF(AND(Setup!$A$14&lt;&gt;"",COUNTIFS('Leave log'!$A$5:$A$404,$A36,'Leave log'!$C$5:$C$404,"&lt;="&amp;B$4,'Leave log'!$D$5:$D$404,"&gt;="&amp;B$4,'Leave log'!$B$5:$B$404,Setup!$A$14)&gt;0),Setup!$B$14&amp;IF(COUNTIFS('Leave log'!$A$5:$A$404,$A36,'Leave log'!$C$5:$C$404,B$4,'Leave log'!$D$5:$D$404,B$4,'Leave log'!$E$5:$E$404,"Half day")&gt;0,"½",""),IF(AND(Setup!$A$15&lt;&gt;"",COUNTIFS('Leave log'!$A$5:$A$404,$A36,'Leave log'!$C$5:$C$404,"&lt;="&amp;B$4,'Leave log'!$D$5:$D$404,"&gt;="&amp;B$4,'Leave log'!$B$5:$B$404,Setup!$A$15)&gt;0),Setup!$B$15&amp;IF(COUNTIFS('Leave log'!$A$5:$A$404,$A36,'Leave log'!$C$5:$C$404,B$4,'Leave log'!$D$5:$D$404,B$4,'Leave log'!$E$5:$E$404,"Half day")&gt;0,"½",""),IF(AND(Setup!$A$16&lt;&gt;"",COUNTIFS('Leave log'!$A$5:$A$404,$A36,'Leave log'!$C$5:$C$404,"&lt;="&amp;B$4,'Leave log'!$D$5:$D$404,"&gt;="&amp;B$4,'Leave log'!$B$5:$B$404,Setup!$A$16)&gt;0),Setup!$B$16&amp;IF(COUNTIFS('Leave log'!$A$5:$A$404,$A36,'Leave log'!$C$5:$C$404,B$4,'Leave log'!$D$5:$D$404,B$4,'Leave log'!$E$5:$E$404,"Half day")&gt;0,"½",""),IF(AND(Setup!$A$17&lt;&gt;"",COUNTIFS('Leave log'!$A$5:$A$404,$A36,'Leave log'!$C$5:$C$404,"&lt;="&amp;B$4,'Leave log'!$D$5:$D$404,"&gt;="&amp;B$4,'Leave log'!$B$5:$B$404,Setup!$A$17)&gt;0),Setup!$B$17&amp;IF(COUNTIFS('Leave log'!$A$5:$A$404,$A36,'Leave log'!$C$5:$C$404,B$4,'Leave log'!$D$5:$D$404,B$4,'Leave log'!$E$5:$E$404,"Half day")&gt;0,"½",""),""))))))))</f>
        <v/>
      </c>
      <c r="C36" s="75">
        <f>IF(OR(C$7=1,$A36=""),"",IF(COUNTIFS('Leave log'!$A$5:$A$404,$A36,'Leave log'!$C$5:$C$404,"&lt;="&amp;C$4,'Leave log'!$D$5:$D$404,"&gt;="&amp;C$4)=0,"",IF(AND(Setup!$A$12&lt;&gt;"",COUNTIFS('Leave log'!$A$5:$A$404,$A36,'Leave log'!$C$5:$C$404,"&lt;="&amp;C$4,'Leave log'!$D$5:$D$404,"&gt;="&amp;C$4,'Leave log'!$B$5:$B$404,Setup!$A$12)&gt;0),Setup!$B$12&amp;IF(COUNTIFS('Leave log'!$A$5:$A$404,$A36,'Leave log'!$C$5:$C$404,C$4,'Leave log'!$D$5:$D$404,C$4,'Leave log'!$E$5:$E$404,"Half day")&gt;0,"½",""),IF(AND(Setup!$A$13&lt;&gt;"",COUNTIFS('Leave log'!$A$5:$A$404,$A36,'Leave log'!$C$5:$C$404,"&lt;="&amp;C$4,'Leave log'!$D$5:$D$404,"&gt;="&amp;C$4,'Leave log'!$B$5:$B$404,Setup!$A$13)&gt;0),Setup!$B$13&amp;IF(COUNTIFS('Leave log'!$A$5:$A$404,$A36,'Leave log'!$C$5:$C$404,C$4,'Leave log'!$D$5:$D$404,C$4,'Leave log'!$E$5:$E$404,"Half day")&gt;0,"½",""),IF(AND(Setup!$A$14&lt;&gt;"",COUNTIFS('Leave log'!$A$5:$A$404,$A36,'Leave log'!$C$5:$C$404,"&lt;="&amp;C$4,'Leave log'!$D$5:$D$404,"&gt;="&amp;C$4,'Leave log'!$B$5:$B$404,Setup!$A$14)&gt;0),Setup!$B$14&amp;IF(COUNTIFS('Leave log'!$A$5:$A$404,$A36,'Leave log'!$C$5:$C$404,C$4,'Leave log'!$D$5:$D$404,C$4,'Leave log'!$E$5:$E$404,"Half day")&gt;0,"½",""),IF(AND(Setup!$A$15&lt;&gt;"",COUNTIFS('Leave log'!$A$5:$A$404,$A36,'Leave log'!$C$5:$C$404,"&lt;="&amp;C$4,'Leave log'!$D$5:$D$404,"&gt;="&amp;C$4,'Leave log'!$B$5:$B$404,Setup!$A$15)&gt;0),Setup!$B$15&amp;IF(COUNTIFS('Leave log'!$A$5:$A$404,$A36,'Leave log'!$C$5:$C$404,C$4,'Leave log'!$D$5:$D$404,C$4,'Leave log'!$E$5:$E$404,"Half day")&gt;0,"½",""),IF(AND(Setup!$A$16&lt;&gt;"",COUNTIFS('Leave log'!$A$5:$A$404,$A36,'Leave log'!$C$5:$C$404,"&lt;="&amp;C$4,'Leave log'!$D$5:$D$404,"&gt;="&amp;C$4,'Leave log'!$B$5:$B$404,Setup!$A$16)&gt;0),Setup!$B$16&amp;IF(COUNTIFS('Leave log'!$A$5:$A$404,$A36,'Leave log'!$C$5:$C$404,C$4,'Leave log'!$D$5:$D$404,C$4,'Leave log'!$E$5:$E$404,"Half day")&gt;0,"½",""),IF(AND(Setup!$A$17&lt;&gt;"",COUNTIFS('Leave log'!$A$5:$A$404,$A36,'Leave log'!$C$5:$C$404,"&lt;="&amp;C$4,'Leave log'!$D$5:$D$404,"&gt;="&amp;C$4,'Leave log'!$B$5:$B$404,Setup!$A$17)&gt;0),Setup!$B$17&amp;IF(COUNTIFS('Leave log'!$A$5:$A$404,$A36,'Leave log'!$C$5:$C$404,C$4,'Leave log'!$D$5:$D$404,C$4,'Leave log'!$E$5:$E$404,"Half day")&gt;0,"½",""),""))))))))</f>
        <v/>
      </c>
      <c r="D36" s="75">
        <f>IF(OR(D$7=1,$A36=""),"",IF(COUNTIFS('Leave log'!$A$5:$A$404,$A36,'Leave log'!$C$5:$C$404,"&lt;="&amp;D$4,'Leave log'!$D$5:$D$404,"&gt;="&amp;D$4)=0,"",IF(AND(Setup!$A$12&lt;&gt;"",COUNTIFS('Leave log'!$A$5:$A$404,$A36,'Leave log'!$C$5:$C$404,"&lt;="&amp;D$4,'Leave log'!$D$5:$D$404,"&gt;="&amp;D$4,'Leave log'!$B$5:$B$404,Setup!$A$12)&gt;0),Setup!$B$12&amp;IF(COUNTIFS('Leave log'!$A$5:$A$404,$A36,'Leave log'!$C$5:$C$404,D$4,'Leave log'!$D$5:$D$404,D$4,'Leave log'!$E$5:$E$404,"Half day")&gt;0,"½",""),IF(AND(Setup!$A$13&lt;&gt;"",COUNTIFS('Leave log'!$A$5:$A$404,$A36,'Leave log'!$C$5:$C$404,"&lt;="&amp;D$4,'Leave log'!$D$5:$D$404,"&gt;="&amp;D$4,'Leave log'!$B$5:$B$404,Setup!$A$13)&gt;0),Setup!$B$13&amp;IF(COUNTIFS('Leave log'!$A$5:$A$404,$A36,'Leave log'!$C$5:$C$404,D$4,'Leave log'!$D$5:$D$404,D$4,'Leave log'!$E$5:$E$404,"Half day")&gt;0,"½",""),IF(AND(Setup!$A$14&lt;&gt;"",COUNTIFS('Leave log'!$A$5:$A$404,$A36,'Leave log'!$C$5:$C$404,"&lt;="&amp;D$4,'Leave log'!$D$5:$D$404,"&gt;="&amp;D$4,'Leave log'!$B$5:$B$404,Setup!$A$14)&gt;0),Setup!$B$14&amp;IF(COUNTIFS('Leave log'!$A$5:$A$404,$A36,'Leave log'!$C$5:$C$404,D$4,'Leave log'!$D$5:$D$404,D$4,'Leave log'!$E$5:$E$404,"Half day")&gt;0,"½",""),IF(AND(Setup!$A$15&lt;&gt;"",COUNTIFS('Leave log'!$A$5:$A$404,$A36,'Leave log'!$C$5:$C$404,"&lt;="&amp;D$4,'Leave log'!$D$5:$D$404,"&gt;="&amp;D$4,'Leave log'!$B$5:$B$404,Setup!$A$15)&gt;0),Setup!$B$15&amp;IF(COUNTIFS('Leave log'!$A$5:$A$404,$A36,'Leave log'!$C$5:$C$404,D$4,'Leave log'!$D$5:$D$404,D$4,'Leave log'!$E$5:$E$404,"Half day")&gt;0,"½",""),IF(AND(Setup!$A$16&lt;&gt;"",COUNTIFS('Leave log'!$A$5:$A$404,$A36,'Leave log'!$C$5:$C$404,"&lt;="&amp;D$4,'Leave log'!$D$5:$D$404,"&gt;="&amp;D$4,'Leave log'!$B$5:$B$404,Setup!$A$16)&gt;0),Setup!$B$16&amp;IF(COUNTIFS('Leave log'!$A$5:$A$404,$A36,'Leave log'!$C$5:$C$404,D$4,'Leave log'!$D$5:$D$404,D$4,'Leave log'!$E$5:$E$404,"Half day")&gt;0,"½",""),IF(AND(Setup!$A$17&lt;&gt;"",COUNTIFS('Leave log'!$A$5:$A$404,$A36,'Leave log'!$C$5:$C$404,"&lt;="&amp;D$4,'Leave log'!$D$5:$D$404,"&gt;="&amp;D$4,'Leave log'!$B$5:$B$404,Setup!$A$17)&gt;0),Setup!$B$17&amp;IF(COUNTIFS('Leave log'!$A$5:$A$404,$A36,'Leave log'!$C$5:$C$404,D$4,'Leave log'!$D$5:$D$404,D$4,'Leave log'!$E$5:$E$404,"Half day")&gt;0,"½",""),""))))))))</f>
        <v/>
      </c>
      <c r="E36" s="75">
        <f>IF(OR(E$7=1,$A36=""),"",IF(COUNTIFS('Leave log'!$A$5:$A$404,$A36,'Leave log'!$C$5:$C$404,"&lt;="&amp;E$4,'Leave log'!$D$5:$D$404,"&gt;="&amp;E$4)=0,"",IF(AND(Setup!$A$12&lt;&gt;"",COUNTIFS('Leave log'!$A$5:$A$404,$A36,'Leave log'!$C$5:$C$404,"&lt;="&amp;E$4,'Leave log'!$D$5:$D$404,"&gt;="&amp;E$4,'Leave log'!$B$5:$B$404,Setup!$A$12)&gt;0),Setup!$B$12&amp;IF(COUNTIFS('Leave log'!$A$5:$A$404,$A36,'Leave log'!$C$5:$C$404,E$4,'Leave log'!$D$5:$D$404,E$4,'Leave log'!$E$5:$E$404,"Half day")&gt;0,"½",""),IF(AND(Setup!$A$13&lt;&gt;"",COUNTIFS('Leave log'!$A$5:$A$404,$A36,'Leave log'!$C$5:$C$404,"&lt;="&amp;E$4,'Leave log'!$D$5:$D$404,"&gt;="&amp;E$4,'Leave log'!$B$5:$B$404,Setup!$A$13)&gt;0),Setup!$B$13&amp;IF(COUNTIFS('Leave log'!$A$5:$A$404,$A36,'Leave log'!$C$5:$C$404,E$4,'Leave log'!$D$5:$D$404,E$4,'Leave log'!$E$5:$E$404,"Half day")&gt;0,"½",""),IF(AND(Setup!$A$14&lt;&gt;"",COUNTIFS('Leave log'!$A$5:$A$404,$A36,'Leave log'!$C$5:$C$404,"&lt;="&amp;E$4,'Leave log'!$D$5:$D$404,"&gt;="&amp;E$4,'Leave log'!$B$5:$B$404,Setup!$A$14)&gt;0),Setup!$B$14&amp;IF(COUNTIFS('Leave log'!$A$5:$A$404,$A36,'Leave log'!$C$5:$C$404,E$4,'Leave log'!$D$5:$D$404,E$4,'Leave log'!$E$5:$E$404,"Half day")&gt;0,"½",""),IF(AND(Setup!$A$15&lt;&gt;"",COUNTIFS('Leave log'!$A$5:$A$404,$A36,'Leave log'!$C$5:$C$404,"&lt;="&amp;E$4,'Leave log'!$D$5:$D$404,"&gt;="&amp;E$4,'Leave log'!$B$5:$B$404,Setup!$A$15)&gt;0),Setup!$B$15&amp;IF(COUNTIFS('Leave log'!$A$5:$A$404,$A36,'Leave log'!$C$5:$C$404,E$4,'Leave log'!$D$5:$D$404,E$4,'Leave log'!$E$5:$E$404,"Half day")&gt;0,"½",""),IF(AND(Setup!$A$16&lt;&gt;"",COUNTIFS('Leave log'!$A$5:$A$404,$A36,'Leave log'!$C$5:$C$404,"&lt;="&amp;E$4,'Leave log'!$D$5:$D$404,"&gt;="&amp;E$4,'Leave log'!$B$5:$B$404,Setup!$A$16)&gt;0),Setup!$B$16&amp;IF(COUNTIFS('Leave log'!$A$5:$A$404,$A36,'Leave log'!$C$5:$C$404,E$4,'Leave log'!$D$5:$D$404,E$4,'Leave log'!$E$5:$E$404,"Half day")&gt;0,"½",""),IF(AND(Setup!$A$17&lt;&gt;"",COUNTIFS('Leave log'!$A$5:$A$404,$A36,'Leave log'!$C$5:$C$404,"&lt;="&amp;E$4,'Leave log'!$D$5:$D$404,"&gt;="&amp;E$4,'Leave log'!$B$5:$B$404,Setup!$A$17)&gt;0),Setup!$B$17&amp;IF(COUNTIFS('Leave log'!$A$5:$A$404,$A36,'Leave log'!$C$5:$C$404,E$4,'Leave log'!$D$5:$D$404,E$4,'Leave log'!$E$5:$E$404,"Half day")&gt;0,"½",""),""))))))))</f>
        <v/>
      </c>
      <c r="F36" s="75">
        <f>IF(OR(F$7=1,$A36=""),"",IF(COUNTIFS('Leave log'!$A$5:$A$404,$A36,'Leave log'!$C$5:$C$404,"&lt;="&amp;F$4,'Leave log'!$D$5:$D$404,"&gt;="&amp;F$4)=0,"",IF(AND(Setup!$A$12&lt;&gt;"",COUNTIFS('Leave log'!$A$5:$A$404,$A36,'Leave log'!$C$5:$C$404,"&lt;="&amp;F$4,'Leave log'!$D$5:$D$404,"&gt;="&amp;F$4,'Leave log'!$B$5:$B$404,Setup!$A$12)&gt;0),Setup!$B$12&amp;IF(COUNTIFS('Leave log'!$A$5:$A$404,$A36,'Leave log'!$C$5:$C$404,F$4,'Leave log'!$D$5:$D$404,F$4,'Leave log'!$E$5:$E$404,"Half day")&gt;0,"½",""),IF(AND(Setup!$A$13&lt;&gt;"",COUNTIFS('Leave log'!$A$5:$A$404,$A36,'Leave log'!$C$5:$C$404,"&lt;="&amp;F$4,'Leave log'!$D$5:$D$404,"&gt;="&amp;F$4,'Leave log'!$B$5:$B$404,Setup!$A$13)&gt;0),Setup!$B$13&amp;IF(COUNTIFS('Leave log'!$A$5:$A$404,$A36,'Leave log'!$C$5:$C$404,F$4,'Leave log'!$D$5:$D$404,F$4,'Leave log'!$E$5:$E$404,"Half day")&gt;0,"½",""),IF(AND(Setup!$A$14&lt;&gt;"",COUNTIFS('Leave log'!$A$5:$A$404,$A36,'Leave log'!$C$5:$C$404,"&lt;="&amp;F$4,'Leave log'!$D$5:$D$404,"&gt;="&amp;F$4,'Leave log'!$B$5:$B$404,Setup!$A$14)&gt;0),Setup!$B$14&amp;IF(COUNTIFS('Leave log'!$A$5:$A$404,$A36,'Leave log'!$C$5:$C$404,F$4,'Leave log'!$D$5:$D$404,F$4,'Leave log'!$E$5:$E$404,"Half day")&gt;0,"½",""),IF(AND(Setup!$A$15&lt;&gt;"",COUNTIFS('Leave log'!$A$5:$A$404,$A36,'Leave log'!$C$5:$C$404,"&lt;="&amp;F$4,'Leave log'!$D$5:$D$404,"&gt;="&amp;F$4,'Leave log'!$B$5:$B$404,Setup!$A$15)&gt;0),Setup!$B$15&amp;IF(COUNTIFS('Leave log'!$A$5:$A$404,$A36,'Leave log'!$C$5:$C$404,F$4,'Leave log'!$D$5:$D$404,F$4,'Leave log'!$E$5:$E$404,"Half day")&gt;0,"½",""),IF(AND(Setup!$A$16&lt;&gt;"",COUNTIFS('Leave log'!$A$5:$A$404,$A36,'Leave log'!$C$5:$C$404,"&lt;="&amp;F$4,'Leave log'!$D$5:$D$404,"&gt;="&amp;F$4,'Leave log'!$B$5:$B$404,Setup!$A$16)&gt;0),Setup!$B$16&amp;IF(COUNTIFS('Leave log'!$A$5:$A$404,$A36,'Leave log'!$C$5:$C$404,F$4,'Leave log'!$D$5:$D$404,F$4,'Leave log'!$E$5:$E$404,"Half day")&gt;0,"½",""),IF(AND(Setup!$A$17&lt;&gt;"",COUNTIFS('Leave log'!$A$5:$A$404,$A36,'Leave log'!$C$5:$C$404,"&lt;="&amp;F$4,'Leave log'!$D$5:$D$404,"&gt;="&amp;F$4,'Leave log'!$B$5:$B$404,Setup!$A$17)&gt;0),Setup!$B$17&amp;IF(COUNTIFS('Leave log'!$A$5:$A$404,$A36,'Leave log'!$C$5:$C$404,F$4,'Leave log'!$D$5:$D$404,F$4,'Leave log'!$E$5:$E$404,"Half day")&gt;0,"½",""),""))))))))</f>
        <v/>
      </c>
      <c r="G36" s="75">
        <f>IF(OR(G$7=1,$A36=""),"",IF(COUNTIFS('Leave log'!$A$5:$A$404,$A36,'Leave log'!$C$5:$C$404,"&lt;="&amp;G$4,'Leave log'!$D$5:$D$404,"&gt;="&amp;G$4)=0,"",IF(AND(Setup!$A$12&lt;&gt;"",COUNTIFS('Leave log'!$A$5:$A$404,$A36,'Leave log'!$C$5:$C$404,"&lt;="&amp;G$4,'Leave log'!$D$5:$D$404,"&gt;="&amp;G$4,'Leave log'!$B$5:$B$404,Setup!$A$12)&gt;0),Setup!$B$12&amp;IF(COUNTIFS('Leave log'!$A$5:$A$404,$A36,'Leave log'!$C$5:$C$404,G$4,'Leave log'!$D$5:$D$404,G$4,'Leave log'!$E$5:$E$404,"Half day")&gt;0,"½",""),IF(AND(Setup!$A$13&lt;&gt;"",COUNTIFS('Leave log'!$A$5:$A$404,$A36,'Leave log'!$C$5:$C$404,"&lt;="&amp;G$4,'Leave log'!$D$5:$D$404,"&gt;="&amp;G$4,'Leave log'!$B$5:$B$404,Setup!$A$13)&gt;0),Setup!$B$13&amp;IF(COUNTIFS('Leave log'!$A$5:$A$404,$A36,'Leave log'!$C$5:$C$404,G$4,'Leave log'!$D$5:$D$404,G$4,'Leave log'!$E$5:$E$404,"Half day")&gt;0,"½",""),IF(AND(Setup!$A$14&lt;&gt;"",COUNTIFS('Leave log'!$A$5:$A$404,$A36,'Leave log'!$C$5:$C$404,"&lt;="&amp;G$4,'Leave log'!$D$5:$D$404,"&gt;="&amp;G$4,'Leave log'!$B$5:$B$404,Setup!$A$14)&gt;0),Setup!$B$14&amp;IF(COUNTIFS('Leave log'!$A$5:$A$404,$A36,'Leave log'!$C$5:$C$404,G$4,'Leave log'!$D$5:$D$404,G$4,'Leave log'!$E$5:$E$404,"Half day")&gt;0,"½",""),IF(AND(Setup!$A$15&lt;&gt;"",COUNTIFS('Leave log'!$A$5:$A$404,$A36,'Leave log'!$C$5:$C$404,"&lt;="&amp;G$4,'Leave log'!$D$5:$D$404,"&gt;="&amp;G$4,'Leave log'!$B$5:$B$404,Setup!$A$15)&gt;0),Setup!$B$15&amp;IF(COUNTIFS('Leave log'!$A$5:$A$404,$A36,'Leave log'!$C$5:$C$404,G$4,'Leave log'!$D$5:$D$404,G$4,'Leave log'!$E$5:$E$404,"Half day")&gt;0,"½",""),IF(AND(Setup!$A$16&lt;&gt;"",COUNTIFS('Leave log'!$A$5:$A$404,$A36,'Leave log'!$C$5:$C$404,"&lt;="&amp;G$4,'Leave log'!$D$5:$D$404,"&gt;="&amp;G$4,'Leave log'!$B$5:$B$404,Setup!$A$16)&gt;0),Setup!$B$16&amp;IF(COUNTIFS('Leave log'!$A$5:$A$404,$A36,'Leave log'!$C$5:$C$404,G$4,'Leave log'!$D$5:$D$404,G$4,'Leave log'!$E$5:$E$404,"Half day")&gt;0,"½",""),IF(AND(Setup!$A$17&lt;&gt;"",COUNTIFS('Leave log'!$A$5:$A$404,$A36,'Leave log'!$C$5:$C$404,"&lt;="&amp;G$4,'Leave log'!$D$5:$D$404,"&gt;="&amp;G$4,'Leave log'!$B$5:$B$404,Setup!$A$17)&gt;0),Setup!$B$17&amp;IF(COUNTIFS('Leave log'!$A$5:$A$404,$A36,'Leave log'!$C$5:$C$404,G$4,'Leave log'!$D$5:$D$404,G$4,'Leave log'!$E$5:$E$404,"Half day")&gt;0,"½",""),""))))))))</f>
        <v/>
      </c>
      <c r="H36" s="75">
        <f>IF(OR(H$7=1,$A36=""),"",IF(COUNTIFS('Leave log'!$A$5:$A$404,$A36,'Leave log'!$C$5:$C$404,"&lt;="&amp;H$4,'Leave log'!$D$5:$D$404,"&gt;="&amp;H$4)=0,"",IF(AND(Setup!$A$12&lt;&gt;"",COUNTIFS('Leave log'!$A$5:$A$404,$A36,'Leave log'!$C$5:$C$404,"&lt;="&amp;H$4,'Leave log'!$D$5:$D$404,"&gt;="&amp;H$4,'Leave log'!$B$5:$B$404,Setup!$A$12)&gt;0),Setup!$B$12&amp;IF(COUNTIFS('Leave log'!$A$5:$A$404,$A36,'Leave log'!$C$5:$C$404,H$4,'Leave log'!$D$5:$D$404,H$4,'Leave log'!$E$5:$E$404,"Half day")&gt;0,"½",""),IF(AND(Setup!$A$13&lt;&gt;"",COUNTIFS('Leave log'!$A$5:$A$404,$A36,'Leave log'!$C$5:$C$404,"&lt;="&amp;H$4,'Leave log'!$D$5:$D$404,"&gt;="&amp;H$4,'Leave log'!$B$5:$B$404,Setup!$A$13)&gt;0),Setup!$B$13&amp;IF(COUNTIFS('Leave log'!$A$5:$A$404,$A36,'Leave log'!$C$5:$C$404,H$4,'Leave log'!$D$5:$D$404,H$4,'Leave log'!$E$5:$E$404,"Half day")&gt;0,"½",""),IF(AND(Setup!$A$14&lt;&gt;"",COUNTIFS('Leave log'!$A$5:$A$404,$A36,'Leave log'!$C$5:$C$404,"&lt;="&amp;H$4,'Leave log'!$D$5:$D$404,"&gt;="&amp;H$4,'Leave log'!$B$5:$B$404,Setup!$A$14)&gt;0),Setup!$B$14&amp;IF(COUNTIFS('Leave log'!$A$5:$A$404,$A36,'Leave log'!$C$5:$C$404,H$4,'Leave log'!$D$5:$D$404,H$4,'Leave log'!$E$5:$E$404,"Half day")&gt;0,"½",""),IF(AND(Setup!$A$15&lt;&gt;"",COUNTIFS('Leave log'!$A$5:$A$404,$A36,'Leave log'!$C$5:$C$404,"&lt;="&amp;H$4,'Leave log'!$D$5:$D$404,"&gt;="&amp;H$4,'Leave log'!$B$5:$B$404,Setup!$A$15)&gt;0),Setup!$B$15&amp;IF(COUNTIFS('Leave log'!$A$5:$A$404,$A36,'Leave log'!$C$5:$C$404,H$4,'Leave log'!$D$5:$D$404,H$4,'Leave log'!$E$5:$E$404,"Half day")&gt;0,"½",""),IF(AND(Setup!$A$16&lt;&gt;"",COUNTIFS('Leave log'!$A$5:$A$404,$A36,'Leave log'!$C$5:$C$404,"&lt;="&amp;H$4,'Leave log'!$D$5:$D$404,"&gt;="&amp;H$4,'Leave log'!$B$5:$B$404,Setup!$A$16)&gt;0),Setup!$B$16&amp;IF(COUNTIFS('Leave log'!$A$5:$A$404,$A36,'Leave log'!$C$5:$C$404,H$4,'Leave log'!$D$5:$D$404,H$4,'Leave log'!$E$5:$E$404,"Half day")&gt;0,"½",""),IF(AND(Setup!$A$17&lt;&gt;"",COUNTIFS('Leave log'!$A$5:$A$404,$A36,'Leave log'!$C$5:$C$404,"&lt;="&amp;H$4,'Leave log'!$D$5:$D$404,"&gt;="&amp;H$4,'Leave log'!$B$5:$B$404,Setup!$A$17)&gt;0),Setup!$B$17&amp;IF(COUNTIFS('Leave log'!$A$5:$A$404,$A36,'Leave log'!$C$5:$C$404,H$4,'Leave log'!$D$5:$D$404,H$4,'Leave log'!$E$5:$E$404,"Half day")&gt;0,"½",""),""))))))))</f>
        <v/>
      </c>
      <c r="I36" s="75">
        <f>IF(OR(I$7=1,$A36=""),"",IF(COUNTIFS('Leave log'!$A$5:$A$404,$A36,'Leave log'!$C$5:$C$404,"&lt;="&amp;I$4,'Leave log'!$D$5:$D$404,"&gt;="&amp;I$4)=0,"",IF(AND(Setup!$A$12&lt;&gt;"",COUNTIFS('Leave log'!$A$5:$A$404,$A36,'Leave log'!$C$5:$C$404,"&lt;="&amp;I$4,'Leave log'!$D$5:$D$404,"&gt;="&amp;I$4,'Leave log'!$B$5:$B$404,Setup!$A$12)&gt;0),Setup!$B$12&amp;IF(COUNTIFS('Leave log'!$A$5:$A$404,$A36,'Leave log'!$C$5:$C$404,I$4,'Leave log'!$D$5:$D$404,I$4,'Leave log'!$E$5:$E$404,"Half day")&gt;0,"½",""),IF(AND(Setup!$A$13&lt;&gt;"",COUNTIFS('Leave log'!$A$5:$A$404,$A36,'Leave log'!$C$5:$C$404,"&lt;="&amp;I$4,'Leave log'!$D$5:$D$404,"&gt;="&amp;I$4,'Leave log'!$B$5:$B$404,Setup!$A$13)&gt;0),Setup!$B$13&amp;IF(COUNTIFS('Leave log'!$A$5:$A$404,$A36,'Leave log'!$C$5:$C$404,I$4,'Leave log'!$D$5:$D$404,I$4,'Leave log'!$E$5:$E$404,"Half day")&gt;0,"½",""),IF(AND(Setup!$A$14&lt;&gt;"",COUNTIFS('Leave log'!$A$5:$A$404,$A36,'Leave log'!$C$5:$C$404,"&lt;="&amp;I$4,'Leave log'!$D$5:$D$404,"&gt;="&amp;I$4,'Leave log'!$B$5:$B$404,Setup!$A$14)&gt;0),Setup!$B$14&amp;IF(COUNTIFS('Leave log'!$A$5:$A$404,$A36,'Leave log'!$C$5:$C$404,I$4,'Leave log'!$D$5:$D$404,I$4,'Leave log'!$E$5:$E$404,"Half day")&gt;0,"½",""),IF(AND(Setup!$A$15&lt;&gt;"",COUNTIFS('Leave log'!$A$5:$A$404,$A36,'Leave log'!$C$5:$C$404,"&lt;="&amp;I$4,'Leave log'!$D$5:$D$404,"&gt;="&amp;I$4,'Leave log'!$B$5:$B$404,Setup!$A$15)&gt;0),Setup!$B$15&amp;IF(COUNTIFS('Leave log'!$A$5:$A$404,$A36,'Leave log'!$C$5:$C$404,I$4,'Leave log'!$D$5:$D$404,I$4,'Leave log'!$E$5:$E$404,"Half day")&gt;0,"½",""),IF(AND(Setup!$A$16&lt;&gt;"",COUNTIFS('Leave log'!$A$5:$A$404,$A36,'Leave log'!$C$5:$C$404,"&lt;="&amp;I$4,'Leave log'!$D$5:$D$404,"&gt;="&amp;I$4,'Leave log'!$B$5:$B$404,Setup!$A$16)&gt;0),Setup!$B$16&amp;IF(COUNTIFS('Leave log'!$A$5:$A$404,$A36,'Leave log'!$C$5:$C$404,I$4,'Leave log'!$D$5:$D$404,I$4,'Leave log'!$E$5:$E$404,"Half day")&gt;0,"½",""),IF(AND(Setup!$A$17&lt;&gt;"",COUNTIFS('Leave log'!$A$5:$A$404,$A36,'Leave log'!$C$5:$C$404,"&lt;="&amp;I$4,'Leave log'!$D$5:$D$404,"&gt;="&amp;I$4,'Leave log'!$B$5:$B$404,Setup!$A$17)&gt;0),Setup!$B$17&amp;IF(COUNTIFS('Leave log'!$A$5:$A$404,$A36,'Leave log'!$C$5:$C$404,I$4,'Leave log'!$D$5:$D$404,I$4,'Leave log'!$E$5:$E$404,"Half day")&gt;0,"½",""),""))))))))</f>
        <v/>
      </c>
      <c r="J36" s="75">
        <f>IF(OR(J$7=1,$A36=""),"",IF(COUNTIFS('Leave log'!$A$5:$A$404,$A36,'Leave log'!$C$5:$C$404,"&lt;="&amp;J$4,'Leave log'!$D$5:$D$404,"&gt;="&amp;J$4)=0,"",IF(AND(Setup!$A$12&lt;&gt;"",COUNTIFS('Leave log'!$A$5:$A$404,$A36,'Leave log'!$C$5:$C$404,"&lt;="&amp;J$4,'Leave log'!$D$5:$D$404,"&gt;="&amp;J$4,'Leave log'!$B$5:$B$404,Setup!$A$12)&gt;0),Setup!$B$12&amp;IF(COUNTIFS('Leave log'!$A$5:$A$404,$A36,'Leave log'!$C$5:$C$404,J$4,'Leave log'!$D$5:$D$404,J$4,'Leave log'!$E$5:$E$404,"Half day")&gt;0,"½",""),IF(AND(Setup!$A$13&lt;&gt;"",COUNTIFS('Leave log'!$A$5:$A$404,$A36,'Leave log'!$C$5:$C$404,"&lt;="&amp;J$4,'Leave log'!$D$5:$D$404,"&gt;="&amp;J$4,'Leave log'!$B$5:$B$404,Setup!$A$13)&gt;0),Setup!$B$13&amp;IF(COUNTIFS('Leave log'!$A$5:$A$404,$A36,'Leave log'!$C$5:$C$404,J$4,'Leave log'!$D$5:$D$404,J$4,'Leave log'!$E$5:$E$404,"Half day")&gt;0,"½",""),IF(AND(Setup!$A$14&lt;&gt;"",COUNTIFS('Leave log'!$A$5:$A$404,$A36,'Leave log'!$C$5:$C$404,"&lt;="&amp;J$4,'Leave log'!$D$5:$D$404,"&gt;="&amp;J$4,'Leave log'!$B$5:$B$404,Setup!$A$14)&gt;0),Setup!$B$14&amp;IF(COUNTIFS('Leave log'!$A$5:$A$404,$A36,'Leave log'!$C$5:$C$404,J$4,'Leave log'!$D$5:$D$404,J$4,'Leave log'!$E$5:$E$404,"Half day")&gt;0,"½",""),IF(AND(Setup!$A$15&lt;&gt;"",COUNTIFS('Leave log'!$A$5:$A$404,$A36,'Leave log'!$C$5:$C$404,"&lt;="&amp;J$4,'Leave log'!$D$5:$D$404,"&gt;="&amp;J$4,'Leave log'!$B$5:$B$404,Setup!$A$15)&gt;0),Setup!$B$15&amp;IF(COUNTIFS('Leave log'!$A$5:$A$404,$A36,'Leave log'!$C$5:$C$404,J$4,'Leave log'!$D$5:$D$404,J$4,'Leave log'!$E$5:$E$404,"Half day")&gt;0,"½",""),IF(AND(Setup!$A$16&lt;&gt;"",COUNTIFS('Leave log'!$A$5:$A$404,$A36,'Leave log'!$C$5:$C$404,"&lt;="&amp;J$4,'Leave log'!$D$5:$D$404,"&gt;="&amp;J$4,'Leave log'!$B$5:$B$404,Setup!$A$16)&gt;0),Setup!$B$16&amp;IF(COUNTIFS('Leave log'!$A$5:$A$404,$A36,'Leave log'!$C$5:$C$404,J$4,'Leave log'!$D$5:$D$404,J$4,'Leave log'!$E$5:$E$404,"Half day")&gt;0,"½",""),IF(AND(Setup!$A$17&lt;&gt;"",COUNTIFS('Leave log'!$A$5:$A$404,$A36,'Leave log'!$C$5:$C$404,"&lt;="&amp;J$4,'Leave log'!$D$5:$D$404,"&gt;="&amp;J$4,'Leave log'!$B$5:$B$404,Setup!$A$17)&gt;0),Setup!$B$17&amp;IF(COUNTIFS('Leave log'!$A$5:$A$404,$A36,'Leave log'!$C$5:$C$404,J$4,'Leave log'!$D$5:$D$404,J$4,'Leave log'!$E$5:$E$404,"Half day")&gt;0,"½",""),""))))))))</f>
        <v/>
      </c>
      <c r="K36" s="75">
        <f>IF(OR(K$7=1,$A36=""),"",IF(COUNTIFS('Leave log'!$A$5:$A$404,$A36,'Leave log'!$C$5:$C$404,"&lt;="&amp;K$4,'Leave log'!$D$5:$D$404,"&gt;="&amp;K$4)=0,"",IF(AND(Setup!$A$12&lt;&gt;"",COUNTIFS('Leave log'!$A$5:$A$404,$A36,'Leave log'!$C$5:$C$404,"&lt;="&amp;K$4,'Leave log'!$D$5:$D$404,"&gt;="&amp;K$4,'Leave log'!$B$5:$B$404,Setup!$A$12)&gt;0),Setup!$B$12&amp;IF(COUNTIFS('Leave log'!$A$5:$A$404,$A36,'Leave log'!$C$5:$C$404,K$4,'Leave log'!$D$5:$D$404,K$4,'Leave log'!$E$5:$E$404,"Half day")&gt;0,"½",""),IF(AND(Setup!$A$13&lt;&gt;"",COUNTIFS('Leave log'!$A$5:$A$404,$A36,'Leave log'!$C$5:$C$404,"&lt;="&amp;K$4,'Leave log'!$D$5:$D$404,"&gt;="&amp;K$4,'Leave log'!$B$5:$B$404,Setup!$A$13)&gt;0),Setup!$B$13&amp;IF(COUNTIFS('Leave log'!$A$5:$A$404,$A36,'Leave log'!$C$5:$C$404,K$4,'Leave log'!$D$5:$D$404,K$4,'Leave log'!$E$5:$E$404,"Half day")&gt;0,"½",""),IF(AND(Setup!$A$14&lt;&gt;"",COUNTIFS('Leave log'!$A$5:$A$404,$A36,'Leave log'!$C$5:$C$404,"&lt;="&amp;K$4,'Leave log'!$D$5:$D$404,"&gt;="&amp;K$4,'Leave log'!$B$5:$B$404,Setup!$A$14)&gt;0),Setup!$B$14&amp;IF(COUNTIFS('Leave log'!$A$5:$A$404,$A36,'Leave log'!$C$5:$C$404,K$4,'Leave log'!$D$5:$D$404,K$4,'Leave log'!$E$5:$E$404,"Half day")&gt;0,"½",""),IF(AND(Setup!$A$15&lt;&gt;"",COUNTIFS('Leave log'!$A$5:$A$404,$A36,'Leave log'!$C$5:$C$404,"&lt;="&amp;K$4,'Leave log'!$D$5:$D$404,"&gt;="&amp;K$4,'Leave log'!$B$5:$B$404,Setup!$A$15)&gt;0),Setup!$B$15&amp;IF(COUNTIFS('Leave log'!$A$5:$A$404,$A36,'Leave log'!$C$5:$C$404,K$4,'Leave log'!$D$5:$D$404,K$4,'Leave log'!$E$5:$E$404,"Half day")&gt;0,"½",""),IF(AND(Setup!$A$16&lt;&gt;"",COUNTIFS('Leave log'!$A$5:$A$404,$A36,'Leave log'!$C$5:$C$404,"&lt;="&amp;K$4,'Leave log'!$D$5:$D$404,"&gt;="&amp;K$4,'Leave log'!$B$5:$B$404,Setup!$A$16)&gt;0),Setup!$B$16&amp;IF(COUNTIFS('Leave log'!$A$5:$A$404,$A36,'Leave log'!$C$5:$C$404,K$4,'Leave log'!$D$5:$D$404,K$4,'Leave log'!$E$5:$E$404,"Half day")&gt;0,"½",""),IF(AND(Setup!$A$17&lt;&gt;"",COUNTIFS('Leave log'!$A$5:$A$404,$A36,'Leave log'!$C$5:$C$404,"&lt;="&amp;K$4,'Leave log'!$D$5:$D$404,"&gt;="&amp;K$4,'Leave log'!$B$5:$B$404,Setup!$A$17)&gt;0),Setup!$B$17&amp;IF(COUNTIFS('Leave log'!$A$5:$A$404,$A36,'Leave log'!$C$5:$C$404,K$4,'Leave log'!$D$5:$D$404,K$4,'Leave log'!$E$5:$E$404,"Half day")&gt;0,"½",""),""))))))))</f>
        <v/>
      </c>
      <c r="L36" s="75">
        <f>IF(OR(L$7=1,$A36=""),"",IF(COUNTIFS('Leave log'!$A$5:$A$404,$A36,'Leave log'!$C$5:$C$404,"&lt;="&amp;L$4,'Leave log'!$D$5:$D$404,"&gt;="&amp;L$4)=0,"",IF(AND(Setup!$A$12&lt;&gt;"",COUNTIFS('Leave log'!$A$5:$A$404,$A36,'Leave log'!$C$5:$C$404,"&lt;="&amp;L$4,'Leave log'!$D$5:$D$404,"&gt;="&amp;L$4,'Leave log'!$B$5:$B$404,Setup!$A$12)&gt;0),Setup!$B$12&amp;IF(COUNTIFS('Leave log'!$A$5:$A$404,$A36,'Leave log'!$C$5:$C$404,L$4,'Leave log'!$D$5:$D$404,L$4,'Leave log'!$E$5:$E$404,"Half day")&gt;0,"½",""),IF(AND(Setup!$A$13&lt;&gt;"",COUNTIFS('Leave log'!$A$5:$A$404,$A36,'Leave log'!$C$5:$C$404,"&lt;="&amp;L$4,'Leave log'!$D$5:$D$404,"&gt;="&amp;L$4,'Leave log'!$B$5:$B$404,Setup!$A$13)&gt;0),Setup!$B$13&amp;IF(COUNTIFS('Leave log'!$A$5:$A$404,$A36,'Leave log'!$C$5:$C$404,L$4,'Leave log'!$D$5:$D$404,L$4,'Leave log'!$E$5:$E$404,"Half day")&gt;0,"½",""),IF(AND(Setup!$A$14&lt;&gt;"",COUNTIFS('Leave log'!$A$5:$A$404,$A36,'Leave log'!$C$5:$C$404,"&lt;="&amp;L$4,'Leave log'!$D$5:$D$404,"&gt;="&amp;L$4,'Leave log'!$B$5:$B$404,Setup!$A$14)&gt;0),Setup!$B$14&amp;IF(COUNTIFS('Leave log'!$A$5:$A$404,$A36,'Leave log'!$C$5:$C$404,L$4,'Leave log'!$D$5:$D$404,L$4,'Leave log'!$E$5:$E$404,"Half day")&gt;0,"½",""),IF(AND(Setup!$A$15&lt;&gt;"",COUNTIFS('Leave log'!$A$5:$A$404,$A36,'Leave log'!$C$5:$C$404,"&lt;="&amp;L$4,'Leave log'!$D$5:$D$404,"&gt;="&amp;L$4,'Leave log'!$B$5:$B$404,Setup!$A$15)&gt;0),Setup!$B$15&amp;IF(COUNTIFS('Leave log'!$A$5:$A$404,$A36,'Leave log'!$C$5:$C$404,L$4,'Leave log'!$D$5:$D$404,L$4,'Leave log'!$E$5:$E$404,"Half day")&gt;0,"½",""),IF(AND(Setup!$A$16&lt;&gt;"",COUNTIFS('Leave log'!$A$5:$A$404,$A36,'Leave log'!$C$5:$C$404,"&lt;="&amp;L$4,'Leave log'!$D$5:$D$404,"&gt;="&amp;L$4,'Leave log'!$B$5:$B$404,Setup!$A$16)&gt;0),Setup!$B$16&amp;IF(COUNTIFS('Leave log'!$A$5:$A$404,$A36,'Leave log'!$C$5:$C$404,L$4,'Leave log'!$D$5:$D$404,L$4,'Leave log'!$E$5:$E$404,"Half day")&gt;0,"½",""),IF(AND(Setup!$A$17&lt;&gt;"",COUNTIFS('Leave log'!$A$5:$A$404,$A36,'Leave log'!$C$5:$C$404,"&lt;="&amp;L$4,'Leave log'!$D$5:$D$404,"&gt;="&amp;L$4,'Leave log'!$B$5:$B$404,Setup!$A$17)&gt;0),Setup!$B$17&amp;IF(COUNTIFS('Leave log'!$A$5:$A$404,$A36,'Leave log'!$C$5:$C$404,L$4,'Leave log'!$D$5:$D$404,L$4,'Leave log'!$E$5:$E$404,"Half day")&gt;0,"½",""),""))))))))</f>
        <v/>
      </c>
      <c r="M36" s="75">
        <f>IF(OR(M$7=1,$A36=""),"",IF(COUNTIFS('Leave log'!$A$5:$A$404,$A36,'Leave log'!$C$5:$C$404,"&lt;="&amp;M$4,'Leave log'!$D$5:$D$404,"&gt;="&amp;M$4)=0,"",IF(AND(Setup!$A$12&lt;&gt;"",COUNTIFS('Leave log'!$A$5:$A$404,$A36,'Leave log'!$C$5:$C$404,"&lt;="&amp;M$4,'Leave log'!$D$5:$D$404,"&gt;="&amp;M$4,'Leave log'!$B$5:$B$404,Setup!$A$12)&gt;0),Setup!$B$12&amp;IF(COUNTIFS('Leave log'!$A$5:$A$404,$A36,'Leave log'!$C$5:$C$404,M$4,'Leave log'!$D$5:$D$404,M$4,'Leave log'!$E$5:$E$404,"Half day")&gt;0,"½",""),IF(AND(Setup!$A$13&lt;&gt;"",COUNTIFS('Leave log'!$A$5:$A$404,$A36,'Leave log'!$C$5:$C$404,"&lt;="&amp;M$4,'Leave log'!$D$5:$D$404,"&gt;="&amp;M$4,'Leave log'!$B$5:$B$404,Setup!$A$13)&gt;0),Setup!$B$13&amp;IF(COUNTIFS('Leave log'!$A$5:$A$404,$A36,'Leave log'!$C$5:$C$404,M$4,'Leave log'!$D$5:$D$404,M$4,'Leave log'!$E$5:$E$404,"Half day")&gt;0,"½",""),IF(AND(Setup!$A$14&lt;&gt;"",COUNTIFS('Leave log'!$A$5:$A$404,$A36,'Leave log'!$C$5:$C$404,"&lt;="&amp;M$4,'Leave log'!$D$5:$D$404,"&gt;="&amp;M$4,'Leave log'!$B$5:$B$404,Setup!$A$14)&gt;0),Setup!$B$14&amp;IF(COUNTIFS('Leave log'!$A$5:$A$404,$A36,'Leave log'!$C$5:$C$404,M$4,'Leave log'!$D$5:$D$404,M$4,'Leave log'!$E$5:$E$404,"Half day")&gt;0,"½",""),IF(AND(Setup!$A$15&lt;&gt;"",COUNTIFS('Leave log'!$A$5:$A$404,$A36,'Leave log'!$C$5:$C$404,"&lt;="&amp;M$4,'Leave log'!$D$5:$D$404,"&gt;="&amp;M$4,'Leave log'!$B$5:$B$404,Setup!$A$15)&gt;0),Setup!$B$15&amp;IF(COUNTIFS('Leave log'!$A$5:$A$404,$A36,'Leave log'!$C$5:$C$404,M$4,'Leave log'!$D$5:$D$404,M$4,'Leave log'!$E$5:$E$404,"Half day")&gt;0,"½",""),IF(AND(Setup!$A$16&lt;&gt;"",COUNTIFS('Leave log'!$A$5:$A$404,$A36,'Leave log'!$C$5:$C$404,"&lt;="&amp;M$4,'Leave log'!$D$5:$D$404,"&gt;="&amp;M$4,'Leave log'!$B$5:$B$404,Setup!$A$16)&gt;0),Setup!$B$16&amp;IF(COUNTIFS('Leave log'!$A$5:$A$404,$A36,'Leave log'!$C$5:$C$404,M$4,'Leave log'!$D$5:$D$404,M$4,'Leave log'!$E$5:$E$404,"Half day")&gt;0,"½",""),IF(AND(Setup!$A$17&lt;&gt;"",COUNTIFS('Leave log'!$A$5:$A$404,$A36,'Leave log'!$C$5:$C$404,"&lt;="&amp;M$4,'Leave log'!$D$5:$D$404,"&gt;="&amp;M$4,'Leave log'!$B$5:$B$404,Setup!$A$17)&gt;0),Setup!$B$17&amp;IF(COUNTIFS('Leave log'!$A$5:$A$404,$A36,'Leave log'!$C$5:$C$404,M$4,'Leave log'!$D$5:$D$404,M$4,'Leave log'!$E$5:$E$404,"Half day")&gt;0,"½",""),""))))))))</f>
        <v/>
      </c>
      <c r="N36" s="75">
        <f>IF(OR(N$7=1,$A36=""),"",IF(COUNTIFS('Leave log'!$A$5:$A$404,$A36,'Leave log'!$C$5:$C$404,"&lt;="&amp;N$4,'Leave log'!$D$5:$D$404,"&gt;="&amp;N$4)=0,"",IF(AND(Setup!$A$12&lt;&gt;"",COUNTIFS('Leave log'!$A$5:$A$404,$A36,'Leave log'!$C$5:$C$404,"&lt;="&amp;N$4,'Leave log'!$D$5:$D$404,"&gt;="&amp;N$4,'Leave log'!$B$5:$B$404,Setup!$A$12)&gt;0),Setup!$B$12&amp;IF(COUNTIFS('Leave log'!$A$5:$A$404,$A36,'Leave log'!$C$5:$C$404,N$4,'Leave log'!$D$5:$D$404,N$4,'Leave log'!$E$5:$E$404,"Half day")&gt;0,"½",""),IF(AND(Setup!$A$13&lt;&gt;"",COUNTIFS('Leave log'!$A$5:$A$404,$A36,'Leave log'!$C$5:$C$404,"&lt;="&amp;N$4,'Leave log'!$D$5:$D$404,"&gt;="&amp;N$4,'Leave log'!$B$5:$B$404,Setup!$A$13)&gt;0),Setup!$B$13&amp;IF(COUNTIFS('Leave log'!$A$5:$A$404,$A36,'Leave log'!$C$5:$C$404,N$4,'Leave log'!$D$5:$D$404,N$4,'Leave log'!$E$5:$E$404,"Half day")&gt;0,"½",""),IF(AND(Setup!$A$14&lt;&gt;"",COUNTIFS('Leave log'!$A$5:$A$404,$A36,'Leave log'!$C$5:$C$404,"&lt;="&amp;N$4,'Leave log'!$D$5:$D$404,"&gt;="&amp;N$4,'Leave log'!$B$5:$B$404,Setup!$A$14)&gt;0),Setup!$B$14&amp;IF(COUNTIFS('Leave log'!$A$5:$A$404,$A36,'Leave log'!$C$5:$C$404,N$4,'Leave log'!$D$5:$D$404,N$4,'Leave log'!$E$5:$E$404,"Half day")&gt;0,"½",""),IF(AND(Setup!$A$15&lt;&gt;"",COUNTIFS('Leave log'!$A$5:$A$404,$A36,'Leave log'!$C$5:$C$404,"&lt;="&amp;N$4,'Leave log'!$D$5:$D$404,"&gt;="&amp;N$4,'Leave log'!$B$5:$B$404,Setup!$A$15)&gt;0),Setup!$B$15&amp;IF(COUNTIFS('Leave log'!$A$5:$A$404,$A36,'Leave log'!$C$5:$C$404,N$4,'Leave log'!$D$5:$D$404,N$4,'Leave log'!$E$5:$E$404,"Half day")&gt;0,"½",""),IF(AND(Setup!$A$16&lt;&gt;"",COUNTIFS('Leave log'!$A$5:$A$404,$A36,'Leave log'!$C$5:$C$404,"&lt;="&amp;N$4,'Leave log'!$D$5:$D$404,"&gt;="&amp;N$4,'Leave log'!$B$5:$B$404,Setup!$A$16)&gt;0),Setup!$B$16&amp;IF(COUNTIFS('Leave log'!$A$5:$A$404,$A36,'Leave log'!$C$5:$C$404,N$4,'Leave log'!$D$5:$D$404,N$4,'Leave log'!$E$5:$E$404,"Half day")&gt;0,"½",""),IF(AND(Setup!$A$17&lt;&gt;"",COUNTIFS('Leave log'!$A$5:$A$404,$A36,'Leave log'!$C$5:$C$404,"&lt;="&amp;N$4,'Leave log'!$D$5:$D$404,"&gt;="&amp;N$4,'Leave log'!$B$5:$B$404,Setup!$A$17)&gt;0),Setup!$B$17&amp;IF(COUNTIFS('Leave log'!$A$5:$A$404,$A36,'Leave log'!$C$5:$C$404,N$4,'Leave log'!$D$5:$D$404,N$4,'Leave log'!$E$5:$E$404,"Half day")&gt;0,"½",""),""))))))))</f>
        <v/>
      </c>
      <c r="O36" s="75">
        <f>IF(OR(O$7=1,$A36=""),"",IF(COUNTIFS('Leave log'!$A$5:$A$404,$A36,'Leave log'!$C$5:$C$404,"&lt;="&amp;O$4,'Leave log'!$D$5:$D$404,"&gt;="&amp;O$4)=0,"",IF(AND(Setup!$A$12&lt;&gt;"",COUNTIFS('Leave log'!$A$5:$A$404,$A36,'Leave log'!$C$5:$C$404,"&lt;="&amp;O$4,'Leave log'!$D$5:$D$404,"&gt;="&amp;O$4,'Leave log'!$B$5:$B$404,Setup!$A$12)&gt;0),Setup!$B$12&amp;IF(COUNTIFS('Leave log'!$A$5:$A$404,$A36,'Leave log'!$C$5:$C$404,O$4,'Leave log'!$D$5:$D$404,O$4,'Leave log'!$E$5:$E$404,"Half day")&gt;0,"½",""),IF(AND(Setup!$A$13&lt;&gt;"",COUNTIFS('Leave log'!$A$5:$A$404,$A36,'Leave log'!$C$5:$C$404,"&lt;="&amp;O$4,'Leave log'!$D$5:$D$404,"&gt;="&amp;O$4,'Leave log'!$B$5:$B$404,Setup!$A$13)&gt;0),Setup!$B$13&amp;IF(COUNTIFS('Leave log'!$A$5:$A$404,$A36,'Leave log'!$C$5:$C$404,O$4,'Leave log'!$D$5:$D$404,O$4,'Leave log'!$E$5:$E$404,"Half day")&gt;0,"½",""),IF(AND(Setup!$A$14&lt;&gt;"",COUNTIFS('Leave log'!$A$5:$A$404,$A36,'Leave log'!$C$5:$C$404,"&lt;="&amp;O$4,'Leave log'!$D$5:$D$404,"&gt;="&amp;O$4,'Leave log'!$B$5:$B$404,Setup!$A$14)&gt;0),Setup!$B$14&amp;IF(COUNTIFS('Leave log'!$A$5:$A$404,$A36,'Leave log'!$C$5:$C$404,O$4,'Leave log'!$D$5:$D$404,O$4,'Leave log'!$E$5:$E$404,"Half day")&gt;0,"½",""),IF(AND(Setup!$A$15&lt;&gt;"",COUNTIFS('Leave log'!$A$5:$A$404,$A36,'Leave log'!$C$5:$C$404,"&lt;="&amp;O$4,'Leave log'!$D$5:$D$404,"&gt;="&amp;O$4,'Leave log'!$B$5:$B$404,Setup!$A$15)&gt;0),Setup!$B$15&amp;IF(COUNTIFS('Leave log'!$A$5:$A$404,$A36,'Leave log'!$C$5:$C$404,O$4,'Leave log'!$D$5:$D$404,O$4,'Leave log'!$E$5:$E$404,"Half day")&gt;0,"½",""),IF(AND(Setup!$A$16&lt;&gt;"",COUNTIFS('Leave log'!$A$5:$A$404,$A36,'Leave log'!$C$5:$C$404,"&lt;="&amp;O$4,'Leave log'!$D$5:$D$404,"&gt;="&amp;O$4,'Leave log'!$B$5:$B$404,Setup!$A$16)&gt;0),Setup!$B$16&amp;IF(COUNTIFS('Leave log'!$A$5:$A$404,$A36,'Leave log'!$C$5:$C$404,O$4,'Leave log'!$D$5:$D$404,O$4,'Leave log'!$E$5:$E$404,"Half day")&gt;0,"½",""),IF(AND(Setup!$A$17&lt;&gt;"",COUNTIFS('Leave log'!$A$5:$A$404,$A36,'Leave log'!$C$5:$C$404,"&lt;="&amp;O$4,'Leave log'!$D$5:$D$404,"&gt;="&amp;O$4,'Leave log'!$B$5:$B$404,Setup!$A$17)&gt;0),Setup!$B$17&amp;IF(COUNTIFS('Leave log'!$A$5:$A$404,$A36,'Leave log'!$C$5:$C$404,O$4,'Leave log'!$D$5:$D$404,O$4,'Leave log'!$E$5:$E$404,"Half day")&gt;0,"½",""),""))))))))</f>
        <v/>
      </c>
      <c r="P36" s="75">
        <f>IF(OR(P$7=1,$A36=""),"",IF(COUNTIFS('Leave log'!$A$5:$A$404,$A36,'Leave log'!$C$5:$C$404,"&lt;="&amp;P$4,'Leave log'!$D$5:$D$404,"&gt;="&amp;P$4)=0,"",IF(AND(Setup!$A$12&lt;&gt;"",COUNTIFS('Leave log'!$A$5:$A$404,$A36,'Leave log'!$C$5:$C$404,"&lt;="&amp;P$4,'Leave log'!$D$5:$D$404,"&gt;="&amp;P$4,'Leave log'!$B$5:$B$404,Setup!$A$12)&gt;0),Setup!$B$12&amp;IF(COUNTIFS('Leave log'!$A$5:$A$404,$A36,'Leave log'!$C$5:$C$404,P$4,'Leave log'!$D$5:$D$404,P$4,'Leave log'!$E$5:$E$404,"Half day")&gt;0,"½",""),IF(AND(Setup!$A$13&lt;&gt;"",COUNTIFS('Leave log'!$A$5:$A$404,$A36,'Leave log'!$C$5:$C$404,"&lt;="&amp;P$4,'Leave log'!$D$5:$D$404,"&gt;="&amp;P$4,'Leave log'!$B$5:$B$404,Setup!$A$13)&gt;0),Setup!$B$13&amp;IF(COUNTIFS('Leave log'!$A$5:$A$404,$A36,'Leave log'!$C$5:$C$404,P$4,'Leave log'!$D$5:$D$404,P$4,'Leave log'!$E$5:$E$404,"Half day")&gt;0,"½",""),IF(AND(Setup!$A$14&lt;&gt;"",COUNTIFS('Leave log'!$A$5:$A$404,$A36,'Leave log'!$C$5:$C$404,"&lt;="&amp;P$4,'Leave log'!$D$5:$D$404,"&gt;="&amp;P$4,'Leave log'!$B$5:$B$404,Setup!$A$14)&gt;0),Setup!$B$14&amp;IF(COUNTIFS('Leave log'!$A$5:$A$404,$A36,'Leave log'!$C$5:$C$404,P$4,'Leave log'!$D$5:$D$404,P$4,'Leave log'!$E$5:$E$404,"Half day")&gt;0,"½",""),IF(AND(Setup!$A$15&lt;&gt;"",COUNTIFS('Leave log'!$A$5:$A$404,$A36,'Leave log'!$C$5:$C$404,"&lt;="&amp;P$4,'Leave log'!$D$5:$D$404,"&gt;="&amp;P$4,'Leave log'!$B$5:$B$404,Setup!$A$15)&gt;0),Setup!$B$15&amp;IF(COUNTIFS('Leave log'!$A$5:$A$404,$A36,'Leave log'!$C$5:$C$404,P$4,'Leave log'!$D$5:$D$404,P$4,'Leave log'!$E$5:$E$404,"Half day")&gt;0,"½",""),IF(AND(Setup!$A$16&lt;&gt;"",COUNTIFS('Leave log'!$A$5:$A$404,$A36,'Leave log'!$C$5:$C$404,"&lt;="&amp;P$4,'Leave log'!$D$5:$D$404,"&gt;="&amp;P$4,'Leave log'!$B$5:$B$404,Setup!$A$16)&gt;0),Setup!$B$16&amp;IF(COUNTIFS('Leave log'!$A$5:$A$404,$A36,'Leave log'!$C$5:$C$404,P$4,'Leave log'!$D$5:$D$404,P$4,'Leave log'!$E$5:$E$404,"Half day")&gt;0,"½",""),IF(AND(Setup!$A$17&lt;&gt;"",COUNTIFS('Leave log'!$A$5:$A$404,$A36,'Leave log'!$C$5:$C$404,"&lt;="&amp;P$4,'Leave log'!$D$5:$D$404,"&gt;="&amp;P$4,'Leave log'!$B$5:$B$404,Setup!$A$17)&gt;0),Setup!$B$17&amp;IF(COUNTIFS('Leave log'!$A$5:$A$404,$A36,'Leave log'!$C$5:$C$404,P$4,'Leave log'!$D$5:$D$404,P$4,'Leave log'!$E$5:$E$404,"Half day")&gt;0,"½",""),""))))))))</f>
        <v/>
      </c>
      <c r="Q36" s="75">
        <f>IF(OR(Q$7=1,$A36=""),"",IF(COUNTIFS('Leave log'!$A$5:$A$404,$A36,'Leave log'!$C$5:$C$404,"&lt;="&amp;Q$4,'Leave log'!$D$5:$D$404,"&gt;="&amp;Q$4)=0,"",IF(AND(Setup!$A$12&lt;&gt;"",COUNTIFS('Leave log'!$A$5:$A$404,$A36,'Leave log'!$C$5:$C$404,"&lt;="&amp;Q$4,'Leave log'!$D$5:$D$404,"&gt;="&amp;Q$4,'Leave log'!$B$5:$B$404,Setup!$A$12)&gt;0),Setup!$B$12&amp;IF(COUNTIFS('Leave log'!$A$5:$A$404,$A36,'Leave log'!$C$5:$C$404,Q$4,'Leave log'!$D$5:$D$404,Q$4,'Leave log'!$E$5:$E$404,"Half day")&gt;0,"½",""),IF(AND(Setup!$A$13&lt;&gt;"",COUNTIFS('Leave log'!$A$5:$A$404,$A36,'Leave log'!$C$5:$C$404,"&lt;="&amp;Q$4,'Leave log'!$D$5:$D$404,"&gt;="&amp;Q$4,'Leave log'!$B$5:$B$404,Setup!$A$13)&gt;0),Setup!$B$13&amp;IF(COUNTIFS('Leave log'!$A$5:$A$404,$A36,'Leave log'!$C$5:$C$404,Q$4,'Leave log'!$D$5:$D$404,Q$4,'Leave log'!$E$5:$E$404,"Half day")&gt;0,"½",""),IF(AND(Setup!$A$14&lt;&gt;"",COUNTIFS('Leave log'!$A$5:$A$404,$A36,'Leave log'!$C$5:$C$404,"&lt;="&amp;Q$4,'Leave log'!$D$5:$D$404,"&gt;="&amp;Q$4,'Leave log'!$B$5:$B$404,Setup!$A$14)&gt;0),Setup!$B$14&amp;IF(COUNTIFS('Leave log'!$A$5:$A$404,$A36,'Leave log'!$C$5:$C$404,Q$4,'Leave log'!$D$5:$D$404,Q$4,'Leave log'!$E$5:$E$404,"Half day")&gt;0,"½",""),IF(AND(Setup!$A$15&lt;&gt;"",COUNTIFS('Leave log'!$A$5:$A$404,$A36,'Leave log'!$C$5:$C$404,"&lt;="&amp;Q$4,'Leave log'!$D$5:$D$404,"&gt;="&amp;Q$4,'Leave log'!$B$5:$B$404,Setup!$A$15)&gt;0),Setup!$B$15&amp;IF(COUNTIFS('Leave log'!$A$5:$A$404,$A36,'Leave log'!$C$5:$C$404,Q$4,'Leave log'!$D$5:$D$404,Q$4,'Leave log'!$E$5:$E$404,"Half day")&gt;0,"½",""),IF(AND(Setup!$A$16&lt;&gt;"",COUNTIFS('Leave log'!$A$5:$A$404,$A36,'Leave log'!$C$5:$C$404,"&lt;="&amp;Q$4,'Leave log'!$D$5:$D$404,"&gt;="&amp;Q$4,'Leave log'!$B$5:$B$404,Setup!$A$16)&gt;0),Setup!$B$16&amp;IF(COUNTIFS('Leave log'!$A$5:$A$404,$A36,'Leave log'!$C$5:$C$404,Q$4,'Leave log'!$D$5:$D$404,Q$4,'Leave log'!$E$5:$E$404,"Half day")&gt;0,"½",""),IF(AND(Setup!$A$17&lt;&gt;"",COUNTIFS('Leave log'!$A$5:$A$404,$A36,'Leave log'!$C$5:$C$404,"&lt;="&amp;Q$4,'Leave log'!$D$5:$D$404,"&gt;="&amp;Q$4,'Leave log'!$B$5:$B$404,Setup!$A$17)&gt;0),Setup!$B$17&amp;IF(COUNTIFS('Leave log'!$A$5:$A$404,$A36,'Leave log'!$C$5:$C$404,Q$4,'Leave log'!$D$5:$D$404,Q$4,'Leave log'!$E$5:$E$404,"Half day")&gt;0,"½",""),""))))))))</f>
        <v/>
      </c>
      <c r="R36" s="75">
        <f>IF(OR(R$7=1,$A36=""),"",IF(COUNTIFS('Leave log'!$A$5:$A$404,$A36,'Leave log'!$C$5:$C$404,"&lt;="&amp;R$4,'Leave log'!$D$5:$D$404,"&gt;="&amp;R$4)=0,"",IF(AND(Setup!$A$12&lt;&gt;"",COUNTIFS('Leave log'!$A$5:$A$404,$A36,'Leave log'!$C$5:$C$404,"&lt;="&amp;R$4,'Leave log'!$D$5:$D$404,"&gt;="&amp;R$4,'Leave log'!$B$5:$B$404,Setup!$A$12)&gt;0),Setup!$B$12&amp;IF(COUNTIFS('Leave log'!$A$5:$A$404,$A36,'Leave log'!$C$5:$C$404,R$4,'Leave log'!$D$5:$D$404,R$4,'Leave log'!$E$5:$E$404,"Half day")&gt;0,"½",""),IF(AND(Setup!$A$13&lt;&gt;"",COUNTIFS('Leave log'!$A$5:$A$404,$A36,'Leave log'!$C$5:$C$404,"&lt;="&amp;R$4,'Leave log'!$D$5:$D$404,"&gt;="&amp;R$4,'Leave log'!$B$5:$B$404,Setup!$A$13)&gt;0),Setup!$B$13&amp;IF(COUNTIFS('Leave log'!$A$5:$A$404,$A36,'Leave log'!$C$5:$C$404,R$4,'Leave log'!$D$5:$D$404,R$4,'Leave log'!$E$5:$E$404,"Half day")&gt;0,"½",""),IF(AND(Setup!$A$14&lt;&gt;"",COUNTIFS('Leave log'!$A$5:$A$404,$A36,'Leave log'!$C$5:$C$404,"&lt;="&amp;R$4,'Leave log'!$D$5:$D$404,"&gt;="&amp;R$4,'Leave log'!$B$5:$B$404,Setup!$A$14)&gt;0),Setup!$B$14&amp;IF(COUNTIFS('Leave log'!$A$5:$A$404,$A36,'Leave log'!$C$5:$C$404,R$4,'Leave log'!$D$5:$D$404,R$4,'Leave log'!$E$5:$E$404,"Half day")&gt;0,"½",""),IF(AND(Setup!$A$15&lt;&gt;"",COUNTIFS('Leave log'!$A$5:$A$404,$A36,'Leave log'!$C$5:$C$404,"&lt;="&amp;R$4,'Leave log'!$D$5:$D$404,"&gt;="&amp;R$4,'Leave log'!$B$5:$B$404,Setup!$A$15)&gt;0),Setup!$B$15&amp;IF(COUNTIFS('Leave log'!$A$5:$A$404,$A36,'Leave log'!$C$5:$C$404,R$4,'Leave log'!$D$5:$D$404,R$4,'Leave log'!$E$5:$E$404,"Half day")&gt;0,"½",""),IF(AND(Setup!$A$16&lt;&gt;"",COUNTIFS('Leave log'!$A$5:$A$404,$A36,'Leave log'!$C$5:$C$404,"&lt;="&amp;R$4,'Leave log'!$D$5:$D$404,"&gt;="&amp;R$4,'Leave log'!$B$5:$B$404,Setup!$A$16)&gt;0),Setup!$B$16&amp;IF(COUNTIFS('Leave log'!$A$5:$A$404,$A36,'Leave log'!$C$5:$C$404,R$4,'Leave log'!$D$5:$D$404,R$4,'Leave log'!$E$5:$E$404,"Half day")&gt;0,"½",""),IF(AND(Setup!$A$17&lt;&gt;"",COUNTIFS('Leave log'!$A$5:$A$404,$A36,'Leave log'!$C$5:$C$404,"&lt;="&amp;R$4,'Leave log'!$D$5:$D$404,"&gt;="&amp;R$4,'Leave log'!$B$5:$B$404,Setup!$A$17)&gt;0),Setup!$B$17&amp;IF(COUNTIFS('Leave log'!$A$5:$A$404,$A36,'Leave log'!$C$5:$C$404,R$4,'Leave log'!$D$5:$D$404,R$4,'Leave log'!$E$5:$E$404,"Half day")&gt;0,"½",""),""))))))))</f>
        <v/>
      </c>
      <c r="S36" s="75">
        <f>IF(OR(S$7=1,$A36=""),"",IF(COUNTIFS('Leave log'!$A$5:$A$404,$A36,'Leave log'!$C$5:$C$404,"&lt;="&amp;S$4,'Leave log'!$D$5:$D$404,"&gt;="&amp;S$4)=0,"",IF(AND(Setup!$A$12&lt;&gt;"",COUNTIFS('Leave log'!$A$5:$A$404,$A36,'Leave log'!$C$5:$C$404,"&lt;="&amp;S$4,'Leave log'!$D$5:$D$404,"&gt;="&amp;S$4,'Leave log'!$B$5:$B$404,Setup!$A$12)&gt;0),Setup!$B$12&amp;IF(COUNTIFS('Leave log'!$A$5:$A$404,$A36,'Leave log'!$C$5:$C$404,S$4,'Leave log'!$D$5:$D$404,S$4,'Leave log'!$E$5:$E$404,"Half day")&gt;0,"½",""),IF(AND(Setup!$A$13&lt;&gt;"",COUNTIFS('Leave log'!$A$5:$A$404,$A36,'Leave log'!$C$5:$C$404,"&lt;="&amp;S$4,'Leave log'!$D$5:$D$404,"&gt;="&amp;S$4,'Leave log'!$B$5:$B$404,Setup!$A$13)&gt;0),Setup!$B$13&amp;IF(COUNTIFS('Leave log'!$A$5:$A$404,$A36,'Leave log'!$C$5:$C$404,S$4,'Leave log'!$D$5:$D$404,S$4,'Leave log'!$E$5:$E$404,"Half day")&gt;0,"½",""),IF(AND(Setup!$A$14&lt;&gt;"",COUNTIFS('Leave log'!$A$5:$A$404,$A36,'Leave log'!$C$5:$C$404,"&lt;="&amp;S$4,'Leave log'!$D$5:$D$404,"&gt;="&amp;S$4,'Leave log'!$B$5:$B$404,Setup!$A$14)&gt;0),Setup!$B$14&amp;IF(COUNTIFS('Leave log'!$A$5:$A$404,$A36,'Leave log'!$C$5:$C$404,S$4,'Leave log'!$D$5:$D$404,S$4,'Leave log'!$E$5:$E$404,"Half day")&gt;0,"½",""),IF(AND(Setup!$A$15&lt;&gt;"",COUNTIFS('Leave log'!$A$5:$A$404,$A36,'Leave log'!$C$5:$C$404,"&lt;="&amp;S$4,'Leave log'!$D$5:$D$404,"&gt;="&amp;S$4,'Leave log'!$B$5:$B$404,Setup!$A$15)&gt;0),Setup!$B$15&amp;IF(COUNTIFS('Leave log'!$A$5:$A$404,$A36,'Leave log'!$C$5:$C$404,S$4,'Leave log'!$D$5:$D$404,S$4,'Leave log'!$E$5:$E$404,"Half day")&gt;0,"½",""),IF(AND(Setup!$A$16&lt;&gt;"",COUNTIFS('Leave log'!$A$5:$A$404,$A36,'Leave log'!$C$5:$C$404,"&lt;="&amp;S$4,'Leave log'!$D$5:$D$404,"&gt;="&amp;S$4,'Leave log'!$B$5:$B$404,Setup!$A$16)&gt;0),Setup!$B$16&amp;IF(COUNTIFS('Leave log'!$A$5:$A$404,$A36,'Leave log'!$C$5:$C$404,S$4,'Leave log'!$D$5:$D$404,S$4,'Leave log'!$E$5:$E$404,"Half day")&gt;0,"½",""),IF(AND(Setup!$A$17&lt;&gt;"",COUNTIFS('Leave log'!$A$5:$A$404,$A36,'Leave log'!$C$5:$C$404,"&lt;="&amp;S$4,'Leave log'!$D$5:$D$404,"&gt;="&amp;S$4,'Leave log'!$B$5:$B$404,Setup!$A$17)&gt;0),Setup!$B$17&amp;IF(COUNTIFS('Leave log'!$A$5:$A$404,$A36,'Leave log'!$C$5:$C$404,S$4,'Leave log'!$D$5:$D$404,S$4,'Leave log'!$E$5:$E$404,"Half day")&gt;0,"½",""),""))))))))</f>
        <v/>
      </c>
      <c r="T36" s="75">
        <f>IF(OR(T$7=1,$A36=""),"",IF(COUNTIFS('Leave log'!$A$5:$A$404,$A36,'Leave log'!$C$5:$C$404,"&lt;="&amp;T$4,'Leave log'!$D$5:$D$404,"&gt;="&amp;T$4)=0,"",IF(AND(Setup!$A$12&lt;&gt;"",COUNTIFS('Leave log'!$A$5:$A$404,$A36,'Leave log'!$C$5:$C$404,"&lt;="&amp;T$4,'Leave log'!$D$5:$D$404,"&gt;="&amp;T$4,'Leave log'!$B$5:$B$404,Setup!$A$12)&gt;0),Setup!$B$12&amp;IF(COUNTIFS('Leave log'!$A$5:$A$404,$A36,'Leave log'!$C$5:$C$404,T$4,'Leave log'!$D$5:$D$404,T$4,'Leave log'!$E$5:$E$404,"Half day")&gt;0,"½",""),IF(AND(Setup!$A$13&lt;&gt;"",COUNTIFS('Leave log'!$A$5:$A$404,$A36,'Leave log'!$C$5:$C$404,"&lt;="&amp;T$4,'Leave log'!$D$5:$D$404,"&gt;="&amp;T$4,'Leave log'!$B$5:$B$404,Setup!$A$13)&gt;0),Setup!$B$13&amp;IF(COUNTIFS('Leave log'!$A$5:$A$404,$A36,'Leave log'!$C$5:$C$404,T$4,'Leave log'!$D$5:$D$404,T$4,'Leave log'!$E$5:$E$404,"Half day")&gt;0,"½",""),IF(AND(Setup!$A$14&lt;&gt;"",COUNTIFS('Leave log'!$A$5:$A$404,$A36,'Leave log'!$C$5:$C$404,"&lt;="&amp;T$4,'Leave log'!$D$5:$D$404,"&gt;="&amp;T$4,'Leave log'!$B$5:$B$404,Setup!$A$14)&gt;0),Setup!$B$14&amp;IF(COUNTIFS('Leave log'!$A$5:$A$404,$A36,'Leave log'!$C$5:$C$404,T$4,'Leave log'!$D$5:$D$404,T$4,'Leave log'!$E$5:$E$404,"Half day")&gt;0,"½",""),IF(AND(Setup!$A$15&lt;&gt;"",COUNTIFS('Leave log'!$A$5:$A$404,$A36,'Leave log'!$C$5:$C$404,"&lt;="&amp;T$4,'Leave log'!$D$5:$D$404,"&gt;="&amp;T$4,'Leave log'!$B$5:$B$404,Setup!$A$15)&gt;0),Setup!$B$15&amp;IF(COUNTIFS('Leave log'!$A$5:$A$404,$A36,'Leave log'!$C$5:$C$404,T$4,'Leave log'!$D$5:$D$404,T$4,'Leave log'!$E$5:$E$404,"Half day")&gt;0,"½",""),IF(AND(Setup!$A$16&lt;&gt;"",COUNTIFS('Leave log'!$A$5:$A$404,$A36,'Leave log'!$C$5:$C$404,"&lt;="&amp;T$4,'Leave log'!$D$5:$D$404,"&gt;="&amp;T$4,'Leave log'!$B$5:$B$404,Setup!$A$16)&gt;0),Setup!$B$16&amp;IF(COUNTIFS('Leave log'!$A$5:$A$404,$A36,'Leave log'!$C$5:$C$404,T$4,'Leave log'!$D$5:$D$404,T$4,'Leave log'!$E$5:$E$404,"Half day")&gt;0,"½",""),IF(AND(Setup!$A$17&lt;&gt;"",COUNTIFS('Leave log'!$A$5:$A$404,$A36,'Leave log'!$C$5:$C$404,"&lt;="&amp;T$4,'Leave log'!$D$5:$D$404,"&gt;="&amp;T$4,'Leave log'!$B$5:$B$404,Setup!$A$17)&gt;0),Setup!$B$17&amp;IF(COUNTIFS('Leave log'!$A$5:$A$404,$A36,'Leave log'!$C$5:$C$404,T$4,'Leave log'!$D$5:$D$404,T$4,'Leave log'!$E$5:$E$404,"Half day")&gt;0,"½",""),""))))))))</f>
        <v/>
      </c>
      <c r="U36" s="75">
        <f>IF(OR(U$7=1,$A36=""),"",IF(COUNTIFS('Leave log'!$A$5:$A$404,$A36,'Leave log'!$C$5:$C$404,"&lt;="&amp;U$4,'Leave log'!$D$5:$D$404,"&gt;="&amp;U$4)=0,"",IF(AND(Setup!$A$12&lt;&gt;"",COUNTIFS('Leave log'!$A$5:$A$404,$A36,'Leave log'!$C$5:$C$404,"&lt;="&amp;U$4,'Leave log'!$D$5:$D$404,"&gt;="&amp;U$4,'Leave log'!$B$5:$B$404,Setup!$A$12)&gt;0),Setup!$B$12&amp;IF(COUNTIFS('Leave log'!$A$5:$A$404,$A36,'Leave log'!$C$5:$C$404,U$4,'Leave log'!$D$5:$D$404,U$4,'Leave log'!$E$5:$E$404,"Half day")&gt;0,"½",""),IF(AND(Setup!$A$13&lt;&gt;"",COUNTIFS('Leave log'!$A$5:$A$404,$A36,'Leave log'!$C$5:$C$404,"&lt;="&amp;U$4,'Leave log'!$D$5:$D$404,"&gt;="&amp;U$4,'Leave log'!$B$5:$B$404,Setup!$A$13)&gt;0),Setup!$B$13&amp;IF(COUNTIFS('Leave log'!$A$5:$A$404,$A36,'Leave log'!$C$5:$C$404,U$4,'Leave log'!$D$5:$D$404,U$4,'Leave log'!$E$5:$E$404,"Half day")&gt;0,"½",""),IF(AND(Setup!$A$14&lt;&gt;"",COUNTIFS('Leave log'!$A$5:$A$404,$A36,'Leave log'!$C$5:$C$404,"&lt;="&amp;U$4,'Leave log'!$D$5:$D$404,"&gt;="&amp;U$4,'Leave log'!$B$5:$B$404,Setup!$A$14)&gt;0),Setup!$B$14&amp;IF(COUNTIFS('Leave log'!$A$5:$A$404,$A36,'Leave log'!$C$5:$C$404,U$4,'Leave log'!$D$5:$D$404,U$4,'Leave log'!$E$5:$E$404,"Half day")&gt;0,"½",""),IF(AND(Setup!$A$15&lt;&gt;"",COUNTIFS('Leave log'!$A$5:$A$404,$A36,'Leave log'!$C$5:$C$404,"&lt;="&amp;U$4,'Leave log'!$D$5:$D$404,"&gt;="&amp;U$4,'Leave log'!$B$5:$B$404,Setup!$A$15)&gt;0),Setup!$B$15&amp;IF(COUNTIFS('Leave log'!$A$5:$A$404,$A36,'Leave log'!$C$5:$C$404,U$4,'Leave log'!$D$5:$D$404,U$4,'Leave log'!$E$5:$E$404,"Half day")&gt;0,"½",""),IF(AND(Setup!$A$16&lt;&gt;"",COUNTIFS('Leave log'!$A$5:$A$404,$A36,'Leave log'!$C$5:$C$404,"&lt;="&amp;U$4,'Leave log'!$D$5:$D$404,"&gt;="&amp;U$4,'Leave log'!$B$5:$B$404,Setup!$A$16)&gt;0),Setup!$B$16&amp;IF(COUNTIFS('Leave log'!$A$5:$A$404,$A36,'Leave log'!$C$5:$C$404,U$4,'Leave log'!$D$5:$D$404,U$4,'Leave log'!$E$5:$E$404,"Half day")&gt;0,"½",""),IF(AND(Setup!$A$17&lt;&gt;"",COUNTIFS('Leave log'!$A$5:$A$404,$A36,'Leave log'!$C$5:$C$404,"&lt;="&amp;U$4,'Leave log'!$D$5:$D$404,"&gt;="&amp;U$4,'Leave log'!$B$5:$B$404,Setup!$A$17)&gt;0),Setup!$B$17&amp;IF(COUNTIFS('Leave log'!$A$5:$A$404,$A36,'Leave log'!$C$5:$C$404,U$4,'Leave log'!$D$5:$D$404,U$4,'Leave log'!$E$5:$E$404,"Half day")&gt;0,"½",""),""))))))))</f>
        <v/>
      </c>
      <c r="V36" s="75">
        <f>IF(OR(V$7=1,$A36=""),"",IF(COUNTIFS('Leave log'!$A$5:$A$404,$A36,'Leave log'!$C$5:$C$404,"&lt;="&amp;V$4,'Leave log'!$D$5:$D$404,"&gt;="&amp;V$4)=0,"",IF(AND(Setup!$A$12&lt;&gt;"",COUNTIFS('Leave log'!$A$5:$A$404,$A36,'Leave log'!$C$5:$C$404,"&lt;="&amp;V$4,'Leave log'!$D$5:$D$404,"&gt;="&amp;V$4,'Leave log'!$B$5:$B$404,Setup!$A$12)&gt;0),Setup!$B$12&amp;IF(COUNTIFS('Leave log'!$A$5:$A$404,$A36,'Leave log'!$C$5:$C$404,V$4,'Leave log'!$D$5:$D$404,V$4,'Leave log'!$E$5:$E$404,"Half day")&gt;0,"½",""),IF(AND(Setup!$A$13&lt;&gt;"",COUNTIFS('Leave log'!$A$5:$A$404,$A36,'Leave log'!$C$5:$C$404,"&lt;="&amp;V$4,'Leave log'!$D$5:$D$404,"&gt;="&amp;V$4,'Leave log'!$B$5:$B$404,Setup!$A$13)&gt;0),Setup!$B$13&amp;IF(COUNTIFS('Leave log'!$A$5:$A$404,$A36,'Leave log'!$C$5:$C$404,V$4,'Leave log'!$D$5:$D$404,V$4,'Leave log'!$E$5:$E$404,"Half day")&gt;0,"½",""),IF(AND(Setup!$A$14&lt;&gt;"",COUNTIFS('Leave log'!$A$5:$A$404,$A36,'Leave log'!$C$5:$C$404,"&lt;="&amp;V$4,'Leave log'!$D$5:$D$404,"&gt;="&amp;V$4,'Leave log'!$B$5:$B$404,Setup!$A$14)&gt;0),Setup!$B$14&amp;IF(COUNTIFS('Leave log'!$A$5:$A$404,$A36,'Leave log'!$C$5:$C$404,V$4,'Leave log'!$D$5:$D$404,V$4,'Leave log'!$E$5:$E$404,"Half day")&gt;0,"½",""),IF(AND(Setup!$A$15&lt;&gt;"",COUNTIFS('Leave log'!$A$5:$A$404,$A36,'Leave log'!$C$5:$C$404,"&lt;="&amp;V$4,'Leave log'!$D$5:$D$404,"&gt;="&amp;V$4,'Leave log'!$B$5:$B$404,Setup!$A$15)&gt;0),Setup!$B$15&amp;IF(COUNTIFS('Leave log'!$A$5:$A$404,$A36,'Leave log'!$C$5:$C$404,V$4,'Leave log'!$D$5:$D$404,V$4,'Leave log'!$E$5:$E$404,"Half day")&gt;0,"½",""),IF(AND(Setup!$A$16&lt;&gt;"",COUNTIFS('Leave log'!$A$5:$A$404,$A36,'Leave log'!$C$5:$C$404,"&lt;="&amp;V$4,'Leave log'!$D$5:$D$404,"&gt;="&amp;V$4,'Leave log'!$B$5:$B$404,Setup!$A$16)&gt;0),Setup!$B$16&amp;IF(COUNTIFS('Leave log'!$A$5:$A$404,$A36,'Leave log'!$C$5:$C$404,V$4,'Leave log'!$D$5:$D$404,V$4,'Leave log'!$E$5:$E$404,"Half day")&gt;0,"½",""),IF(AND(Setup!$A$17&lt;&gt;"",COUNTIFS('Leave log'!$A$5:$A$404,$A36,'Leave log'!$C$5:$C$404,"&lt;="&amp;V$4,'Leave log'!$D$5:$D$404,"&gt;="&amp;V$4,'Leave log'!$B$5:$B$404,Setup!$A$17)&gt;0),Setup!$B$17&amp;IF(COUNTIFS('Leave log'!$A$5:$A$404,$A36,'Leave log'!$C$5:$C$404,V$4,'Leave log'!$D$5:$D$404,V$4,'Leave log'!$E$5:$E$404,"Half day")&gt;0,"½",""),""))))))))</f>
        <v/>
      </c>
      <c r="W36" s="75">
        <f>IF(OR(W$7=1,$A36=""),"",IF(COUNTIFS('Leave log'!$A$5:$A$404,$A36,'Leave log'!$C$5:$C$404,"&lt;="&amp;W$4,'Leave log'!$D$5:$D$404,"&gt;="&amp;W$4)=0,"",IF(AND(Setup!$A$12&lt;&gt;"",COUNTIFS('Leave log'!$A$5:$A$404,$A36,'Leave log'!$C$5:$C$404,"&lt;="&amp;W$4,'Leave log'!$D$5:$D$404,"&gt;="&amp;W$4,'Leave log'!$B$5:$B$404,Setup!$A$12)&gt;0),Setup!$B$12&amp;IF(COUNTIFS('Leave log'!$A$5:$A$404,$A36,'Leave log'!$C$5:$C$404,W$4,'Leave log'!$D$5:$D$404,W$4,'Leave log'!$E$5:$E$404,"Half day")&gt;0,"½",""),IF(AND(Setup!$A$13&lt;&gt;"",COUNTIFS('Leave log'!$A$5:$A$404,$A36,'Leave log'!$C$5:$C$404,"&lt;="&amp;W$4,'Leave log'!$D$5:$D$404,"&gt;="&amp;W$4,'Leave log'!$B$5:$B$404,Setup!$A$13)&gt;0),Setup!$B$13&amp;IF(COUNTIFS('Leave log'!$A$5:$A$404,$A36,'Leave log'!$C$5:$C$404,W$4,'Leave log'!$D$5:$D$404,W$4,'Leave log'!$E$5:$E$404,"Half day")&gt;0,"½",""),IF(AND(Setup!$A$14&lt;&gt;"",COUNTIFS('Leave log'!$A$5:$A$404,$A36,'Leave log'!$C$5:$C$404,"&lt;="&amp;W$4,'Leave log'!$D$5:$D$404,"&gt;="&amp;W$4,'Leave log'!$B$5:$B$404,Setup!$A$14)&gt;0),Setup!$B$14&amp;IF(COUNTIFS('Leave log'!$A$5:$A$404,$A36,'Leave log'!$C$5:$C$404,W$4,'Leave log'!$D$5:$D$404,W$4,'Leave log'!$E$5:$E$404,"Half day")&gt;0,"½",""),IF(AND(Setup!$A$15&lt;&gt;"",COUNTIFS('Leave log'!$A$5:$A$404,$A36,'Leave log'!$C$5:$C$404,"&lt;="&amp;W$4,'Leave log'!$D$5:$D$404,"&gt;="&amp;W$4,'Leave log'!$B$5:$B$404,Setup!$A$15)&gt;0),Setup!$B$15&amp;IF(COUNTIFS('Leave log'!$A$5:$A$404,$A36,'Leave log'!$C$5:$C$404,W$4,'Leave log'!$D$5:$D$404,W$4,'Leave log'!$E$5:$E$404,"Half day")&gt;0,"½",""),IF(AND(Setup!$A$16&lt;&gt;"",COUNTIFS('Leave log'!$A$5:$A$404,$A36,'Leave log'!$C$5:$C$404,"&lt;="&amp;W$4,'Leave log'!$D$5:$D$404,"&gt;="&amp;W$4,'Leave log'!$B$5:$B$404,Setup!$A$16)&gt;0),Setup!$B$16&amp;IF(COUNTIFS('Leave log'!$A$5:$A$404,$A36,'Leave log'!$C$5:$C$404,W$4,'Leave log'!$D$5:$D$404,W$4,'Leave log'!$E$5:$E$404,"Half day")&gt;0,"½",""),IF(AND(Setup!$A$17&lt;&gt;"",COUNTIFS('Leave log'!$A$5:$A$404,$A36,'Leave log'!$C$5:$C$404,"&lt;="&amp;W$4,'Leave log'!$D$5:$D$404,"&gt;="&amp;W$4,'Leave log'!$B$5:$B$404,Setup!$A$17)&gt;0),Setup!$B$17&amp;IF(COUNTIFS('Leave log'!$A$5:$A$404,$A36,'Leave log'!$C$5:$C$404,W$4,'Leave log'!$D$5:$D$404,W$4,'Leave log'!$E$5:$E$404,"Half day")&gt;0,"½",""),""))))))))</f>
        <v/>
      </c>
      <c r="X36" s="75">
        <f>IF(OR(X$7=1,$A36=""),"",IF(COUNTIFS('Leave log'!$A$5:$A$404,$A36,'Leave log'!$C$5:$C$404,"&lt;="&amp;X$4,'Leave log'!$D$5:$D$404,"&gt;="&amp;X$4)=0,"",IF(AND(Setup!$A$12&lt;&gt;"",COUNTIFS('Leave log'!$A$5:$A$404,$A36,'Leave log'!$C$5:$C$404,"&lt;="&amp;X$4,'Leave log'!$D$5:$D$404,"&gt;="&amp;X$4,'Leave log'!$B$5:$B$404,Setup!$A$12)&gt;0),Setup!$B$12&amp;IF(COUNTIFS('Leave log'!$A$5:$A$404,$A36,'Leave log'!$C$5:$C$404,X$4,'Leave log'!$D$5:$D$404,X$4,'Leave log'!$E$5:$E$404,"Half day")&gt;0,"½",""),IF(AND(Setup!$A$13&lt;&gt;"",COUNTIFS('Leave log'!$A$5:$A$404,$A36,'Leave log'!$C$5:$C$404,"&lt;="&amp;X$4,'Leave log'!$D$5:$D$404,"&gt;="&amp;X$4,'Leave log'!$B$5:$B$404,Setup!$A$13)&gt;0),Setup!$B$13&amp;IF(COUNTIFS('Leave log'!$A$5:$A$404,$A36,'Leave log'!$C$5:$C$404,X$4,'Leave log'!$D$5:$D$404,X$4,'Leave log'!$E$5:$E$404,"Half day")&gt;0,"½",""),IF(AND(Setup!$A$14&lt;&gt;"",COUNTIFS('Leave log'!$A$5:$A$404,$A36,'Leave log'!$C$5:$C$404,"&lt;="&amp;X$4,'Leave log'!$D$5:$D$404,"&gt;="&amp;X$4,'Leave log'!$B$5:$B$404,Setup!$A$14)&gt;0),Setup!$B$14&amp;IF(COUNTIFS('Leave log'!$A$5:$A$404,$A36,'Leave log'!$C$5:$C$404,X$4,'Leave log'!$D$5:$D$404,X$4,'Leave log'!$E$5:$E$404,"Half day")&gt;0,"½",""),IF(AND(Setup!$A$15&lt;&gt;"",COUNTIFS('Leave log'!$A$5:$A$404,$A36,'Leave log'!$C$5:$C$404,"&lt;="&amp;X$4,'Leave log'!$D$5:$D$404,"&gt;="&amp;X$4,'Leave log'!$B$5:$B$404,Setup!$A$15)&gt;0),Setup!$B$15&amp;IF(COUNTIFS('Leave log'!$A$5:$A$404,$A36,'Leave log'!$C$5:$C$404,X$4,'Leave log'!$D$5:$D$404,X$4,'Leave log'!$E$5:$E$404,"Half day")&gt;0,"½",""),IF(AND(Setup!$A$16&lt;&gt;"",COUNTIFS('Leave log'!$A$5:$A$404,$A36,'Leave log'!$C$5:$C$404,"&lt;="&amp;X$4,'Leave log'!$D$5:$D$404,"&gt;="&amp;X$4,'Leave log'!$B$5:$B$404,Setup!$A$16)&gt;0),Setup!$B$16&amp;IF(COUNTIFS('Leave log'!$A$5:$A$404,$A36,'Leave log'!$C$5:$C$404,X$4,'Leave log'!$D$5:$D$404,X$4,'Leave log'!$E$5:$E$404,"Half day")&gt;0,"½",""),IF(AND(Setup!$A$17&lt;&gt;"",COUNTIFS('Leave log'!$A$5:$A$404,$A36,'Leave log'!$C$5:$C$404,"&lt;="&amp;X$4,'Leave log'!$D$5:$D$404,"&gt;="&amp;X$4,'Leave log'!$B$5:$B$404,Setup!$A$17)&gt;0),Setup!$B$17&amp;IF(COUNTIFS('Leave log'!$A$5:$A$404,$A36,'Leave log'!$C$5:$C$404,X$4,'Leave log'!$D$5:$D$404,X$4,'Leave log'!$E$5:$E$404,"Half day")&gt;0,"½",""),""))))))))</f>
        <v/>
      </c>
      <c r="Y36" s="75">
        <f>IF(OR(Y$7=1,$A36=""),"",IF(COUNTIFS('Leave log'!$A$5:$A$404,$A36,'Leave log'!$C$5:$C$404,"&lt;="&amp;Y$4,'Leave log'!$D$5:$D$404,"&gt;="&amp;Y$4)=0,"",IF(AND(Setup!$A$12&lt;&gt;"",COUNTIFS('Leave log'!$A$5:$A$404,$A36,'Leave log'!$C$5:$C$404,"&lt;="&amp;Y$4,'Leave log'!$D$5:$D$404,"&gt;="&amp;Y$4,'Leave log'!$B$5:$B$404,Setup!$A$12)&gt;0),Setup!$B$12&amp;IF(COUNTIFS('Leave log'!$A$5:$A$404,$A36,'Leave log'!$C$5:$C$404,Y$4,'Leave log'!$D$5:$D$404,Y$4,'Leave log'!$E$5:$E$404,"Half day")&gt;0,"½",""),IF(AND(Setup!$A$13&lt;&gt;"",COUNTIFS('Leave log'!$A$5:$A$404,$A36,'Leave log'!$C$5:$C$404,"&lt;="&amp;Y$4,'Leave log'!$D$5:$D$404,"&gt;="&amp;Y$4,'Leave log'!$B$5:$B$404,Setup!$A$13)&gt;0),Setup!$B$13&amp;IF(COUNTIFS('Leave log'!$A$5:$A$404,$A36,'Leave log'!$C$5:$C$404,Y$4,'Leave log'!$D$5:$D$404,Y$4,'Leave log'!$E$5:$E$404,"Half day")&gt;0,"½",""),IF(AND(Setup!$A$14&lt;&gt;"",COUNTIFS('Leave log'!$A$5:$A$404,$A36,'Leave log'!$C$5:$C$404,"&lt;="&amp;Y$4,'Leave log'!$D$5:$D$404,"&gt;="&amp;Y$4,'Leave log'!$B$5:$B$404,Setup!$A$14)&gt;0),Setup!$B$14&amp;IF(COUNTIFS('Leave log'!$A$5:$A$404,$A36,'Leave log'!$C$5:$C$404,Y$4,'Leave log'!$D$5:$D$404,Y$4,'Leave log'!$E$5:$E$404,"Half day")&gt;0,"½",""),IF(AND(Setup!$A$15&lt;&gt;"",COUNTIFS('Leave log'!$A$5:$A$404,$A36,'Leave log'!$C$5:$C$404,"&lt;="&amp;Y$4,'Leave log'!$D$5:$D$404,"&gt;="&amp;Y$4,'Leave log'!$B$5:$B$404,Setup!$A$15)&gt;0),Setup!$B$15&amp;IF(COUNTIFS('Leave log'!$A$5:$A$404,$A36,'Leave log'!$C$5:$C$404,Y$4,'Leave log'!$D$5:$D$404,Y$4,'Leave log'!$E$5:$E$404,"Half day")&gt;0,"½",""),IF(AND(Setup!$A$16&lt;&gt;"",COUNTIFS('Leave log'!$A$5:$A$404,$A36,'Leave log'!$C$5:$C$404,"&lt;="&amp;Y$4,'Leave log'!$D$5:$D$404,"&gt;="&amp;Y$4,'Leave log'!$B$5:$B$404,Setup!$A$16)&gt;0),Setup!$B$16&amp;IF(COUNTIFS('Leave log'!$A$5:$A$404,$A36,'Leave log'!$C$5:$C$404,Y$4,'Leave log'!$D$5:$D$404,Y$4,'Leave log'!$E$5:$E$404,"Half day")&gt;0,"½",""),IF(AND(Setup!$A$17&lt;&gt;"",COUNTIFS('Leave log'!$A$5:$A$404,$A36,'Leave log'!$C$5:$C$404,"&lt;="&amp;Y$4,'Leave log'!$D$5:$D$404,"&gt;="&amp;Y$4,'Leave log'!$B$5:$B$404,Setup!$A$17)&gt;0),Setup!$B$17&amp;IF(COUNTIFS('Leave log'!$A$5:$A$404,$A36,'Leave log'!$C$5:$C$404,Y$4,'Leave log'!$D$5:$D$404,Y$4,'Leave log'!$E$5:$E$404,"Half day")&gt;0,"½",""),""))))))))</f>
        <v/>
      </c>
      <c r="Z36" s="75">
        <f>IF(OR(Z$7=1,$A36=""),"",IF(COUNTIFS('Leave log'!$A$5:$A$404,$A36,'Leave log'!$C$5:$C$404,"&lt;="&amp;Z$4,'Leave log'!$D$5:$D$404,"&gt;="&amp;Z$4)=0,"",IF(AND(Setup!$A$12&lt;&gt;"",COUNTIFS('Leave log'!$A$5:$A$404,$A36,'Leave log'!$C$5:$C$404,"&lt;="&amp;Z$4,'Leave log'!$D$5:$D$404,"&gt;="&amp;Z$4,'Leave log'!$B$5:$B$404,Setup!$A$12)&gt;0),Setup!$B$12&amp;IF(COUNTIFS('Leave log'!$A$5:$A$404,$A36,'Leave log'!$C$5:$C$404,Z$4,'Leave log'!$D$5:$D$404,Z$4,'Leave log'!$E$5:$E$404,"Half day")&gt;0,"½",""),IF(AND(Setup!$A$13&lt;&gt;"",COUNTIFS('Leave log'!$A$5:$A$404,$A36,'Leave log'!$C$5:$C$404,"&lt;="&amp;Z$4,'Leave log'!$D$5:$D$404,"&gt;="&amp;Z$4,'Leave log'!$B$5:$B$404,Setup!$A$13)&gt;0),Setup!$B$13&amp;IF(COUNTIFS('Leave log'!$A$5:$A$404,$A36,'Leave log'!$C$5:$C$404,Z$4,'Leave log'!$D$5:$D$404,Z$4,'Leave log'!$E$5:$E$404,"Half day")&gt;0,"½",""),IF(AND(Setup!$A$14&lt;&gt;"",COUNTIFS('Leave log'!$A$5:$A$404,$A36,'Leave log'!$C$5:$C$404,"&lt;="&amp;Z$4,'Leave log'!$D$5:$D$404,"&gt;="&amp;Z$4,'Leave log'!$B$5:$B$404,Setup!$A$14)&gt;0),Setup!$B$14&amp;IF(COUNTIFS('Leave log'!$A$5:$A$404,$A36,'Leave log'!$C$5:$C$404,Z$4,'Leave log'!$D$5:$D$404,Z$4,'Leave log'!$E$5:$E$404,"Half day")&gt;0,"½",""),IF(AND(Setup!$A$15&lt;&gt;"",COUNTIFS('Leave log'!$A$5:$A$404,$A36,'Leave log'!$C$5:$C$404,"&lt;="&amp;Z$4,'Leave log'!$D$5:$D$404,"&gt;="&amp;Z$4,'Leave log'!$B$5:$B$404,Setup!$A$15)&gt;0),Setup!$B$15&amp;IF(COUNTIFS('Leave log'!$A$5:$A$404,$A36,'Leave log'!$C$5:$C$404,Z$4,'Leave log'!$D$5:$D$404,Z$4,'Leave log'!$E$5:$E$404,"Half day")&gt;0,"½",""),IF(AND(Setup!$A$16&lt;&gt;"",COUNTIFS('Leave log'!$A$5:$A$404,$A36,'Leave log'!$C$5:$C$404,"&lt;="&amp;Z$4,'Leave log'!$D$5:$D$404,"&gt;="&amp;Z$4,'Leave log'!$B$5:$B$404,Setup!$A$16)&gt;0),Setup!$B$16&amp;IF(COUNTIFS('Leave log'!$A$5:$A$404,$A36,'Leave log'!$C$5:$C$404,Z$4,'Leave log'!$D$5:$D$404,Z$4,'Leave log'!$E$5:$E$404,"Half day")&gt;0,"½",""),IF(AND(Setup!$A$17&lt;&gt;"",COUNTIFS('Leave log'!$A$5:$A$404,$A36,'Leave log'!$C$5:$C$404,"&lt;="&amp;Z$4,'Leave log'!$D$5:$D$404,"&gt;="&amp;Z$4,'Leave log'!$B$5:$B$404,Setup!$A$17)&gt;0),Setup!$B$17&amp;IF(COUNTIFS('Leave log'!$A$5:$A$404,$A36,'Leave log'!$C$5:$C$404,Z$4,'Leave log'!$D$5:$D$404,Z$4,'Leave log'!$E$5:$E$404,"Half day")&gt;0,"½",""),""))))))))</f>
        <v/>
      </c>
      <c r="AA36" s="75">
        <f>IF(OR(AA$7=1,$A36=""),"",IF(COUNTIFS('Leave log'!$A$5:$A$404,$A36,'Leave log'!$C$5:$C$404,"&lt;="&amp;AA$4,'Leave log'!$D$5:$D$404,"&gt;="&amp;AA$4)=0,"",IF(AND(Setup!$A$12&lt;&gt;"",COUNTIFS('Leave log'!$A$5:$A$404,$A36,'Leave log'!$C$5:$C$404,"&lt;="&amp;AA$4,'Leave log'!$D$5:$D$404,"&gt;="&amp;AA$4,'Leave log'!$B$5:$B$404,Setup!$A$12)&gt;0),Setup!$B$12&amp;IF(COUNTIFS('Leave log'!$A$5:$A$404,$A36,'Leave log'!$C$5:$C$404,AA$4,'Leave log'!$D$5:$D$404,AA$4,'Leave log'!$E$5:$E$404,"Half day")&gt;0,"½",""),IF(AND(Setup!$A$13&lt;&gt;"",COUNTIFS('Leave log'!$A$5:$A$404,$A36,'Leave log'!$C$5:$C$404,"&lt;="&amp;AA$4,'Leave log'!$D$5:$D$404,"&gt;="&amp;AA$4,'Leave log'!$B$5:$B$404,Setup!$A$13)&gt;0),Setup!$B$13&amp;IF(COUNTIFS('Leave log'!$A$5:$A$404,$A36,'Leave log'!$C$5:$C$404,AA$4,'Leave log'!$D$5:$D$404,AA$4,'Leave log'!$E$5:$E$404,"Half day")&gt;0,"½",""),IF(AND(Setup!$A$14&lt;&gt;"",COUNTIFS('Leave log'!$A$5:$A$404,$A36,'Leave log'!$C$5:$C$404,"&lt;="&amp;AA$4,'Leave log'!$D$5:$D$404,"&gt;="&amp;AA$4,'Leave log'!$B$5:$B$404,Setup!$A$14)&gt;0),Setup!$B$14&amp;IF(COUNTIFS('Leave log'!$A$5:$A$404,$A36,'Leave log'!$C$5:$C$404,AA$4,'Leave log'!$D$5:$D$404,AA$4,'Leave log'!$E$5:$E$404,"Half day")&gt;0,"½",""),IF(AND(Setup!$A$15&lt;&gt;"",COUNTIFS('Leave log'!$A$5:$A$404,$A36,'Leave log'!$C$5:$C$404,"&lt;="&amp;AA$4,'Leave log'!$D$5:$D$404,"&gt;="&amp;AA$4,'Leave log'!$B$5:$B$404,Setup!$A$15)&gt;0),Setup!$B$15&amp;IF(COUNTIFS('Leave log'!$A$5:$A$404,$A36,'Leave log'!$C$5:$C$404,AA$4,'Leave log'!$D$5:$D$404,AA$4,'Leave log'!$E$5:$E$404,"Half day")&gt;0,"½",""),IF(AND(Setup!$A$16&lt;&gt;"",COUNTIFS('Leave log'!$A$5:$A$404,$A36,'Leave log'!$C$5:$C$404,"&lt;="&amp;AA$4,'Leave log'!$D$5:$D$404,"&gt;="&amp;AA$4,'Leave log'!$B$5:$B$404,Setup!$A$16)&gt;0),Setup!$B$16&amp;IF(COUNTIFS('Leave log'!$A$5:$A$404,$A36,'Leave log'!$C$5:$C$404,AA$4,'Leave log'!$D$5:$D$404,AA$4,'Leave log'!$E$5:$E$404,"Half day")&gt;0,"½",""),IF(AND(Setup!$A$17&lt;&gt;"",COUNTIFS('Leave log'!$A$5:$A$404,$A36,'Leave log'!$C$5:$C$404,"&lt;="&amp;AA$4,'Leave log'!$D$5:$D$404,"&gt;="&amp;AA$4,'Leave log'!$B$5:$B$404,Setup!$A$17)&gt;0),Setup!$B$17&amp;IF(COUNTIFS('Leave log'!$A$5:$A$404,$A36,'Leave log'!$C$5:$C$404,AA$4,'Leave log'!$D$5:$D$404,AA$4,'Leave log'!$E$5:$E$404,"Half day")&gt;0,"½",""),""))))))))</f>
        <v/>
      </c>
      <c r="AB36" s="75">
        <f>IF(OR(AB$7=1,$A36=""),"",IF(COUNTIFS('Leave log'!$A$5:$A$404,$A36,'Leave log'!$C$5:$C$404,"&lt;="&amp;AB$4,'Leave log'!$D$5:$D$404,"&gt;="&amp;AB$4)=0,"",IF(AND(Setup!$A$12&lt;&gt;"",COUNTIFS('Leave log'!$A$5:$A$404,$A36,'Leave log'!$C$5:$C$404,"&lt;="&amp;AB$4,'Leave log'!$D$5:$D$404,"&gt;="&amp;AB$4,'Leave log'!$B$5:$B$404,Setup!$A$12)&gt;0),Setup!$B$12&amp;IF(COUNTIFS('Leave log'!$A$5:$A$404,$A36,'Leave log'!$C$5:$C$404,AB$4,'Leave log'!$D$5:$D$404,AB$4,'Leave log'!$E$5:$E$404,"Half day")&gt;0,"½",""),IF(AND(Setup!$A$13&lt;&gt;"",COUNTIFS('Leave log'!$A$5:$A$404,$A36,'Leave log'!$C$5:$C$404,"&lt;="&amp;AB$4,'Leave log'!$D$5:$D$404,"&gt;="&amp;AB$4,'Leave log'!$B$5:$B$404,Setup!$A$13)&gt;0),Setup!$B$13&amp;IF(COUNTIFS('Leave log'!$A$5:$A$404,$A36,'Leave log'!$C$5:$C$404,AB$4,'Leave log'!$D$5:$D$404,AB$4,'Leave log'!$E$5:$E$404,"Half day")&gt;0,"½",""),IF(AND(Setup!$A$14&lt;&gt;"",COUNTIFS('Leave log'!$A$5:$A$404,$A36,'Leave log'!$C$5:$C$404,"&lt;="&amp;AB$4,'Leave log'!$D$5:$D$404,"&gt;="&amp;AB$4,'Leave log'!$B$5:$B$404,Setup!$A$14)&gt;0),Setup!$B$14&amp;IF(COUNTIFS('Leave log'!$A$5:$A$404,$A36,'Leave log'!$C$5:$C$404,AB$4,'Leave log'!$D$5:$D$404,AB$4,'Leave log'!$E$5:$E$404,"Half day")&gt;0,"½",""),IF(AND(Setup!$A$15&lt;&gt;"",COUNTIFS('Leave log'!$A$5:$A$404,$A36,'Leave log'!$C$5:$C$404,"&lt;="&amp;AB$4,'Leave log'!$D$5:$D$404,"&gt;="&amp;AB$4,'Leave log'!$B$5:$B$404,Setup!$A$15)&gt;0),Setup!$B$15&amp;IF(COUNTIFS('Leave log'!$A$5:$A$404,$A36,'Leave log'!$C$5:$C$404,AB$4,'Leave log'!$D$5:$D$404,AB$4,'Leave log'!$E$5:$E$404,"Half day")&gt;0,"½",""),IF(AND(Setup!$A$16&lt;&gt;"",COUNTIFS('Leave log'!$A$5:$A$404,$A36,'Leave log'!$C$5:$C$404,"&lt;="&amp;AB$4,'Leave log'!$D$5:$D$404,"&gt;="&amp;AB$4,'Leave log'!$B$5:$B$404,Setup!$A$16)&gt;0),Setup!$B$16&amp;IF(COUNTIFS('Leave log'!$A$5:$A$404,$A36,'Leave log'!$C$5:$C$404,AB$4,'Leave log'!$D$5:$D$404,AB$4,'Leave log'!$E$5:$E$404,"Half day")&gt;0,"½",""),IF(AND(Setup!$A$17&lt;&gt;"",COUNTIFS('Leave log'!$A$5:$A$404,$A36,'Leave log'!$C$5:$C$404,"&lt;="&amp;AB$4,'Leave log'!$D$5:$D$404,"&gt;="&amp;AB$4,'Leave log'!$B$5:$B$404,Setup!$A$17)&gt;0),Setup!$B$17&amp;IF(COUNTIFS('Leave log'!$A$5:$A$404,$A36,'Leave log'!$C$5:$C$404,AB$4,'Leave log'!$D$5:$D$404,AB$4,'Leave log'!$E$5:$E$404,"Half day")&gt;0,"½",""),""))))))))</f>
        <v/>
      </c>
      <c r="AC36" s="75">
        <f>IF(OR(AC$7=1,$A36=""),"",IF(COUNTIFS('Leave log'!$A$5:$A$404,$A36,'Leave log'!$C$5:$C$404,"&lt;="&amp;AC$4,'Leave log'!$D$5:$D$404,"&gt;="&amp;AC$4)=0,"",IF(AND(Setup!$A$12&lt;&gt;"",COUNTIFS('Leave log'!$A$5:$A$404,$A36,'Leave log'!$C$5:$C$404,"&lt;="&amp;AC$4,'Leave log'!$D$5:$D$404,"&gt;="&amp;AC$4,'Leave log'!$B$5:$B$404,Setup!$A$12)&gt;0),Setup!$B$12&amp;IF(COUNTIFS('Leave log'!$A$5:$A$404,$A36,'Leave log'!$C$5:$C$404,AC$4,'Leave log'!$D$5:$D$404,AC$4,'Leave log'!$E$5:$E$404,"Half day")&gt;0,"½",""),IF(AND(Setup!$A$13&lt;&gt;"",COUNTIFS('Leave log'!$A$5:$A$404,$A36,'Leave log'!$C$5:$C$404,"&lt;="&amp;AC$4,'Leave log'!$D$5:$D$404,"&gt;="&amp;AC$4,'Leave log'!$B$5:$B$404,Setup!$A$13)&gt;0),Setup!$B$13&amp;IF(COUNTIFS('Leave log'!$A$5:$A$404,$A36,'Leave log'!$C$5:$C$404,AC$4,'Leave log'!$D$5:$D$404,AC$4,'Leave log'!$E$5:$E$404,"Half day")&gt;0,"½",""),IF(AND(Setup!$A$14&lt;&gt;"",COUNTIFS('Leave log'!$A$5:$A$404,$A36,'Leave log'!$C$5:$C$404,"&lt;="&amp;AC$4,'Leave log'!$D$5:$D$404,"&gt;="&amp;AC$4,'Leave log'!$B$5:$B$404,Setup!$A$14)&gt;0),Setup!$B$14&amp;IF(COUNTIFS('Leave log'!$A$5:$A$404,$A36,'Leave log'!$C$5:$C$404,AC$4,'Leave log'!$D$5:$D$404,AC$4,'Leave log'!$E$5:$E$404,"Half day")&gt;0,"½",""),IF(AND(Setup!$A$15&lt;&gt;"",COUNTIFS('Leave log'!$A$5:$A$404,$A36,'Leave log'!$C$5:$C$404,"&lt;="&amp;AC$4,'Leave log'!$D$5:$D$404,"&gt;="&amp;AC$4,'Leave log'!$B$5:$B$404,Setup!$A$15)&gt;0),Setup!$B$15&amp;IF(COUNTIFS('Leave log'!$A$5:$A$404,$A36,'Leave log'!$C$5:$C$404,AC$4,'Leave log'!$D$5:$D$404,AC$4,'Leave log'!$E$5:$E$404,"Half day")&gt;0,"½",""),IF(AND(Setup!$A$16&lt;&gt;"",COUNTIFS('Leave log'!$A$5:$A$404,$A36,'Leave log'!$C$5:$C$404,"&lt;="&amp;AC$4,'Leave log'!$D$5:$D$404,"&gt;="&amp;AC$4,'Leave log'!$B$5:$B$404,Setup!$A$16)&gt;0),Setup!$B$16&amp;IF(COUNTIFS('Leave log'!$A$5:$A$404,$A36,'Leave log'!$C$5:$C$404,AC$4,'Leave log'!$D$5:$D$404,AC$4,'Leave log'!$E$5:$E$404,"Half day")&gt;0,"½",""),IF(AND(Setup!$A$17&lt;&gt;"",COUNTIFS('Leave log'!$A$5:$A$404,$A36,'Leave log'!$C$5:$C$404,"&lt;="&amp;AC$4,'Leave log'!$D$5:$D$404,"&gt;="&amp;AC$4,'Leave log'!$B$5:$B$404,Setup!$A$17)&gt;0),Setup!$B$17&amp;IF(COUNTIFS('Leave log'!$A$5:$A$404,$A36,'Leave log'!$C$5:$C$404,AC$4,'Leave log'!$D$5:$D$404,AC$4,'Leave log'!$E$5:$E$404,"Half day")&gt;0,"½",""),""))))))))</f>
        <v/>
      </c>
      <c r="AD36" s="75">
        <f>IF(OR(AD$7=1,$A36=""),"",IF(COUNTIFS('Leave log'!$A$5:$A$404,$A36,'Leave log'!$C$5:$C$404,"&lt;="&amp;AD$4,'Leave log'!$D$5:$D$404,"&gt;="&amp;AD$4)=0,"",IF(AND(Setup!$A$12&lt;&gt;"",COUNTIFS('Leave log'!$A$5:$A$404,$A36,'Leave log'!$C$5:$C$404,"&lt;="&amp;AD$4,'Leave log'!$D$5:$D$404,"&gt;="&amp;AD$4,'Leave log'!$B$5:$B$404,Setup!$A$12)&gt;0),Setup!$B$12&amp;IF(COUNTIFS('Leave log'!$A$5:$A$404,$A36,'Leave log'!$C$5:$C$404,AD$4,'Leave log'!$D$5:$D$404,AD$4,'Leave log'!$E$5:$E$404,"Half day")&gt;0,"½",""),IF(AND(Setup!$A$13&lt;&gt;"",COUNTIFS('Leave log'!$A$5:$A$404,$A36,'Leave log'!$C$5:$C$404,"&lt;="&amp;AD$4,'Leave log'!$D$5:$D$404,"&gt;="&amp;AD$4,'Leave log'!$B$5:$B$404,Setup!$A$13)&gt;0),Setup!$B$13&amp;IF(COUNTIFS('Leave log'!$A$5:$A$404,$A36,'Leave log'!$C$5:$C$404,AD$4,'Leave log'!$D$5:$D$404,AD$4,'Leave log'!$E$5:$E$404,"Half day")&gt;0,"½",""),IF(AND(Setup!$A$14&lt;&gt;"",COUNTIFS('Leave log'!$A$5:$A$404,$A36,'Leave log'!$C$5:$C$404,"&lt;="&amp;AD$4,'Leave log'!$D$5:$D$404,"&gt;="&amp;AD$4,'Leave log'!$B$5:$B$404,Setup!$A$14)&gt;0),Setup!$B$14&amp;IF(COUNTIFS('Leave log'!$A$5:$A$404,$A36,'Leave log'!$C$5:$C$404,AD$4,'Leave log'!$D$5:$D$404,AD$4,'Leave log'!$E$5:$E$404,"Half day")&gt;0,"½",""),IF(AND(Setup!$A$15&lt;&gt;"",COUNTIFS('Leave log'!$A$5:$A$404,$A36,'Leave log'!$C$5:$C$404,"&lt;="&amp;AD$4,'Leave log'!$D$5:$D$404,"&gt;="&amp;AD$4,'Leave log'!$B$5:$B$404,Setup!$A$15)&gt;0),Setup!$B$15&amp;IF(COUNTIFS('Leave log'!$A$5:$A$404,$A36,'Leave log'!$C$5:$C$404,AD$4,'Leave log'!$D$5:$D$404,AD$4,'Leave log'!$E$5:$E$404,"Half day")&gt;0,"½",""),IF(AND(Setup!$A$16&lt;&gt;"",COUNTIFS('Leave log'!$A$5:$A$404,$A36,'Leave log'!$C$5:$C$404,"&lt;="&amp;AD$4,'Leave log'!$D$5:$D$404,"&gt;="&amp;AD$4,'Leave log'!$B$5:$B$404,Setup!$A$16)&gt;0),Setup!$B$16&amp;IF(COUNTIFS('Leave log'!$A$5:$A$404,$A36,'Leave log'!$C$5:$C$404,AD$4,'Leave log'!$D$5:$D$404,AD$4,'Leave log'!$E$5:$E$404,"Half day")&gt;0,"½",""),IF(AND(Setup!$A$17&lt;&gt;"",COUNTIFS('Leave log'!$A$5:$A$404,$A36,'Leave log'!$C$5:$C$404,"&lt;="&amp;AD$4,'Leave log'!$D$5:$D$404,"&gt;="&amp;AD$4,'Leave log'!$B$5:$B$404,Setup!$A$17)&gt;0),Setup!$B$17&amp;IF(COUNTIFS('Leave log'!$A$5:$A$404,$A36,'Leave log'!$C$5:$C$404,AD$4,'Leave log'!$D$5:$D$404,AD$4,'Leave log'!$E$5:$E$404,"Half day")&gt;0,"½",""),""))))))))</f>
        <v/>
      </c>
      <c r="AE36" s="75">
        <f>IF(OR(AE$7=1,$A36=""),"",IF(COUNTIFS('Leave log'!$A$5:$A$404,$A36,'Leave log'!$C$5:$C$404,"&lt;="&amp;AE$4,'Leave log'!$D$5:$D$404,"&gt;="&amp;AE$4)=0,"",IF(AND(Setup!$A$12&lt;&gt;"",COUNTIFS('Leave log'!$A$5:$A$404,$A36,'Leave log'!$C$5:$C$404,"&lt;="&amp;AE$4,'Leave log'!$D$5:$D$404,"&gt;="&amp;AE$4,'Leave log'!$B$5:$B$404,Setup!$A$12)&gt;0),Setup!$B$12&amp;IF(COUNTIFS('Leave log'!$A$5:$A$404,$A36,'Leave log'!$C$5:$C$404,AE$4,'Leave log'!$D$5:$D$404,AE$4,'Leave log'!$E$5:$E$404,"Half day")&gt;0,"½",""),IF(AND(Setup!$A$13&lt;&gt;"",COUNTIFS('Leave log'!$A$5:$A$404,$A36,'Leave log'!$C$5:$C$404,"&lt;="&amp;AE$4,'Leave log'!$D$5:$D$404,"&gt;="&amp;AE$4,'Leave log'!$B$5:$B$404,Setup!$A$13)&gt;0),Setup!$B$13&amp;IF(COUNTIFS('Leave log'!$A$5:$A$404,$A36,'Leave log'!$C$5:$C$404,AE$4,'Leave log'!$D$5:$D$404,AE$4,'Leave log'!$E$5:$E$404,"Half day")&gt;0,"½",""),IF(AND(Setup!$A$14&lt;&gt;"",COUNTIFS('Leave log'!$A$5:$A$404,$A36,'Leave log'!$C$5:$C$404,"&lt;="&amp;AE$4,'Leave log'!$D$5:$D$404,"&gt;="&amp;AE$4,'Leave log'!$B$5:$B$404,Setup!$A$14)&gt;0),Setup!$B$14&amp;IF(COUNTIFS('Leave log'!$A$5:$A$404,$A36,'Leave log'!$C$5:$C$404,AE$4,'Leave log'!$D$5:$D$404,AE$4,'Leave log'!$E$5:$E$404,"Half day")&gt;0,"½",""),IF(AND(Setup!$A$15&lt;&gt;"",COUNTIFS('Leave log'!$A$5:$A$404,$A36,'Leave log'!$C$5:$C$404,"&lt;="&amp;AE$4,'Leave log'!$D$5:$D$404,"&gt;="&amp;AE$4,'Leave log'!$B$5:$B$404,Setup!$A$15)&gt;0),Setup!$B$15&amp;IF(COUNTIFS('Leave log'!$A$5:$A$404,$A36,'Leave log'!$C$5:$C$404,AE$4,'Leave log'!$D$5:$D$404,AE$4,'Leave log'!$E$5:$E$404,"Half day")&gt;0,"½",""),IF(AND(Setup!$A$16&lt;&gt;"",COUNTIFS('Leave log'!$A$5:$A$404,$A36,'Leave log'!$C$5:$C$404,"&lt;="&amp;AE$4,'Leave log'!$D$5:$D$404,"&gt;="&amp;AE$4,'Leave log'!$B$5:$B$404,Setup!$A$16)&gt;0),Setup!$B$16&amp;IF(COUNTIFS('Leave log'!$A$5:$A$404,$A36,'Leave log'!$C$5:$C$404,AE$4,'Leave log'!$D$5:$D$404,AE$4,'Leave log'!$E$5:$E$404,"Half day")&gt;0,"½",""),IF(AND(Setup!$A$17&lt;&gt;"",COUNTIFS('Leave log'!$A$5:$A$404,$A36,'Leave log'!$C$5:$C$404,"&lt;="&amp;AE$4,'Leave log'!$D$5:$D$404,"&gt;="&amp;AE$4,'Leave log'!$B$5:$B$404,Setup!$A$17)&gt;0),Setup!$B$17&amp;IF(COUNTIFS('Leave log'!$A$5:$A$404,$A36,'Leave log'!$C$5:$C$404,AE$4,'Leave log'!$D$5:$D$404,AE$4,'Leave log'!$E$5:$E$404,"Half day")&gt;0,"½",""),""))))))))</f>
        <v/>
      </c>
      <c r="AF36" s="75">
        <f>IF(OR(AF$7=1,$A36=""),"",IF(COUNTIFS('Leave log'!$A$5:$A$404,$A36,'Leave log'!$C$5:$C$404,"&lt;="&amp;AF$4,'Leave log'!$D$5:$D$404,"&gt;="&amp;AF$4)=0,"",IF(AND(Setup!$A$12&lt;&gt;"",COUNTIFS('Leave log'!$A$5:$A$404,$A36,'Leave log'!$C$5:$C$404,"&lt;="&amp;AF$4,'Leave log'!$D$5:$D$404,"&gt;="&amp;AF$4,'Leave log'!$B$5:$B$404,Setup!$A$12)&gt;0),Setup!$B$12&amp;IF(COUNTIFS('Leave log'!$A$5:$A$404,$A36,'Leave log'!$C$5:$C$404,AF$4,'Leave log'!$D$5:$D$404,AF$4,'Leave log'!$E$5:$E$404,"Half day")&gt;0,"½",""),IF(AND(Setup!$A$13&lt;&gt;"",COUNTIFS('Leave log'!$A$5:$A$404,$A36,'Leave log'!$C$5:$C$404,"&lt;="&amp;AF$4,'Leave log'!$D$5:$D$404,"&gt;="&amp;AF$4,'Leave log'!$B$5:$B$404,Setup!$A$13)&gt;0),Setup!$B$13&amp;IF(COUNTIFS('Leave log'!$A$5:$A$404,$A36,'Leave log'!$C$5:$C$404,AF$4,'Leave log'!$D$5:$D$404,AF$4,'Leave log'!$E$5:$E$404,"Half day")&gt;0,"½",""),IF(AND(Setup!$A$14&lt;&gt;"",COUNTIFS('Leave log'!$A$5:$A$404,$A36,'Leave log'!$C$5:$C$404,"&lt;="&amp;AF$4,'Leave log'!$D$5:$D$404,"&gt;="&amp;AF$4,'Leave log'!$B$5:$B$404,Setup!$A$14)&gt;0),Setup!$B$14&amp;IF(COUNTIFS('Leave log'!$A$5:$A$404,$A36,'Leave log'!$C$5:$C$404,AF$4,'Leave log'!$D$5:$D$404,AF$4,'Leave log'!$E$5:$E$404,"Half day")&gt;0,"½",""),IF(AND(Setup!$A$15&lt;&gt;"",COUNTIFS('Leave log'!$A$5:$A$404,$A36,'Leave log'!$C$5:$C$404,"&lt;="&amp;AF$4,'Leave log'!$D$5:$D$404,"&gt;="&amp;AF$4,'Leave log'!$B$5:$B$404,Setup!$A$15)&gt;0),Setup!$B$15&amp;IF(COUNTIFS('Leave log'!$A$5:$A$404,$A36,'Leave log'!$C$5:$C$404,AF$4,'Leave log'!$D$5:$D$404,AF$4,'Leave log'!$E$5:$E$404,"Half day")&gt;0,"½",""),IF(AND(Setup!$A$16&lt;&gt;"",COUNTIFS('Leave log'!$A$5:$A$404,$A36,'Leave log'!$C$5:$C$404,"&lt;="&amp;AF$4,'Leave log'!$D$5:$D$404,"&gt;="&amp;AF$4,'Leave log'!$B$5:$B$404,Setup!$A$16)&gt;0),Setup!$B$16&amp;IF(COUNTIFS('Leave log'!$A$5:$A$404,$A36,'Leave log'!$C$5:$C$404,AF$4,'Leave log'!$D$5:$D$404,AF$4,'Leave log'!$E$5:$E$404,"Half day")&gt;0,"½",""),IF(AND(Setup!$A$17&lt;&gt;"",COUNTIFS('Leave log'!$A$5:$A$404,$A36,'Leave log'!$C$5:$C$404,"&lt;="&amp;AF$4,'Leave log'!$D$5:$D$404,"&gt;="&amp;AF$4,'Leave log'!$B$5:$B$404,Setup!$A$17)&gt;0),Setup!$B$17&amp;IF(COUNTIFS('Leave log'!$A$5:$A$404,$A36,'Leave log'!$C$5:$C$404,AF$4,'Leave log'!$D$5:$D$404,AF$4,'Leave log'!$E$5:$E$404,"Half day")&gt;0,"½",""),""))))))))</f>
        <v/>
      </c>
    </row>
    <row r="37">
      <c r="A37" s="74">
        <f>IFERROR(IF(INDEX(Employees!$A$5:$A$34,30)="","",INDEX(Employees!$A$5:$A$34,30)),"")</f>
        <v/>
      </c>
      <c r="B37" s="75">
        <f>IF(OR(B$7=1,$A37=""),"",IF(COUNTIFS('Leave log'!$A$5:$A$404,$A37,'Leave log'!$C$5:$C$404,"&lt;="&amp;B$4,'Leave log'!$D$5:$D$404,"&gt;="&amp;B$4)=0,"",IF(AND(Setup!$A$12&lt;&gt;"",COUNTIFS('Leave log'!$A$5:$A$404,$A37,'Leave log'!$C$5:$C$404,"&lt;="&amp;B$4,'Leave log'!$D$5:$D$404,"&gt;="&amp;B$4,'Leave log'!$B$5:$B$404,Setup!$A$12)&gt;0),Setup!$B$12&amp;IF(COUNTIFS('Leave log'!$A$5:$A$404,$A37,'Leave log'!$C$5:$C$404,B$4,'Leave log'!$D$5:$D$404,B$4,'Leave log'!$E$5:$E$404,"Half day")&gt;0,"½",""),IF(AND(Setup!$A$13&lt;&gt;"",COUNTIFS('Leave log'!$A$5:$A$404,$A37,'Leave log'!$C$5:$C$404,"&lt;="&amp;B$4,'Leave log'!$D$5:$D$404,"&gt;="&amp;B$4,'Leave log'!$B$5:$B$404,Setup!$A$13)&gt;0),Setup!$B$13&amp;IF(COUNTIFS('Leave log'!$A$5:$A$404,$A37,'Leave log'!$C$5:$C$404,B$4,'Leave log'!$D$5:$D$404,B$4,'Leave log'!$E$5:$E$404,"Half day")&gt;0,"½",""),IF(AND(Setup!$A$14&lt;&gt;"",COUNTIFS('Leave log'!$A$5:$A$404,$A37,'Leave log'!$C$5:$C$404,"&lt;="&amp;B$4,'Leave log'!$D$5:$D$404,"&gt;="&amp;B$4,'Leave log'!$B$5:$B$404,Setup!$A$14)&gt;0),Setup!$B$14&amp;IF(COUNTIFS('Leave log'!$A$5:$A$404,$A37,'Leave log'!$C$5:$C$404,B$4,'Leave log'!$D$5:$D$404,B$4,'Leave log'!$E$5:$E$404,"Half day")&gt;0,"½",""),IF(AND(Setup!$A$15&lt;&gt;"",COUNTIFS('Leave log'!$A$5:$A$404,$A37,'Leave log'!$C$5:$C$404,"&lt;="&amp;B$4,'Leave log'!$D$5:$D$404,"&gt;="&amp;B$4,'Leave log'!$B$5:$B$404,Setup!$A$15)&gt;0),Setup!$B$15&amp;IF(COUNTIFS('Leave log'!$A$5:$A$404,$A37,'Leave log'!$C$5:$C$404,B$4,'Leave log'!$D$5:$D$404,B$4,'Leave log'!$E$5:$E$404,"Half day")&gt;0,"½",""),IF(AND(Setup!$A$16&lt;&gt;"",COUNTIFS('Leave log'!$A$5:$A$404,$A37,'Leave log'!$C$5:$C$404,"&lt;="&amp;B$4,'Leave log'!$D$5:$D$404,"&gt;="&amp;B$4,'Leave log'!$B$5:$B$404,Setup!$A$16)&gt;0),Setup!$B$16&amp;IF(COUNTIFS('Leave log'!$A$5:$A$404,$A37,'Leave log'!$C$5:$C$404,B$4,'Leave log'!$D$5:$D$404,B$4,'Leave log'!$E$5:$E$404,"Half day")&gt;0,"½",""),IF(AND(Setup!$A$17&lt;&gt;"",COUNTIFS('Leave log'!$A$5:$A$404,$A37,'Leave log'!$C$5:$C$404,"&lt;="&amp;B$4,'Leave log'!$D$5:$D$404,"&gt;="&amp;B$4,'Leave log'!$B$5:$B$404,Setup!$A$17)&gt;0),Setup!$B$17&amp;IF(COUNTIFS('Leave log'!$A$5:$A$404,$A37,'Leave log'!$C$5:$C$404,B$4,'Leave log'!$D$5:$D$404,B$4,'Leave log'!$E$5:$E$404,"Half day")&gt;0,"½",""),""))))))))</f>
        <v/>
      </c>
      <c r="C37" s="75">
        <f>IF(OR(C$7=1,$A37=""),"",IF(COUNTIFS('Leave log'!$A$5:$A$404,$A37,'Leave log'!$C$5:$C$404,"&lt;="&amp;C$4,'Leave log'!$D$5:$D$404,"&gt;="&amp;C$4)=0,"",IF(AND(Setup!$A$12&lt;&gt;"",COUNTIFS('Leave log'!$A$5:$A$404,$A37,'Leave log'!$C$5:$C$404,"&lt;="&amp;C$4,'Leave log'!$D$5:$D$404,"&gt;="&amp;C$4,'Leave log'!$B$5:$B$404,Setup!$A$12)&gt;0),Setup!$B$12&amp;IF(COUNTIFS('Leave log'!$A$5:$A$404,$A37,'Leave log'!$C$5:$C$404,C$4,'Leave log'!$D$5:$D$404,C$4,'Leave log'!$E$5:$E$404,"Half day")&gt;0,"½",""),IF(AND(Setup!$A$13&lt;&gt;"",COUNTIFS('Leave log'!$A$5:$A$404,$A37,'Leave log'!$C$5:$C$404,"&lt;="&amp;C$4,'Leave log'!$D$5:$D$404,"&gt;="&amp;C$4,'Leave log'!$B$5:$B$404,Setup!$A$13)&gt;0),Setup!$B$13&amp;IF(COUNTIFS('Leave log'!$A$5:$A$404,$A37,'Leave log'!$C$5:$C$404,C$4,'Leave log'!$D$5:$D$404,C$4,'Leave log'!$E$5:$E$404,"Half day")&gt;0,"½",""),IF(AND(Setup!$A$14&lt;&gt;"",COUNTIFS('Leave log'!$A$5:$A$404,$A37,'Leave log'!$C$5:$C$404,"&lt;="&amp;C$4,'Leave log'!$D$5:$D$404,"&gt;="&amp;C$4,'Leave log'!$B$5:$B$404,Setup!$A$14)&gt;0),Setup!$B$14&amp;IF(COUNTIFS('Leave log'!$A$5:$A$404,$A37,'Leave log'!$C$5:$C$404,C$4,'Leave log'!$D$5:$D$404,C$4,'Leave log'!$E$5:$E$404,"Half day")&gt;0,"½",""),IF(AND(Setup!$A$15&lt;&gt;"",COUNTIFS('Leave log'!$A$5:$A$404,$A37,'Leave log'!$C$5:$C$404,"&lt;="&amp;C$4,'Leave log'!$D$5:$D$404,"&gt;="&amp;C$4,'Leave log'!$B$5:$B$404,Setup!$A$15)&gt;0),Setup!$B$15&amp;IF(COUNTIFS('Leave log'!$A$5:$A$404,$A37,'Leave log'!$C$5:$C$404,C$4,'Leave log'!$D$5:$D$404,C$4,'Leave log'!$E$5:$E$404,"Half day")&gt;0,"½",""),IF(AND(Setup!$A$16&lt;&gt;"",COUNTIFS('Leave log'!$A$5:$A$404,$A37,'Leave log'!$C$5:$C$404,"&lt;="&amp;C$4,'Leave log'!$D$5:$D$404,"&gt;="&amp;C$4,'Leave log'!$B$5:$B$404,Setup!$A$16)&gt;0),Setup!$B$16&amp;IF(COUNTIFS('Leave log'!$A$5:$A$404,$A37,'Leave log'!$C$5:$C$404,C$4,'Leave log'!$D$5:$D$404,C$4,'Leave log'!$E$5:$E$404,"Half day")&gt;0,"½",""),IF(AND(Setup!$A$17&lt;&gt;"",COUNTIFS('Leave log'!$A$5:$A$404,$A37,'Leave log'!$C$5:$C$404,"&lt;="&amp;C$4,'Leave log'!$D$5:$D$404,"&gt;="&amp;C$4,'Leave log'!$B$5:$B$404,Setup!$A$17)&gt;0),Setup!$B$17&amp;IF(COUNTIFS('Leave log'!$A$5:$A$404,$A37,'Leave log'!$C$5:$C$404,C$4,'Leave log'!$D$5:$D$404,C$4,'Leave log'!$E$5:$E$404,"Half day")&gt;0,"½",""),""))))))))</f>
        <v/>
      </c>
      <c r="D37" s="75">
        <f>IF(OR(D$7=1,$A37=""),"",IF(COUNTIFS('Leave log'!$A$5:$A$404,$A37,'Leave log'!$C$5:$C$404,"&lt;="&amp;D$4,'Leave log'!$D$5:$D$404,"&gt;="&amp;D$4)=0,"",IF(AND(Setup!$A$12&lt;&gt;"",COUNTIFS('Leave log'!$A$5:$A$404,$A37,'Leave log'!$C$5:$C$404,"&lt;="&amp;D$4,'Leave log'!$D$5:$D$404,"&gt;="&amp;D$4,'Leave log'!$B$5:$B$404,Setup!$A$12)&gt;0),Setup!$B$12&amp;IF(COUNTIFS('Leave log'!$A$5:$A$404,$A37,'Leave log'!$C$5:$C$404,D$4,'Leave log'!$D$5:$D$404,D$4,'Leave log'!$E$5:$E$404,"Half day")&gt;0,"½",""),IF(AND(Setup!$A$13&lt;&gt;"",COUNTIFS('Leave log'!$A$5:$A$404,$A37,'Leave log'!$C$5:$C$404,"&lt;="&amp;D$4,'Leave log'!$D$5:$D$404,"&gt;="&amp;D$4,'Leave log'!$B$5:$B$404,Setup!$A$13)&gt;0),Setup!$B$13&amp;IF(COUNTIFS('Leave log'!$A$5:$A$404,$A37,'Leave log'!$C$5:$C$404,D$4,'Leave log'!$D$5:$D$404,D$4,'Leave log'!$E$5:$E$404,"Half day")&gt;0,"½",""),IF(AND(Setup!$A$14&lt;&gt;"",COUNTIFS('Leave log'!$A$5:$A$404,$A37,'Leave log'!$C$5:$C$404,"&lt;="&amp;D$4,'Leave log'!$D$5:$D$404,"&gt;="&amp;D$4,'Leave log'!$B$5:$B$404,Setup!$A$14)&gt;0),Setup!$B$14&amp;IF(COUNTIFS('Leave log'!$A$5:$A$404,$A37,'Leave log'!$C$5:$C$404,D$4,'Leave log'!$D$5:$D$404,D$4,'Leave log'!$E$5:$E$404,"Half day")&gt;0,"½",""),IF(AND(Setup!$A$15&lt;&gt;"",COUNTIFS('Leave log'!$A$5:$A$404,$A37,'Leave log'!$C$5:$C$404,"&lt;="&amp;D$4,'Leave log'!$D$5:$D$404,"&gt;="&amp;D$4,'Leave log'!$B$5:$B$404,Setup!$A$15)&gt;0),Setup!$B$15&amp;IF(COUNTIFS('Leave log'!$A$5:$A$404,$A37,'Leave log'!$C$5:$C$404,D$4,'Leave log'!$D$5:$D$404,D$4,'Leave log'!$E$5:$E$404,"Half day")&gt;0,"½",""),IF(AND(Setup!$A$16&lt;&gt;"",COUNTIFS('Leave log'!$A$5:$A$404,$A37,'Leave log'!$C$5:$C$404,"&lt;="&amp;D$4,'Leave log'!$D$5:$D$404,"&gt;="&amp;D$4,'Leave log'!$B$5:$B$404,Setup!$A$16)&gt;0),Setup!$B$16&amp;IF(COUNTIFS('Leave log'!$A$5:$A$404,$A37,'Leave log'!$C$5:$C$404,D$4,'Leave log'!$D$5:$D$404,D$4,'Leave log'!$E$5:$E$404,"Half day")&gt;0,"½",""),IF(AND(Setup!$A$17&lt;&gt;"",COUNTIFS('Leave log'!$A$5:$A$404,$A37,'Leave log'!$C$5:$C$404,"&lt;="&amp;D$4,'Leave log'!$D$5:$D$404,"&gt;="&amp;D$4,'Leave log'!$B$5:$B$404,Setup!$A$17)&gt;0),Setup!$B$17&amp;IF(COUNTIFS('Leave log'!$A$5:$A$404,$A37,'Leave log'!$C$5:$C$404,D$4,'Leave log'!$D$5:$D$404,D$4,'Leave log'!$E$5:$E$404,"Half day")&gt;0,"½",""),""))))))))</f>
        <v/>
      </c>
      <c r="E37" s="75">
        <f>IF(OR(E$7=1,$A37=""),"",IF(COUNTIFS('Leave log'!$A$5:$A$404,$A37,'Leave log'!$C$5:$C$404,"&lt;="&amp;E$4,'Leave log'!$D$5:$D$404,"&gt;="&amp;E$4)=0,"",IF(AND(Setup!$A$12&lt;&gt;"",COUNTIFS('Leave log'!$A$5:$A$404,$A37,'Leave log'!$C$5:$C$404,"&lt;="&amp;E$4,'Leave log'!$D$5:$D$404,"&gt;="&amp;E$4,'Leave log'!$B$5:$B$404,Setup!$A$12)&gt;0),Setup!$B$12&amp;IF(COUNTIFS('Leave log'!$A$5:$A$404,$A37,'Leave log'!$C$5:$C$404,E$4,'Leave log'!$D$5:$D$404,E$4,'Leave log'!$E$5:$E$404,"Half day")&gt;0,"½",""),IF(AND(Setup!$A$13&lt;&gt;"",COUNTIFS('Leave log'!$A$5:$A$404,$A37,'Leave log'!$C$5:$C$404,"&lt;="&amp;E$4,'Leave log'!$D$5:$D$404,"&gt;="&amp;E$4,'Leave log'!$B$5:$B$404,Setup!$A$13)&gt;0),Setup!$B$13&amp;IF(COUNTIFS('Leave log'!$A$5:$A$404,$A37,'Leave log'!$C$5:$C$404,E$4,'Leave log'!$D$5:$D$404,E$4,'Leave log'!$E$5:$E$404,"Half day")&gt;0,"½",""),IF(AND(Setup!$A$14&lt;&gt;"",COUNTIFS('Leave log'!$A$5:$A$404,$A37,'Leave log'!$C$5:$C$404,"&lt;="&amp;E$4,'Leave log'!$D$5:$D$404,"&gt;="&amp;E$4,'Leave log'!$B$5:$B$404,Setup!$A$14)&gt;0),Setup!$B$14&amp;IF(COUNTIFS('Leave log'!$A$5:$A$404,$A37,'Leave log'!$C$5:$C$404,E$4,'Leave log'!$D$5:$D$404,E$4,'Leave log'!$E$5:$E$404,"Half day")&gt;0,"½",""),IF(AND(Setup!$A$15&lt;&gt;"",COUNTIFS('Leave log'!$A$5:$A$404,$A37,'Leave log'!$C$5:$C$404,"&lt;="&amp;E$4,'Leave log'!$D$5:$D$404,"&gt;="&amp;E$4,'Leave log'!$B$5:$B$404,Setup!$A$15)&gt;0),Setup!$B$15&amp;IF(COUNTIFS('Leave log'!$A$5:$A$404,$A37,'Leave log'!$C$5:$C$404,E$4,'Leave log'!$D$5:$D$404,E$4,'Leave log'!$E$5:$E$404,"Half day")&gt;0,"½",""),IF(AND(Setup!$A$16&lt;&gt;"",COUNTIFS('Leave log'!$A$5:$A$404,$A37,'Leave log'!$C$5:$C$404,"&lt;="&amp;E$4,'Leave log'!$D$5:$D$404,"&gt;="&amp;E$4,'Leave log'!$B$5:$B$404,Setup!$A$16)&gt;0),Setup!$B$16&amp;IF(COUNTIFS('Leave log'!$A$5:$A$404,$A37,'Leave log'!$C$5:$C$404,E$4,'Leave log'!$D$5:$D$404,E$4,'Leave log'!$E$5:$E$404,"Half day")&gt;0,"½",""),IF(AND(Setup!$A$17&lt;&gt;"",COUNTIFS('Leave log'!$A$5:$A$404,$A37,'Leave log'!$C$5:$C$404,"&lt;="&amp;E$4,'Leave log'!$D$5:$D$404,"&gt;="&amp;E$4,'Leave log'!$B$5:$B$404,Setup!$A$17)&gt;0),Setup!$B$17&amp;IF(COUNTIFS('Leave log'!$A$5:$A$404,$A37,'Leave log'!$C$5:$C$404,E$4,'Leave log'!$D$5:$D$404,E$4,'Leave log'!$E$5:$E$404,"Half day")&gt;0,"½",""),""))))))))</f>
        <v/>
      </c>
      <c r="F37" s="75">
        <f>IF(OR(F$7=1,$A37=""),"",IF(COUNTIFS('Leave log'!$A$5:$A$404,$A37,'Leave log'!$C$5:$C$404,"&lt;="&amp;F$4,'Leave log'!$D$5:$D$404,"&gt;="&amp;F$4)=0,"",IF(AND(Setup!$A$12&lt;&gt;"",COUNTIFS('Leave log'!$A$5:$A$404,$A37,'Leave log'!$C$5:$C$404,"&lt;="&amp;F$4,'Leave log'!$D$5:$D$404,"&gt;="&amp;F$4,'Leave log'!$B$5:$B$404,Setup!$A$12)&gt;0),Setup!$B$12&amp;IF(COUNTIFS('Leave log'!$A$5:$A$404,$A37,'Leave log'!$C$5:$C$404,F$4,'Leave log'!$D$5:$D$404,F$4,'Leave log'!$E$5:$E$404,"Half day")&gt;0,"½",""),IF(AND(Setup!$A$13&lt;&gt;"",COUNTIFS('Leave log'!$A$5:$A$404,$A37,'Leave log'!$C$5:$C$404,"&lt;="&amp;F$4,'Leave log'!$D$5:$D$404,"&gt;="&amp;F$4,'Leave log'!$B$5:$B$404,Setup!$A$13)&gt;0),Setup!$B$13&amp;IF(COUNTIFS('Leave log'!$A$5:$A$404,$A37,'Leave log'!$C$5:$C$404,F$4,'Leave log'!$D$5:$D$404,F$4,'Leave log'!$E$5:$E$404,"Half day")&gt;0,"½",""),IF(AND(Setup!$A$14&lt;&gt;"",COUNTIFS('Leave log'!$A$5:$A$404,$A37,'Leave log'!$C$5:$C$404,"&lt;="&amp;F$4,'Leave log'!$D$5:$D$404,"&gt;="&amp;F$4,'Leave log'!$B$5:$B$404,Setup!$A$14)&gt;0),Setup!$B$14&amp;IF(COUNTIFS('Leave log'!$A$5:$A$404,$A37,'Leave log'!$C$5:$C$404,F$4,'Leave log'!$D$5:$D$404,F$4,'Leave log'!$E$5:$E$404,"Half day")&gt;0,"½",""),IF(AND(Setup!$A$15&lt;&gt;"",COUNTIFS('Leave log'!$A$5:$A$404,$A37,'Leave log'!$C$5:$C$404,"&lt;="&amp;F$4,'Leave log'!$D$5:$D$404,"&gt;="&amp;F$4,'Leave log'!$B$5:$B$404,Setup!$A$15)&gt;0),Setup!$B$15&amp;IF(COUNTIFS('Leave log'!$A$5:$A$404,$A37,'Leave log'!$C$5:$C$404,F$4,'Leave log'!$D$5:$D$404,F$4,'Leave log'!$E$5:$E$404,"Half day")&gt;0,"½",""),IF(AND(Setup!$A$16&lt;&gt;"",COUNTIFS('Leave log'!$A$5:$A$404,$A37,'Leave log'!$C$5:$C$404,"&lt;="&amp;F$4,'Leave log'!$D$5:$D$404,"&gt;="&amp;F$4,'Leave log'!$B$5:$B$404,Setup!$A$16)&gt;0),Setup!$B$16&amp;IF(COUNTIFS('Leave log'!$A$5:$A$404,$A37,'Leave log'!$C$5:$C$404,F$4,'Leave log'!$D$5:$D$404,F$4,'Leave log'!$E$5:$E$404,"Half day")&gt;0,"½",""),IF(AND(Setup!$A$17&lt;&gt;"",COUNTIFS('Leave log'!$A$5:$A$404,$A37,'Leave log'!$C$5:$C$404,"&lt;="&amp;F$4,'Leave log'!$D$5:$D$404,"&gt;="&amp;F$4,'Leave log'!$B$5:$B$404,Setup!$A$17)&gt;0),Setup!$B$17&amp;IF(COUNTIFS('Leave log'!$A$5:$A$404,$A37,'Leave log'!$C$5:$C$404,F$4,'Leave log'!$D$5:$D$404,F$4,'Leave log'!$E$5:$E$404,"Half day")&gt;0,"½",""),""))))))))</f>
        <v/>
      </c>
      <c r="G37" s="75">
        <f>IF(OR(G$7=1,$A37=""),"",IF(COUNTIFS('Leave log'!$A$5:$A$404,$A37,'Leave log'!$C$5:$C$404,"&lt;="&amp;G$4,'Leave log'!$D$5:$D$404,"&gt;="&amp;G$4)=0,"",IF(AND(Setup!$A$12&lt;&gt;"",COUNTIFS('Leave log'!$A$5:$A$404,$A37,'Leave log'!$C$5:$C$404,"&lt;="&amp;G$4,'Leave log'!$D$5:$D$404,"&gt;="&amp;G$4,'Leave log'!$B$5:$B$404,Setup!$A$12)&gt;0),Setup!$B$12&amp;IF(COUNTIFS('Leave log'!$A$5:$A$404,$A37,'Leave log'!$C$5:$C$404,G$4,'Leave log'!$D$5:$D$404,G$4,'Leave log'!$E$5:$E$404,"Half day")&gt;0,"½",""),IF(AND(Setup!$A$13&lt;&gt;"",COUNTIFS('Leave log'!$A$5:$A$404,$A37,'Leave log'!$C$5:$C$404,"&lt;="&amp;G$4,'Leave log'!$D$5:$D$404,"&gt;="&amp;G$4,'Leave log'!$B$5:$B$404,Setup!$A$13)&gt;0),Setup!$B$13&amp;IF(COUNTIFS('Leave log'!$A$5:$A$404,$A37,'Leave log'!$C$5:$C$404,G$4,'Leave log'!$D$5:$D$404,G$4,'Leave log'!$E$5:$E$404,"Half day")&gt;0,"½",""),IF(AND(Setup!$A$14&lt;&gt;"",COUNTIFS('Leave log'!$A$5:$A$404,$A37,'Leave log'!$C$5:$C$404,"&lt;="&amp;G$4,'Leave log'!$D$5:$D$404,"&gt;="&amp;G$4,'Leave log'!$B$5:$B$404,Setup!$A$14)&gt;0),Setup!$B$14&amp;IF(COUNTIFS('Leave log'!$A$5:$A$404,$A37,'Leave log'!$C$5:$C$404,G$4,'Leave log'!$D$5:$D$404,G$4,'Leave log'!$E$5:$E$404,"Half day")&gt;0,"½",""),IF(AND(Setup!$A$15&lt;&gt;"",COUNTIFS('Leave log'!$A$5:$A$404,$A37,'Leave log'!$C$5:$C$404,"&lt;="&amp;G$4,'Leave log'!$D$5:$D$404,"&gt;="&amp;G$4,'Leave log'!$B$5:$B$404,Setup!$A$15)&gt;0),Setup!$B$15&amp;IF(COUNTIFS('Leave log'!$A$5:$A$404,$A37,'Leave log'!$C$5:$C$404,G$4,'Leave log'!$D$5:$D$404,G$4,'Leave log'!$E$5:$E$404,"Half day")&gt;0,"½",""),IF(AND(Setup!$A$16&lt;&gt;"",COUNTIFS('Leave log'!$A$5:$A$404,$A37,'Leave log'!$C$5:$C$404,"&lt;="&amp;G$4,'Leave log'!$D$5:$D$404,"&gt;="&amp;G$4,'Leave log'!$B$5:$B$404,Setup!$A$16)&gt;0),Setup!$B$16&amp;IF(COUNTIFS('Leave log'!$A$5:$A$404,$A37,'Leave log'!$C$5:$C$404,G$4,'Leave log'!$D$5:$D$404,G$4,'Leave log'!$E$5:$E$404,"Half day")&gt;0,"½",""),IF(AND(Setup!$A$17&lt;&gt;"",COUNTIFS('Leave log'!$A$5:$A$404,$A37,'Leave log'!$C$5:$C$404,"&lt;="&amp;G$4,'Leave log'!$D$5:$D$404,"&gt;="&amp;G$4,'Leave log'!$B$5:$B$404,Setup!$A$17)&gt;0),Setup!$B$17&amp;IF(COUNTIFS('Leave log'!$A$5:$A$404,$A37,'Leave log'!$C$5:$C$404,G$4,'Leave log'!$D$5:$D$404,G$4,'Leave log'!$E$5:$E$404,"Half day")&gt;0,"½",""),""))))))))</f>
        <v/>
      </c>
      <c r="H37" s="75">
        <f>IF(OR(H$7=1,$A37=""),"",IF(COUNTIFS('Leave log'!$A$5:$A$404,$A37,'Leave log'!$C$5:$C$404,"&lt;="&amp;H$4,'Leave log'!$D$5:$D$404,"&gt;="&amp;H$4)=0,"",IF(AND(Setup!$A$12&lt;&gt;"",COUNTIFS('Leave log'!$A$5:$A$404,$A37,'Leave log'!$C$5:$C$404,"&lt;="&amp;H$4,'Leave log'!$D$5:$D$404,"&gt;="&amp;H$4,'Leave log'!$B$5:$B$404,Setup!$A$12)&gt;0),Setup!$B$12&amp;IF(COUNTIFS('Leave log'!$A$5:$A$404,$A37,'Leave log'!$C$5:$C$404,H$4,'Leave log'!$D$5:$D$404,H$4,'Leave log'!$E$5:$E$404,"Half day")&gt;0,"½",""),IF(AND(Setup!$A$13&lt;&gt;"",COUNTIFS('Leave log'!$A$5:$A$404,$A37,'Leave log'!$C$5:$C$404,"&lt;="&amp;H$4,'Leave log'!$D$5:$D$404,"&gt;="&amp;H$4,'Leave log'!$B$5:$B$404,Setup!$A$13)&gt;0),Setup!$B$13&amp;IF(COUNTIFS('Leave log'!$A$5:$A$404,$A37,'Leave log'!$C$5:$C$404,H$4,'Leave log'!$D$5:$D$404,H$4,'Leave log'!$E$5:$E$404,"Half day")&gt;0,"½",""),IF(AND(Setup!$A$14&lt;&gt;"",COUNTIFS('Leave log'!$A$5:$A$404,$A37,'Leave log'!$C$5:$C$404,"&lt;="&amp;H$4,'Leave log'!$D$5:$D$404,"&gt;="&amp;H$4,'Leave log'!$B$5:$B$404,Setup!$A$14)&gt;0),Setup!$B$14&amp;IF(COUNTIFS('Leave log'!$A$5:$A$404,$A37,'Leave log'!$C$5:$C$404,H$4,'Leave log'!$D$5:$D$404,H$4,'Leave log'!$E$5:$E$404,"Half day")&gt;0,"½",""),IF(AND(Setup!$A$15&lt;&gt;"",COUNTIFS('Leave log'!$A$5:$A$404,$A37,'Leave log'!$C$5:$C$404,"&lt;="&amp;H$4,'Leave log'!$D$5:$D$404,"&gt;="&amp;H$4,'Leave log'!$B$5:$B$404,Setup!$A$15)&gt;0),Setup!$B$15&amp;IF(COUNTIFS('Leave log'!$A$5:$A$404,$A37,'Leave log'!$C$5:$C$404,H$4,'Leave log'!$D$5:$D$404,H$4,'Leave log'!$E$5:$E$404,"Half day")&gt;0,"½",""),IF(AND(Setup!$A$16&lt;&gt;"",COUNTIFS('Leave log'!$A$5:$A$404,$A37,'Leave log'!$C$5:$C$404,"&lt;="&amp;H$4,'Leave log'!$D$5:$D$404,"&gt;="&amp;H$4,'Leave log'!$B$5:$B$404,Setup!$A$16)&gt;0),Setup!$B$16&amp;IF(COUNTIFS('Leave log'!$A$5:$A$404,$A37,'Leave log'!$C$5:$C$404,H$4,'Leave log'!$D$5:$D$404,H$4,'Leave log'!$E$5:$E$404,"Half day")&gt;0,"½",""),IF(AND(Setup!$A$17&lt;&gt;"",COUNTIFS('Leave log'!$A$5:$A$404,$A37,'Leave log'!$C$5:$C$404,"&lt;="&amp;H$4,'Leave log'!$D$5:$D$404,"&gt;="&amp;H$4,'Leave log'!$B$5:$B$404,Setup!$A$17)&gt;0),Setup!$B$17&amp;IF(COUNTIFS('Leave log'!$A$5:$A$404,$A37,'Leave log'!$C$5:$C$404,H$4,'Leave log'!$D$5:$D$404,H$4,'Leave log'!$E$5:$E$404,"Half day")&gt;0,"½",""),""))))))))</f>
        <v/>
      </c>
      <c r="I37" s="75">
        <f>IF(OR(I$7=1,$A37=""),"",IF(COUNTIFS('Leave log'!$A$5:$A$404,$A37,'Leave log'!$C$5:$C$404,"&lt;="&amp;I$4,'Leave log'!$D$5:$D$404,"&gt;="&amp;I$4)=0,"",IF(AND(Setup!$A$12&lt;&gt;"",COUNTIFS('Leave log'!$A$5:$A$404,$A37,'Leave log'!$C$5:$C$404,"&lt;="&amp;I$4,'Leave log'!$D$5:$D$404,"&gt;="&amp;I$4,'Leave log'!$B$5:$B$404,Setup!$A$12)&gt;0),Setup!$B$12&amp;IF(COUNTIFS('Leave log'!$A$5:$A$404,$A37,'Leave log'!$C$5:$C$404,I$4,'Leave log'!$D$5:$D$404,I$4,'Leave log'!$E$5:$E$404,"Half day")&gt;0,"½",""),IF(AND(Setup!$A$13&lt;&gt;"",COUNTIFS('Leave log'!$A$5:$A$404,$A37,'Leave log'!$C$5:$C$404,"&lt;="&amp;I$4,'Leave log'!$D$5:$D$404,"&gt;="&amp;I$4,'Leave log'!$B$5:$B$404,Setup!$A$13)&gt;0),Setup!$B$13&amp;IF(COUNTIFS('Leave log'!$A$5:$A$404,$A37,'Leave log'!$C$5:$C$404,I$4,'Leave log'!$D$5:$D$404,I$4,'Leave log'!$E$5:$E$404,"Half day")&gt;0,"½",""),IF(AND(Setup!$A$14&lt;&gt;"",COUNTIFS('Leave log'!$A$5:$A$404,$A37,'Leave log'!$C$5:$C$404,"&lt;="&amp;I$4,'Leave log'!$D$5:$D$404,"&gt;="&amp;I$4,'Leave log'!$B$5:$B$404,Setup!$A$14)&gt;0),Setup!$B$14&amp;IF(COUNTIFS('Leave log'!$A$5:$A$404,$A37,'Leave log'!$C$5:$C$404,I$4,'Leave log'!$D$5:$D$404,I$4,'Leave log'!$E$5:$E$404,"Half day")&gt;0,"½",""),IF(AND(Setup!$A$15&lt;&gt;"",COUNTIFS('Leave log'!$A$5:$A$404,$A37,'Leave log'!$C$5:$C$404,"&lt;="&amp;I$4,'Leave log'!$D$5:$D$404,"&gt;="&amp;I$4,'Leave log'!$B$5:$B$404,Setup!$A$15)&gt;0),Setup!$B$15&amp;IF(COUNTIFS('Leave log'!$A$5:$A$404,$A37,'Leave log'!$C$5:$C$404,I$4,'Leave log'!$D$5:$D$404,I$4,'Leave log'!$E$5:$E$404,"Half day")&gt;0,"½",""),IF(AND(Setup!$A$16&lt;&gt;"",COUNTIFS('Leave log'!$A$5:$A$404,$A37,'Leave log'!$C$5:$C$404,"&lt;="&amp;I$4,'Leave log'!$D$5:$D$404,"&gt;="&amp;I$4,'Leave log'!$B$5:$B$404,Setup!$A$16)&gt;0),Setup!$B$16&amp;IF(COUNTIFS('Leave log'!$A$5:$A$404,$A37,'Leave log'!$C$5:$C$404,I$4,'Leave log'!$D$5:$D$404,I$4,'Leave log'!$E$5:$E$404,"Half day")&gt;0,"½",""),IF(AND(Setup!$A$17&lt;&gt;"",COUNTIFS('Leave log'!$A$5:$A$404,$A37,'Leave log'!$C$5:$C$404,"&lt;="&amp;I$4,'Leave log'!$D$5:$D$404,"&gt;="&amp;I$4,'Leave log'!$B$5:$B$404,Setup!$A$17)&gt;0),Setup!$B$17&amp;IF(COUNTIFS('Leave log'!$A$5:$A$404,$A37,'Leave log'!$C$5:$C$404,I$4,'Leave log'!$D$5:$D$404,I$4,'Leave log'!$E$5:$E$404,"Half day")&gt;0,"½",""),""))))))))</f>
        <v/>
      </c>
      <c r="J37" s="75">
        <f>IF(OR(J$7=1,$A37=""),"",IF(COUNTIFS('Leave log'!$A$5:$A$404,$A37,'Leave log'!$C$5:$C$404,"&lt;="&amp;J$4,'Leave log'!$D$5:$D$404,"&gt;="&amp;J$4)=0,"",IF(AND(Setup!$A$12&lt;&gt;"",COUNTIFS('Leave log'!$A$5:$A$404,$A37,'Leave log'!$C$5:$C$404,"&lt;="&amp;J$4,'Leave log'!$D$5:$D$404,"&gt;="&amp;J$4,'Leave log'!$B$5:$B$404,Setup!$A$12)&gt;0),Setup!$B$12&amp;IF(COUNTIFS('Leave log'!$A$5:$A$404,$A37,'Leave log'!$C$5:$C$404,J$4,'Leave log'!$D$5:$D$404,J$4,'Leave log'!$E$5:$E$404,"Half day")&gt;0,"½",""),IF(AND(Setup!$A$13&lt;&gt;"",COUNTIFS('Leave log'!$A$5:$A$404,$A37,'Leave log'!$C$5:$C$404,"&lt;="&amp;J$4,'Leave log'!$D$5:$D$404,"&gt;="&amp;J$4,'Leave log'!$B$5:$B$404,Setup!$A$13)&gt;0),Setup!$B$13&amp;IF(COUNTIFS('Leave log'!$A$5:$A$404,$A37,'Leave log'!$C$5:$C$404,J$4,'Leave log'!$D$5:$D$404,J$4,'Leave log'!$E$5:$E$404,"Half day")&gt;0,"½",""),IF(AND(Setup!$A$14&lt;&gt;"",COUNTIFS('Leave log'!$A$5:$A$404,$A37,'Leave log'!$C$5:$C$404,"&lt;="&amp;J$4,'Leave log'!$D$5:$D$404,"&gt;="&amp;J$4,'Leave log'!$B$5:$B$404,Setup!$A$14)&gt;0),Setup!$B$14&amp;IF(COUNTIFS('Leave log'!$A$5:$A$404,$A37,'Leave log'!$C$5:$C$404,J$4,'Leave log'!$D$5:$D$404,J$4,'Leave log'!$E$5:$E$404,"Half day")&gt;0,"½",""),IF(AND(Setup!$A$15&lt;&gt;"",COUNTIFS('Leave log'!$A$5:$A$404,$A37,'Leave log'!$C$5:$C$404,"&lt;="&amp;J$4,'Leave log'!$D$5:$D$404,"&gt;="&amp;J$4,'Leave log'!$B$5:$B$404,Setup!$A$15)&gt;0),Setup!$B$15&amp;IF(COUNTIFS('Leave log'!$A$5:$A$404,$A37,'Leave log'!$C$5:$C$404,J$4,'Leave log'!$D$5:$D$404,J$4,'Leave log'!$E$5:$E$404,"Half day")&gt;0,"½",""),IF(AND(Setup!$A$16&lt;&gt;"",COUNTIFS('Leave log'!$A$5:$A$404,$A37,'Leave log'!$C$5:$C$404,"&lt;="&amp;J$4,'Leave log'!$D$5:$D$404,"&gt;="&amp;J$4,'Leave log'!$B$5:$B$404,Setup!$A$16)&gt;0),Setup!$B$16&amp;IF(COUNTIFS('Leave log'!$A$5:$A$404,$A37,'Leave log'!$C$5:$C$404,J$4,'Leave log'!$D$5:$D$404,J$4,'Leave log'!$E$5:$E$404,"Half day")&gt;0,"½",""),IF(AND(Setup!$A$17&lt;&gt;"",COUNTIFS('Leave log'!$A$5:$A$404,$A37,'Leave log'!$C$5:$C$404,"&lt;="&amp;J$4,'Leave log'!$D$5:$D$404,"&gt;="&amp;J$4,'Leave log'!$B$5:$B$404,Setup!$A$17)&gt;0),Setup!$B$17&amp;IF(COUNTIFS('Leave log'!$A$5:$A$404,$A37,'Leave log'!$C$5:$C$404,J$4,'Leave log'!$D$5:$D$404,J$4,'Leave log'!$E$5:$E$404,"Half day")&gt;0,"½",""),""))))))))</f>
        <v/>
      </c>
      <c r="K37" s="75">
        <f>IF(OR(K$7=1,$A37=""),"",IF(COUNTIFS('Leave log'!$A$5:$A$404,$A37,'Leave log'!$C$5:$C$404,"&lt;="&amp;K$4,'Leave log'!$D$5:$D$404,"&gt;="&amp;K$4)=0,"",IF(AND(Setup!$A$12&lt;&gt;"",COUNTIFS('Leave log'!$A$5:$A$404,$A37,'Leave log'!$C$5:$C$404,"&lt;="&amp;K$4,'Leave log'!$D$5:$D$404,"&gt;="&amp;K$4,'Leave log'!$B$5:$B$404,Setup!$A$12)&gt;0),Setup!$B$12&amp;IF(COUNTIFS('Leave log'!$A$5:$A$404,$A37,'Leave log'!$C$5:$C$404,K$4,'Leave log'!$D$5:$D$404,K$4,'Leave log'!$E$5:$E$404,"Half day")&gt;0,"½",""),IF(AND(Setup!$A$13&lt;&gt;"",COUNTIFS('Leave log'!$A$5:$A$404,$A37,'Leave log'!$C$5:$C$404,"&lt;="&amp;K$4,'Leave log'!$D$5:$D$404,"&gt;="&amp;K$4,'Leave log'!$B$5:$B$404,Setup!$A$13)&gt;0),Setup!$B$13&amp;IF(COUNTIFS('Leave log'!$A$5:$A$404,$A37,'Leave log'!$C$5:$C$404,K$4,'Leave log'!$D$5:$D$404,K$4,'Leave log'!$E$5:$E$404,"Half day")&gt;0,"½",""),IF(AND(Setup!$A$14&lt;&gt;"",COUNTIFS('Leave log'!$A$5:$A$404,$A37,'Leave log'!$C$5:$C$404,"&lt;="&amp;K$4,'Leave log'!$D$5:$D$404,"&gt;="&amp;K$4,'Leave log'!$B$5:$B$404,Setup!$A$14)&gt;0),Setup!$B$14&amp;IF(COUNTIFS('Leave log'!$A$5:$A$404,$A37,'Leave log'!$C$5:$C$404,K$4,'Leave log'!$D$5:$D$404,K$4,'Leave log'!$E$5:$E$404,"Half day")&gt;0,"½",""),IF(AND(Setup!$A$15&lt;&gt;"",COUNTIFS('Leave log'!$A$5:$A$404,$A37,'Leave log'!$C$5:$C$404,"&lt;="&amp;K$4,'Leave log'!$D$5:$D$404,"&gt;="&amp;K$4,'Leave log'!$B$5:$B$404,Setup!$A$15)&gt;0),Setup!$B$15&amp;IF(COUNTIFS('Leave log'!$A$5:$A$404,$A37,'Leave log'!$C$5:$C$404,K$4,'Leave log'!$D$5:$D$404,K$4,'Leave log'!$E$5:$E$404,"Half day")&gt;0,"½",""),IF(AND(Setup!$A$16&lt;&gt;"",COUNTIFS('Leave log'!$A$5:$A$404,$A37,'Leave log'!$C$5:$C$404,"&lt;="&amp;K$4,'Leave log'!$D$5:$D$404,"&gt;="&amp;K$4,'Leave log'!$B$5:$B$404,Setup!$A$16)&gt;0),Setup!$B$16&amp;IF(COUNTIFS('Leave log'!$A$5:$A$404,$A37,'Leave log'!$C$5:$C$404,K$4,'Leave log'!$D$5:$D$404,K$4,'Leave log'!$E$5:$E$404,"Half day")&gt;0,"½",""),IF(AND(Setup!$A$17&lt;&gt;"",COUNTIFS('Leave log'!$A$5:$A$404,$A37,'Leave log'!$C$5:$C$404,"&lt;="&amp;K$4,'Leave log'!$D$5:$D$404,"&gt;="&amp;K$4,'Leave log'!$B$5:$B$404,Setup!$A$17)&gt;0),Setup!$B$17&amp;IF(COUNTIFS('Leave log'!$A$5:$A$404,$A37,'Leave log'!$C$5:$C$404,K$4,'Leave log'!$D$5:$D$404,K$4,'Leave log'!$E$5:$E$404,"Half day")&gt;0,"½",""),""))))))))</f>
        <v/>
      </c>
      <c r="L37" s="75">
        <f>IF(OR(L$7=1,$A37=""),"",IF(COUNTIFS('Leave log'!$A$5:$A$404,$A37,'Leave log'!$C$5:$C$404,"&lt;="&amp;L$4,'Leave log'!$D$5:$D$404,"&gt;="&amp;L$4)=0,"",IF(AND(Setup!$A$12&lt;&gt;"",COUNTIFS('Leave log'!$A$5:$A$404,$A37,'Leave log'!$C$5:$C$404,"&lt;="&amp;L$4,'Leave log'!$D$5:$D$404,"&gt;="&amp;L$4,'Leave log'!$B$5:$B$404,Setup!$A$12)&gt;0),Setup!$B$12&amp;IF(COUNTIFS('Leave log'!$A$5:$A$404,$A37,'Leave log'!$C$5:$C$404,L$4,'Leave log'!$D$5:$D$404,L$4,'Leave log'!$E$5:$E$404,"Half day")&gt;0,"½",""),IF(AND(Setup!$A$13&lt;&gt;"",COUNTIFS('Leave log'!$A$5:$A$404,$A37,'Leave log'!$C$5:$C$404,"&lt;="&amp;L$4,'Leave log'!$D$5:$D$404,"&gt;="&amp;L$4,'Leave log'!$B$5:$B$404,Setup!$A$13)&gt;0),Setup!$B$13&amp;IF(COUNTIFS('Leave log'!$A$5:$A$404,$A37,'Leave log'!$C$5:$C$404,L$4,'Leave log'!$D$5:$D$404,L$4,'Leave log'!$E$5:$E$404,"Half day")&gt;0,"½",""),IF(AND(Setup!$A$14&lt;&gt;"",COUNTIFS('Leave log'!$A$5:$A$404,$A37,'Leave log'!$C$5:$C$404,"&lt;="&amp;L$4,'Leave log'!$D$5:$D$404,"&gt;="&amp;L$4,'Leave log'!$B$5:$B$404,Setup!$A$14)&gt;0),Setup!$B$14&amp;IF(COUNTIFS('Leave log'!$A$5:$A$404,$A37,'Leave log'!$C$5:$C$404,L$4,'Leave log'!$D$5:$D$404,L$4,'Leave log'!$E$5:$E$404,"Half day")&gt;0,"½",""),IF(AND(Setup!$A$15&lt;&gt;"",COUNTIFS('Leave log'!$A$5:$A$404,$A37,'Leave log'!$C$5:$C$404,"&lt;="&amp;L$4,'Leave log'!$D$5:$D$404,"&gt;="&amp;L$4,'Leave log'!$B$5:$B$404,Setup!$A$15)&gt;0),Setup!$B$15&amp;IF(COUNTIFS('Leave log'!$A$5:$A$404,$A37,'Leave log'!$C$5:$C$404,L$4,'Leave log'!$D$5:$D$404,L$4,'Leave log'!$E$5:$E$404,"Half day")&gt;0,"½",""),IF(AND(Setup!$A$16&lt;&gt;"",COUNTIFS('Leave log'!$A$5:$A$404,$A37,'Leave log'!$C$5:$C$404,"&lt;="&amp;L$4,'Leave log'!$D$5:$D$404,"&gt;="&amp;L$4,'Leave log'!$B$5:$B$404,Setup!$A$16)&gt;0),Setup!$B$16&amp;IF(COUNTIFS('Leave log'!$A$5:$A$404,$A37,'Leave log'!$C$5:$C$404,L$4,'Leave log'!$D$5:$D$404,L$4,'Leave log'!$E$5:$E$404,"Half day")&gt;0,"½",""),IF(AND(Setup!$A$17&lt;&gt;"",COUNTIFS('Leave log'!$A$5:$A$404,$A37,'Leave log'!$C$5:$C$404,"&lt;="&amp;L$4,'Leave log'!$D$5:$D$404,"&gt;="&amp;L$4,'Leave log'!$B$5:$B$404,Setup!$A$17)&gt;0),Setup!$B$17&amp;IF(COUNTIFS('Leave log'!$A$5:$A$404,$A37,'Leave log'!$C$5:$C$404,L$4,'Leave log'!$D$5:$D$404,L$4,'Leave log'!$E$5:$E$404,"Half day")&gt;0,"½",""),""))))))))</f>
        <v/>
      </c>
      <c r="M37" s="75">
        <f>IF(OR(M$7=1,$A37=""),"",IF(COUNTIFS('Leave log'!$A$5:$A$404,$A37,'Leave log'!$C$5:$C$404,"&lt;="&amp;M$4,'Leave log'!$D$5:$D$404,"&gt;="&amp;M$4)=0,"",IF(AND(Setup!$A$12&lt;&gt;"",COUNTIFS('Leave log'!$A$5:$A$404,$A37,'Leave log'!$C$5:$C$404,"&lt;="&amp;M$4,'Leave log'!$D$5:$D$404,"&gt;="&amp;M$4,'Leave log'!$B$5:$B$404,Setup!$A$12)&gt;0),Setup!$B$12&amp;IF(COUNTIFS('Leave log'!$A$5:$A$404,$A37,'Leave log'!$C$5:$C$404,M$4,'Leave log'!$D$5:$D$404,M$4,'Leave log'!$E$5:$E$404,"Half day")&gt;0,"½",""),IF(AND(Setup!$A$13&lt;&gt;"",COUNTIFS('Leave log'!$A$5:$A$404,$A37,'Leave log'!$C$5:$C$404,"&lt;="&amp;M$4,'Leave log'!$D$5:$D$404,"&gt;="&amp;M$4,'Leave log'!$B$5:$B$404,Setup!$A$13)&gt;0),Setup!$B$13&amp;IF(COUNTIFS('Leave log'!$A$5:$A$404,$A37,'Leave log'!$C$5:$C$404,M$4,'Leave log'!$D$5:$D$404,M$4,'Leave log'!$E$5:$E$404,"Half day")&gt;0,"½",""),IF(AND(Setup!$A$14&lt;&gt;"",COUNTIFS('Leave log'!$A$5:$A$404,$A37,'Leave log'!$C$5:$C$404,"&lt;="&amp;M$4,'Leave log'!$D$5:$D$404,"&gt;="&amp;M$4,'Leave log'!$B$5:$B$404,Setup!$A$14)&gt;0),Setup!$B$14&amp;IF(COUNTIFS('Leave log'!$A$5:$A$404,$A37,'Leave log'!$C$5:$C$404,M$4,'Leave log'!$D$5:$D$404,M$4,'Leave log'!$E$5:$E$404,"Half day")&gt;0,"½",""),IF(AND(Setup!$A$15&lt;&gt;"",COUNTIFS('Leave log'!$A$5:$A$404,$A37,'Leave log'!$C$5:$C$404,"&lt;="&amp;M$4,'Leave log'!$D$5:$D$404,"&gt;="&amp;M$4,'Leave log'!$B$5:$B$404,Setup!$A$15)&gt;0),Setup!$B$15&amp;IF(COUNTIFS('Leave log'!$A$5:$A$404,$A37,'Leave log'!$C$5:$C$404,M$4,'Leave log'!$D$5:$D$404,M$4,'Leave log'!$E$5:$E$404,"Half day")&gt;0,"½",""),IF(AND(Setup!$A$16&lt;&gt;"",COUNTIFS('Leave log'!$A$5:$A$404,$A37,'Leave log'!$C$5:$C$404,"&lt;="&amp;M$4,'Leave log'!$D$5:$D$404,"&gt;="&amp;M$4,'Leave log'!$B$5:$B$404,Setup!$A$16)&gt;0),Setup!$B$16&amp;IF(COUNTIFS('Leave log'!$A$5:$A$404,$A37,'Leave log'!$C$5:$C$404,M$4,'Leave log'!$D$5:$D$404,M$4,'Leave log'!$E$5:$E$404,"Half day")&gt;0,"½",""),IF(AND(Setup!$A$17&lt;&gt;"",COUNTIFS('Leave log'!$A$5:$A$404,$A37,'Leave log'!$C$5:$C$404,"&lt;="&amp;M$4,'Leave log'!$D$5:$D$404,"&gt;="&amp;M$4,'Leave log'!$B$5:$B$404,Setup!$A$17)&gt;0),Setup!$B$17&amp;IF(COUNTIFS('Leave log'!$A$5:$A$404,$A37,'Leave log'!$C$5:$C$404,M$4,'Leave log'!$D$5:$D$404,M$4,'Leave log'!$E$5:$E$404,"Half day")&gt;0,"½",""),""))))))))</f>
        <v/>
      </c>
      <c r="N37" s="75">
        <f>IF(OR(N$7=1,$A37=""),"",IF(COUNTIFS('Leave log'!$A$5:$A$404,$A37,'Leave log'!$C$5:$C$404,"&lt;="&amp;N$4,'Leave log'!$D$5:$D$404,"&gt;="&amp;N$4)=0,"",IF(AND(Setup!$A$12&lt;&gt;"",COUNTIFS('Leave log'!$A$5:$A$404,$A37,'Leave log'!$C$5:$C$404,"&lt;="&amp;N$4,'Leave log'!$D$5:$D$404,"&gt;="&amp;N$4,'Leave log'!$B$5:$B$404,Setup!$A$12)&gt;0),Setup!$B$12&amp;IF(COUNTIFS('Leave log'!$A$5:$A$404,$A37,'Leave log'!$C$5:$C$404,N$4,'Leave log'!$D$5:$D$404,N$4,'Leave log'!$E$5:$E$404,"Half day")&gt;0,"½",""),IF(AND(Setup!$A$13&lt;&gt;"",COUNTIFS('Leave log'!$A$5:$A$404,$A37,'Leave log'!$C$5:$C$404,"&lt;="&amp;N$4,'Leave log'!$D$5:$D$404,"&gt;="&amp;N$4,'Leave log'!$B$5:$B$404,Setup!$A$13)&gt;0),Setup!$B$13&amp;IF(COUNTIFS('Leave log'!$A$5:$A$404,$A37,'Leave log'!$C$5:$C$404,N$4,'Leave log'!$D$5:$D$404,N$4,'Leave log'!$E$5:$E$404,"Half day")&gt;0,"½",""),IF(AND(Setup!$A$14&lt;&gt;"",COUNTIFS('Leave log'!$A$5:$A$404,$A37,'Leave log'!$C$5:$C$404,"&lt;="&amp;N$4,'Leave log'!$D$5:$D$404,"&gt;="&amp;N$4,'Leave log'!$B$5:$B$404,Setup!$A$14)&gt;0),Setup!$B$14&amp;IF(COUNTIFS('Leave log'!$A$5:$A$404,$A37,'Leave log'!$C$5:$C$404,N$4,'Leave log'!$D$5:$D$404,N$4,'Leave log'!$E$5:$E$404,"Half day")&gt;0,"½",""),IF(AND(Setup!$A$15&lt;&gt;"",COUNTIFS('Leave log'!$A$5:$A$404,$A37,'Leave log'!$C$5:$C$404,"&lt;="&amp;N$4,'Leave log'!$D$5:$D$404,"&gt;="&amp;N$4,'Leave log'!$B$5:$B$404,Setup!$A$15)&gt;0),Setup!$B$15&amp;IF(COUNTIFS('Leave log'!$A$5:$A$404,$A37,'Leave log'!$C$5:$C$404,N$4,'Leave log'!$D$5:$D$404,N$4,'Leave log'!$E$5:$E$404,"Half day")&gt;0,"½",""),IF(AND(Setup!$A$16&lt;&gt;"",COUNTIFS('Leave log'!$A$5:$A$404,$A37,'Leave log'!$C$5:$C$404,"&lt;="&amp;N$4,'Leave log'!$D$5:$D$404,"&gt;="&amp;N$4,'Leave log'!$B$5:$B$404,Setup!$A$16)&gt;0),Setup!$B$16&amp;IF(COUNTIFS('Leave log'!$A$5:$A$404,$A37,'Leave log'!$C$5:$C$404,N$4,'Leave log'!$D$5:$D$404,N$4,'Leave log'!$E$5:$E$404,"Half day")&gt;0,"½",""),IF(AND(Setup!$A$17&lt;&gt;"",COUNTIFS('Leave log'!$A$5:$A$404,$A37,'Leave log'!$C$5:$C$404,"&lt;="&amp;N$4,'Leave log'!$D$5:$D$404,"&gt;="&amp;N$4,'Leave log'!$B$5:$B$404,Setup!$A$17)&gt;0),Setup!$B$17&amp;IF(COUNTIFS('Leave log'!$A$5:$A$404,$A37,'Leave log'!$C$5:$C$404,N$4,'Leave log'!$D$5:$D$404,N$4,'Leave log'!$E$5:$E$404,"Half day")&gt;0,"½",""),""))))))))</f>
        <v/>
      </c>
      <c r="O37" s="75">
        <f>IF(OR(O$7=1,$A37=""),"",IF(COUNTIFS('Leave log'!$A$5:$A$404,$A37,'Leave log'!$C$5:$C$404,"&lt;="&amp;O$4,'Leave log'!$D$5:$D$404,"&gt;="&amp;O$4)=0,"",IF(AND(Setup!$A$12&lt;&gt;"",COUNTIFS('Leave log'!$A$5:$A$404,$A37,'Leave log'!$C$5:$C$404,"&lt;="&amp;O$4,'Leave log'!$D$5:$D$404,"&gt;="&amp;O$4,'Leave log'!$B$5:$B$404,Setup!$A$12)&gt;0),Setup!$B$12&amp;IF(COUNTIFS('Leave log'!$A$5:$A$404,$A37,'Leave log'!$C$5:$C$404,O$4,'Leave log'!$D$5:$D$404,O$4,'Leave log'!$E$5:$E$404,"Half day")&gt;0,"½",""),IF(AND(Setup!$A$13&lt;&gt;"",COUNTIFS('Leave log'!$A$5:$A$404,$A37,'Leave log'!$C$5:$C$404,"&lt;="&amp;O$4,'Leave log'!$D$5:$D$404,"&gt;="&amp;O$4,'Leave log'!$B$5:$B$404,Setup!$A$13)&gt;0),Setup!$B$13&amp;IF(COUNTIFS('Leave log'!$A$5:$A$404,$A37,'Leave log'!$C$5:$C$404,O$4,'Leave log'!$D$5:$D$404,O$4,'Leave log'!$E$5:$E$404,"Half day")&gt;0,"½",""),IF(AND(Setup!$A$14&lt;&gt;"",COUNTIFS('Leave log'!$A$5:$A$404,$A37,'Leave log'!$C$5:$C$404,"&lt;="&amp;O$4,'Leave log'!$D$5:$D$404,"&gt;="&amp;O$4,'Leave log'!$B$5:$B$404,Setup!$A$14)&gt;0),Setup!$B$14&amp;IF(COUNTIFS('Leave log'!$A$5:$A$404,$A37,'Leave log'!$C$5:$C$404,O$4,'Leave log'!$D$5:$D$404,O$4,'Leave log'!$E$5:$E$404,"Half day")&gt;0,"½",""),IF(AND(Setup!$A$15&lt;&gt;"",COUNTIFS('Leave log'!$A$5:$A$404,$A37,'Leave log'!$C$5:$C$404,"&lt;="&amp;O$4,'Leave log'!$D$5:$D$404,"&gt;="&amp;O$4,'Leave log'!$B$5:$B$404,Setup!$A$15)&gt;0),Setup!$B$15&amp;IF(COUNTIFS('Leave log'!$A$5:$A$404,$A37,'Leave log'!$C$5:$C$404,O$4,'Leave log'!$D$5:$D$404,O$4,'Leave log'!$E$5:$E$404,"Half day")&gt;0,"½",""),IF(AND(Setup!$A$16&lt;&gt;"",COUNTIFS('Leave log'!$A$5:$A$404,$A37,'Leave log'!$C$5:$C$404,"&lt;="&amp;O$4,'Leave log'!$D$5:$D$404,"&gt;="&amp;O$4,'Leave log'!$B$5:$B$404,Setup!$A$16)&gt;0),Setup!$B$16&amp;IF(COUNTIFS('Leave log'!$A$5:$A$404,$A37,'Leave log'!$C$5:$C$404,O$4,'Leave log'!$D$5:$D$404,O$4,'Leave log'!$E$5:$E$404,"Half day")&gt;0,"½",""),IF(AND(Setup!$A$17&lt;&gt;"",COUNTIFS('Leave log'!$A$5:$A$404,$A37,'Leave log'!$C$5:$C$404,"&lt;="&amp;O$4,'Leave log'!$D$5:$D$404,"&gt;="&amp;O$4,'Leave log'!$B$5:$B$404,Setup!$A$17)&gt;0),Setup!$B$17&amp;IF(COUNTIFS('Leave log'!$A$5:$A$404,$A37,'Leave log'!$C$5:$C$404,O$4,'Leave log'!$D$5:$D$404,O$4,'Leave log'!$E$5:$E$404,"Half day")&gt;0,"½",""),""))))))))</f>
        <v/>
      </c>
      <c r="P37" s="75">
        <f>IF(OR(P$7=1,$A37=""),"",IF(COUNTIFS('Leave log'!$A$5:$A$404,$A37,'Leave log'!$C$5:$C$404,"&lt;="&amp;P$4,'Leave log'!$D$5:$D$404,"&gt;="&amp;P$4)=0,"",IF(AND(Setup!$A$12&lt;&gt;"",COUNTIFS('Leave log'!$A$5:$A$404,$A37,'Leave log'!$C$5:$C$404,"&lt;="&amp;P$4,'Leave log'!$D$5:$D$404,"&gt;="&amp;P$4,'Leave log'!$B$5:$B$404,Setup!$A$12)&gt;0),Setup!$B$12&amp;IF(COUNTIFS('Leave log'!$A$5:$A$404,$A37,'Leave log'!$C$5:$C$404,P$4,'Leave log'!$D$5:$D$404,P$4,'Leave log'!$E$5:$E$404,"Half day")&gt;0,"½",""),IF(AND(Setup!$A$13&lt;&gt;"",COUNTIFS('Leave log'!$A$5:$A$404,$A37,'Leave log'!$C$5:$C$404,"&lt;="&amp;P$4,'Leave log'!$D$5:$D$404,"&gt;="&amp;P$4,'Leave log'!$B$5:$B$404,Setup!$A$13)&gt;0),Setup!$B$13&amp;IF(COUNTIFS('Leave log'!$A$5:$A$404,$A37,'Leave log'!$C$5:$C$404,P$4,'Leave log'!$D$5:$D$404,P$4,'Leave log'!$E$5:$E$404,"Half day")&gt;0,"½",""),IF(AND(Setup!$A$14&lt;&gt;"",COUNTIFS('Leave log'!$A$5:$A$404,$A37,'Leave log'!$C$5:$C$404,"&lt;="&amp;P$4,'Leave log'!$D$5:$D$404,"&gt;="&amp;P$4,'Leave log'!$B$5:$B$404,Setup!$A$14)&gt;0),Setup!$B$14&amp;IF(COUNTIFS('Leave log'!$A$5:$A$404,$A37,'Leave log'!$C$5:$C$404,P$4,'Leave log'!$D$5:$D$404,P$4,'Leave log'!$E$5:$E$404,"Half day")&gt;0,"½",""),IF(AND(Setup!$A$15&lt;&gt;"",COUNTIFS('Leave log'!$A$5:$A$404,$A37,'Leave log'!$C$5:$C$404,"&lt;="&amp;P$4,'Leave log'!$D$5:$D$404,"&gt;="&amp;P$4,'Leave log'!$B$5:$B$404,Setup!$A$15)&gt;0),Setup!$B$15&amp;IF(COUNTIFS('Leave log'!$A$5:$A$404,$A37,'Leave log'!$C$5:$C$404,P$4,'Leave log'!$D$5:$D$404,P$4,'Leave log'!$E$5:$E$404,"Half day")&gt;0,"½",""),IF(AND(Setup!$A$16&lt;&gt;"",COUNTIFS('Leave log'!$A$5:$A$404,$A37,'Leave log'!$C$5:$C$404,"&lt;="&amp;P$4,'Leave log'!$D$5:$D$404,"&gt;="&amp;P$4,'Leave log'!$B$5:$B$404,Setup!$A$16)&gt;0),Setup!$B$16&amp;IF(COUNTIFS('Leave log'!$A$5:$A$404,$A37,'Leave log'!$C$5:$C$404,P$4,'Leave log'!$D$5:$D$404,P$4,'Leave log'!$E$5:$E$404,"Half day")&gt;0,"½",""),IF(AND(Setup!$A$17&lt;&gt;"",COUNTIFS('Leave log'!$A$5:$A$404,$A37,'Leave log'!$C$5:$C$404,"&lt;="&amp;P$4,'Leave log'!$D$5:$D$404,"&gt;="&amp;P$4,'Leave log'!$B$5:$B$404,Setup!$A$17)&gt;0),Setup!$B$17&amp;IF(COUNTIFS('Leave log'!$A$5:$A$404,$A37,'Leave log'!$C$5:$C$404,P$4,'Leave log'!$D$5:$D$404,P$4,'Leave log'!$E$5:$E$404,"Half day")&gt;0,"½",""),""))))))))</f>
        <v/>
      </c>
      <c r="Q37" s="75">
        <f>IF(OR(Q$7=1,$A37=""),"",IF(COUNTIFS('Leave log'!$A$5:$A$404,$A37,'Leave log'!$C$5:$C$404,"&lt;="&amp;Q$4,'Leave log'!$D$5:$D$404,"&gt;="&amp;Q$4)=0,"",IF(AND(Setup!$A$12&lt;&gt;"",COUNTIFS('Leave log'!$A$5:$A$404,$A37,'Leave log'!$C$5:$C$404,"&lt;="&amp;Q$4,'Leave log'!$D$5:$D$404,"&gt;="&amp;Q$4,'Leave log'!$B$5:$B$404,Setup!$A$12)&gt;0),Setup!$B$12&amp;IF(COUNTIFS('Leave log'!$A$5:$A$404,$A37,'Leave log'!$C$5:$C$404,Q$4,'Leave log'!$D$5:$D$404,Q$4,'Leave log'!$E$5:$E$404,"Half day")&gt;0,"½",""),IF(AND(Setup!$A$13&lt;&gt;"",COUNTIFS('Leave log'!$A$5:$A$404,$A37,'Leave log'!$C$5:$C$404,"&lt;="&amp;Q$4,'Leave log'!$D$5:$D$404,"&gt;="&amp;Q$4,'Leave log'!$B$5:$B$404,Setup!$A$13)&gt;0),Setup!$B$13&amp;IF(COUNTIFS('Leave log'!$A$5:$A$404,$A37,'Leave log'!$C$5:$C$404,Q$4,'Leave log'!$D$5:$D$404,Q$4,'Leave log'!$E$5:$E$404,"Half day")&gt;0,"½",""),IF(AND(Setup!$A$14&lt;&gt;"",COUNTIFS('Leave log'!$A$5:$A$404,$A37,'Leave log'!$C$5:$C$404,"&lt;="&amp;Q$4,'Leave log'!$D$5:$D$404,"&gt;="&amp;Q$4,'Leave log'!$B$5:$B$404,Setup!$A$14)&gt;0),Setup!$B$14&amp;IF(COUNTIFS('Leave log'!$A$5:$A$404,$A37,'Leave log'!$C$5:$C$404,Q$4,'Leave log'!$D$5:$D$404,Q$4,'Leave log'!$E$5:$E$404,"Half day")&gt;0,"½",""),IF(AND(Setup!$A$15&lt;&gt;"",COUNTIFS('Leave log'!$A$5:$A$404,$A37,'Leave log'!$C$5:$C$404,"&lt;="&amp;Q$4,'Leave log'!$D$5:$D$404,"&gt;="&amp;Q$4,'Leave log'!$B$5:$B$404,Setup!$A$15)&gt;0),Setup!$B$15&amp;IF(COUNTIFS('Leave log'!$A$5:$A$404,$A37,'Leave log'!$C$5:$C$404,Q$4,'Leave log'!$D$5:$D$404,Q$4,'Leave log'!$E$5:$E$404,"Half day")&gt;0,"½",""),IF(AND(Setup!$A$16&lt;&gt;"",COUNTIFS('Leave log'!$A$5:$A$404,$A37,'Leave log'!$C$5:$C$404,"&lt;="&amp;Q$4,'Leave log'!$D$5:$D$404,"&gt;="&amp;Q$4,'Leave log'!$B$5:$B$404,Setup!$A$16)&gt;0),Setup!$B$16&amp;IF(COUNTIFS('Leave log'!$A$5:$A$404,$A37,'Leave log'!$C$5:$C$404,Q$4,'Leave log'!$D$5:$D$404,Q$4,'Leave log'!$E$5:$E$404,"Half day")&gt;0,"½",""),IF(AND(Setup!$A$17&lt;&gt;"",COUNTIFS('Leave log'!$A$5:$A$404,$A37,'Leave log'!$C$5:$C$404,"&lt;="&amp;Q$4,'Leave log'!$D$5:$D$404,"&gt;="&amp;Q$4,'Leave log'!$B$5:$B$404,Setup!$A$17)&gt;0),Setup!$B$17&amp;IF(COUNTIFS('Leave log'!$A$5:$A$404,$A37,'Leave log'!$C$5:$C$404,Q$4,'Leave log'!$D$5:$D$404,Q$4,'Leave log'!$E$5:$E$404,"Half day")&gt;0,"½",""),""))))))))</f>
        <v/>
      </c>
      <c r="R37" s="75">
        <f>IF(OR(R$7=1,$A37=""),"",IF(COUNTIFS('Leave log'!$A$5:$A$404,$A37,'Leave log'!$C$5:$C$404,"&lt;="&amp;R$4,'Leave log'!$D$5:$D$404,"&gt;="&amp;R$4)=0,"",IF(AND(Setup!$A$12&lt;&gt;"",COUNTIFS('Leave log'!$A$5:$A$404,$A37,'Leave log'!$C$5:$C$404,"&lt;="&amp;R$4,'Leave log'!$D$5:$D$404,"&gt;="&amp;R$4,'Leave log'!$B$5:$B$404,Setup!$A$12)&gt;0),Setup!$B$12&amp;IF(COUNTIFS('Leave log'!$A$5:$A$404,$A37,'Leave log'!$C$5:$C$404,R$4,'Leave log'!$D$5:$D$404,R$4,'Leave log'!$E$5:$E$404,"Half day")&gt;0,"½",""),IF(AND(Setup!$A$13&lt;&gt;"",COUNTIFS('Leave log'!$A$5:$A$404,$A37,'Leave log'!$C$5:$C$404,"&lt;="&amp;R$4,'Leave log'!$D$5:$D$404,"&gt;="&amp;R$4,'Leave log'!$B$5:$B$404,Setup!$A$13)&gt;0),Setup!$B$13&amp;IF(COUNTIFS('Leave log'!$A$5:$A$404,$A37,'Leave log'!$C$5:$C$404,R$4,'Leave log'!$D$5:$D$404,R$4,'Leave log'!$E$5:$E$404,"Half day")&gt;0,"½",""),IF(AND(Setup!$A$14&lt;&gt;"",COUNTIFS('Leave log'!$A$5:$A$404,$A37,'Leave log'!$C$5:$C$404,"&lt;="&amp;R$4,'Leave log'!$D$5:$D$404,"&gt;="&amp;R$4,'Leave log'!$B$5:$B$404,Setup!$A$14)&gt;0),Setup!$B$14&amp;IF(COUNTIFS('Leave log'!$A$5:$A$404,$A37,'Leave log'!$C$5:$C$404,R$4,'Leave log'!$D$5:$D$404,R$4,'Leave log'!$E$5:$E$404,"Half day")&gt;0,"½",""),IF(AND(Setup!$A$15&lt;&gt;"",COUNTIFS('Leave log'!$A$5:$A$404,$A37,'Leave log'!$C$5:$C$404,"&lt;="&amp;R$4,'Leave log'!$D$5:$D$404,"&gt;="&amp;R$4,'Leave log'!$B$5:$B$404,Setup!$A$15)&gt;0),Setup!$B$15&amp;IF(COUNTIFS('Leave log'!$A$5:$A$404,$A37,'Leave log'!$C$5:$C$404,R$4,'Leave log'!$D$5:$D$404,R$4,'Leave log'!$E$5:$E$404,"Half day")&gt;0,"½",""),IF(AND(Setup!$A$16&lt;&gt;"",COUNTIFS('Leave log'!$A$5:$A$404,$A37,'Leave log'!$C$5:$C$404,"&lt;="&amp;R$4,'Leave log'!$D$5:$D$404,"&gt;="&amp;R$4,'Leave log'!$B$5:$B$404,Setup!$A$16)&gt;0),Setup!$B$16&amp;IF(COUNTIFS('Leave log'!$A$5:$A$404,$A37,'Leave log'!$C$5:$C$404,R$4,'Leave log'!$D$5:$D$404,R$4,'Leave log'!$E$5:$E$404,"Half day")&gt;0,"½",""),IF(AND(Setup!$A$17&lt;&gt;"",COUNTIFS('Leave log'!$A$5:$A$404,$A37,'Leave log'!$C$5:$C$404,"&lt;="&amp;R$4,'Leave log'!$D$5:$D$404,"&gt;="&amp;R$4,'Leave log'!$B$5:$B$404,Setup!$A$17)&gt;0),Setup!$B$17&amp;IF(COUNTIFS('Leave log'!$A$5:$A$404,$A37,'Leave log'!$C$5:$C$404,R$4,'Leave log'!$D$5:$D$404,R$4,'Leave log'!$E$5:$E$404,"Half day")&gt;0,"½",""),""))))))))</f>
        <v/>
      </c>
      <c r="S37" s="75">
        <f>IF(OR(S$7=1,$A37=""),"",IF(COUNTIFS('Leave log'!$A$5:$A$404,$A37,'Leave log'!$C$5:$C$404,"&lt;="&amp;S$4,'Leave log'!$D$5:$D$404,"&gt;="&amp;S$4)=0,"",IF(AND(Setup!$A$12&lt;&gt;"",COUNTIFS('Leave log'!$A$5:$A$404,$A37,'Leave log'!$C$5:$C$404,"&lt;="&amp;S$4,'Leave log'!$D$5:$D$404,"&gt;="&amp;S$4,'Leave log'!$B$5:$B$404,Setup!$A$12)&gt;0),Setup!$B$12&amp;IF(COUNTIFS('Leave log'!$A$5:$A$404,$A37,'Leave log'!$C$5:$C$404,S$4,'Leave log'!$D$5:$D$404,S$4,'Leave log'!$E$5:$E$404,"Half day")&gt;0,"½",""),IF(AND(Setup!$A$13&lt;&gt;"",COUNTIFS('Leave log'!$A$5:$A$404,$A37,'Leave log'!$C$5:$C$404,"&lt;="&amp;S$4,'Leave log'!$D$5:$D$404,"&gt;="&amp;S$4,'Leave log'!$B$5:$B$404,Setup!$A$13)&gt;0),Setup!$B$13&amp;IF(COUNTIFS('Leave log'!$A$5:$A$404,$A37,'Leave log'!$C$5:$C$404,S$4,'Leave log'!$D$5:$D$404,S$4,'Leave log'!$E$5:$E$404,"Half day")&gt;0,"½",""),IF(AND(Setup!$A$14&lt;&gt;"",COUNTIFS('Leave log'!$A$5:$A$404,$A37,'Leave log'!$C$5:$C$404,"&lt;="&amp;S$4,'Leave log'!$D$5:$D$404,"&gt;="&amp;S$4,'Leave log'!$B$5:$B$404,Setup!$A$14)&gt;0),Setup!$B$14&amp;IF(COUNTIFS('Leave log'!$A$5:$A$404,$A37,'Leave log'!$C$5:$C$404,S$4,'Leave log'!$D$5:$D$404,S$4,'Leave log'!$E$5:$E$404,"Half day")&gt;0,"½",""),IF(AND(Setup!$A$15&lt;&gt;"",COUNTIFS('Leave log'!$A$5:$A$404,$A37,'Leave log'!$C$5:$C$404,"&lt;="&amp;S$4,'Leave log'!$D$5:$D$404,"&gt;="&amp;S$4,'Leave log'!$B$5:$B$404,Setup!$A$15)&gt;0),Setup!$B$15&amp;IF(COUNTIFS('Leave log'!$A$5:$A$404,$A37,'Leave log'!$C$5:$C$404,S$4,'Leave log'!$D$5:$D$404,S$4,'Leave log'!$E$5:$E$404,"Half day")&gt;0,"½",""),IF(AND(Setup!$A$16&lt;&gt;"",COUNTIFS('Leave log'!$A$5:$A$404,$A37,'Leave log'!$C$5:$C$404,"&lt;="&amp;S$4,'Leave log'!$D$5:$D$404,"&gt;="&amp;S$4,'Leave log'!$B$5:$B$404,Setup!$A$16)&gt;0),Setup!$B$16&amp;IF(COUNTIFS('Leave log'!$A$5:$A$404,$A37,'Leave log'!$C$5:$C$404,S$4,'Leave log'!$D$5:$D$404,S$4,'Leave log'!$E$5:$E$404,"Half day")&gt;0,"½",""),IF(AND(Setup!$A$17&lt;&gt;"",COUNTIFS('Leave log'!$A$5:$A$404,$A37,'Leave log'!$C$5:$C$404,"&lt;="&amp;S$4,'Leave log'!$D$5:$D$404,"&gt;="&amp;S$4,'Leave log'!$B$5:$B$404,Setup!$A$17)&gt;0),Setup!$B$17&amp;IF(COUNTIFS('Leave log'!$A$5:$A$404,$A37,'Leave log'!$C$5:$C$404,S$4,'Leave log'!$D$5:$D$404,S$4,'Leave log'!$E$5:$E$404,"Half day")&gt;0,"½",""),""))))))))</f>
        <v/>
      </c>
      <c r="T37" s="75">
        <f>IF(OR(T$7=1,$A37=""),"",IF(COUNTIFS('Leave log'!$A$5:$A$404,$A37,'Leave log'!$C$5:$C$404,"&lt;="&amp;T$4,'Leave log'!$D$5:$D$404,"&gt;="&amp;T$4)=0,"",IF(AND(Setup!$A$12&lt;&gt;"",COUNTIFS('Leave log'!$A$5:$A$404,$A37,'Leave log'!$C$5:$C$404,"&lt;="&amp;T$4,'Leave log'!$D$5:$D$404,"&gt;="&amp;T$4,'Leave log'!$B$5:$B$404,Setup!$A$12)&gt;0),Setup!$B$12&amp;IF(COUNTIFS('Leave log'!$A$5:$A$404,$A37,'Leave log'!$C$5:$C$404,T$4,'Leave log'!$D$5:$D$404,T$4,'Leave log'!$E$5:$E$404,"Half day")&gt;0,"½",""),IF(AND(Setup!$A$13&lt;&gt;"",COUNTIFS('Leave log'!$A$5:$A$404,$A37,'Leave log'!$C$5:$C$404,"&lt;="&amp;T$4,'Leave log'!$D$5:$D$404,"&gt;="&amp;T$4,'Leave log'!$B$5:$B$404,Setup!$A$13)&gt;0),Setup!$B$13&amp;IF(COUNTIFS('Leave log'!$A$5:$A$404,$A37,'Leave log'!$C$5:$C$404,T$4,'Leave log'!$D$5:$D$404,T$4,'Leave log'!$E$5:$E$404,"Half day")&gt;0,"½",""),IF(AND(Setup!$A$14&lt;&gt;"",COUNTIFS('Leave log'!$A$5:$A$404,$A37,'Leave log'!$C$5:$C$404,"&lt;="&amp;T$4,'Leave log'!$D$5:$D$404,"&gt;="&amp;T$4,'Leave log'!$B$5:$B$404,Setup!$A$14)&gt;0),Setup!$B$14&amp;IF(COUNTIFS('Leave log'!$A$5:$A$404,$A37,'Leave log'!$C$5:$C$404,T$4,'Leave log'!$D$5:$D$404,T$4,'Leave log'!$E$5:$E$404,"Half day")&gt;0,"½",""),IF(AND(Setup!$A$15&lt;&gt;"",COUNTIFS('Leave log'!$A$5:$A$404,$A37,'Leave log'!$C$5:$C$404,"&lt;="&amp;T$4,'Leave log'!$D$5:$D$404,"&gt;="&amp;T$4,'Leave log'!$B$5:$B$404,Setup!$A$15)&gt;0),Setup!$B$15&amp;IF(COUNTIFS('Leave log'!$A$5:$A$404,$A37,'Leave log'!$C$5:$C$404,T$4,'Leave log'!$D$5:$D$404,T$4,'Leave log'!$E$5:$E$404,"Half day")&gt;0,"½",""),IF(AND(Setup!$A$16&lt;&gt;"",COUNTIFS('Leave log'!$A$5:$A$404,$A37,'Leave log'!$C$5:$C$404,"&lt;="&amp;T$4,'Leave log'!$D$5:$D$404,"&gt;="&amp;T$4,'Leave log'!$B$5:$B$404,Setup!$A$16)&gt;0),Setup!$B$16&amp;IF(COUNTIFS('Leave log'!$A$5:$A$404,$A37,'Leave log'!$C$5:$C$404,T$4,'Leave log'!$D$5:$D$404,T$4,'Leave log'!$E$5:$E$404,"Half day")&gt;0,"½",""),IF(AND(Setup!$A$17&lt;&gt;"",COUNTIFS('Leave log'!$A$5:$A$404,$A37,'Leave log'!$C$5:$C$404,"&lt;="&amp;T$4,'Leave log'!$D$5:$D$404,"&gt;="&amp;T$4,'Leave log'!$B$5:$B$404,Setup!$A$17)&gt;0),Setup!$B$17&amp;IF(COUNTIFS('Leave log'!$A$5:$A$404,$A37,'Leave log'!$C$5:$C$404,T$4,'Leave log'!$D$5:$D$404,T$4,'Leave log'!$E$5:$E$404,"Half day")&gt;0,"½",""),""))))))))</f>
        <v/>
      </c>
      <c r="U37" s="75">
        <f>IF(OR(U$7=1,$A37=""),"",IF(COUNTIFS('Leave log'!$A$5:$A$404,$A37,'Leave log'!$C$5:$C$404,"&lt;="&amp;U$4,'Leave log'!$D$5:$D$404,"&gt;="&amp;U$4)=0,"",IF(AND(Setup!$A$12&lt;&gt;"",COUNTIFS('Leave log'!$A$5:$A$404,$A37,'Leave log'!$C$5:$C$404,"&lt;="&amp;U$4,'Leave log'!$D$5:$D$404,"&gt;="&amp;U$4,'Leave log'!$B$5:$B$404,Setup!$A$12)&gt;0),Setup!$B$12&amp;IF(COUNTIFS('Leave log'!$A$5:$A$404,$A37,'Leave log'!$C$5:$C$404,U$4,'Leave log'!$D$5:$D$404,U$4,'Leave log'!$E$5:$E$404,"Half day")&gt;0,"½",""),IF(AND(Setup!$A$13&lt;&gt;"",COUNTIFS('Leave log'!$A$5:$A$404,$A37,'Leave log'!$C$5:$C$404,"&lt;="&amp;U$4,'Leave log'!$D$5:$D$404,"&gt;="&amp;U$4,'Leave log'!$B$5:$B$404,Setup!$A$13)&gt;0),Setup!$B$13&amp;IF(COUNTIFS('Leave log'!$A$5:$A$404,$A37,'Leave log'!$C$5:$C$404,U$4,'Leave log'!$D$5:$D$404,U$4,'Leave log'!$E$5:$E$404,"Half day")&gt;0,"½",""),IF(AND(Setup!$A$14&lt;&gt;"",COUNTIFS('Leave log'!$A$5:$A$404,$A37,'Leave log'!$C$5:$C$404,"&lt;="&amp;U$4,'Leave log'!$D$5:$D$404,"&gt;="&amp;U$4,'Leave log'!$B$5:$B$404,Setup!$A$14)&gt;0),Setup!$B$14&amp;IF(COUNTIFS('Leave log'!$A$5:$A$404,$A37,'Leave log'!$C$5:$C$404,U$4,'Leave log'!$D$5:$D$404,U$4,'Leave log'!$E$5:$E$404,"Half day")&gt;0,"½",""),IF(AND(Setup!$A$15&lt;&gt;"",COUNTIFS('Leave log'!$A$5:$A$404,$A37,'Leave log'!$C$5:$C$404,"&lt;="&amp;U$4,'Leave log'!$D$5:$D$404,"&gt;="&amp;U$4,'Leave log'!$B$5:$B$404,Setup!$A$15)&gt;0),Setup!$B$15&amp;IF(COUNTIFS('Leave log'!$A$5:$A$404,$A37,'Leave log'!$C$5:$C$404,U$4,'Leave log'!$D$5:$D$404,U$4,'Leave log'!$E$5:$E$404,"Half day")&gt;0,"½",""),IF(AND(Setup!$A$16&lt;&gt;"",COUNTIFS('Leave log'!$A$5:$A$404,$A37,'Leave log'!$C$5:$C$404,"&lt;="&amp;U$4,'Leave log'!$D$5:$D$404,"&gt;="&amp;U$4,'Leave log'!$B$5:$B$404,Setup!$A$16)&gt;0),Setup!$B$16&amp;IF(COUNTIFS('Leave log'!$A$5:$A$404,$A37,'Leave log'!$C$5:$C$404,U$4,'Leave log'!$D$5:$D$404,U$4,'Leave log'!$E$5:$E$404,"Half day")&gt;0,"½",""),IF(AND(Setup!$A$17&lt;&gt;"",COUNTIFS('Leave log'!$A$5:$A$404,$A37,'Leave log'!$C$5:$C$404,"&lt;="&amp;U$4,'Leave log'!$D$5:$D$404,"&gt;="&amp;U$4,'Leave log'!$B$5:$B$404,Setup!$A$17)&gt;0),Setup!$B$17&amp;IF(COUNTIFS('Leave log'!$A$5:$A$404,$A37,'Leave log'!$C$5:$C$404,U$4,'Leave log'!$D$5:$D$404,U$4,'Leave log'!$E$5:$E$404,"Half day")&gt;0,"½",""),""))))))))</f>
        <v/>
      </c>
      <c r="V37" s="75">
        <f>IF(OR(V$7=1,$A37=""),"",IF(COUNTIFS('Leave log'!$A$5:$A$404,$A37,'Leave log'!$C$5:$C$404,"&lt;="&amp;V$4,'Leave log'!$D$5:$D$404,"&gt;="&amp;V$4)=0,"",IF(AND(Setup!$A$12&lt;&gt;"",COUNTIFS('Leave log'!$A$5:$A$404,$A37,'Leave log'!$C$5:$C$404,"&lt;="&amp;V$4,'Leave log'!$D$5:$D$404,"&gt;="&amp;V$4,'Leave log'!$B$5:$B$404,Setup!$A$12)&gt;0),Setup!$B$12&amp;IF(COUNTIFS('Leave log'!$A$5:$A$404,$A37,'Leave log'!$C$5:$C$404,V$4,'Leave log'!$D$5:$D$404,V$4,'Leave log'!$E$5:$E$404,"Half day")&gt;0,"½",""),IF(AND(Setup!$A$13&lt;&gt;"",COUNTIFS('Leave log'!$A$5:$A$404,$A37,'Leave log'!$C$5:$C$404,"&lt;="&amp;V$4,'Leave log'!$D$5:$D$404,"&gt;="&amp;V$4,'Leave log'!$B$5:$B$404,Setup!$A$13)&gt;0),Setup!$B$13&amp;IF(COUNTIFS('Leave log'!$A$5:$A$404,$A37,'Leave log'!$C$5:$C$404,V$4,'Leave log'!$D$5:$D$404,V$4,'Leave log'!$E$5:$E$404,"Half day")&gt;0,"½",""),IF(AND(Setup!$A$14&lt;&gt;"",COUNTIFS('Leave log'!$A$5:$A$404,$A37,'Leave log'!$C$5:$C$404,"&lt;="&amp;V$4,'Leave log'!$D$5:$D$404,"&gt;="&amp;V$4,'Leave log'!$B$5:$B$404,Setup!$A$14)&gt;0),Setup!$B$14&amp;IF(COUNTIFS('Leave log'!$A$5:$A$404,$A37,'Leave log'!$C$5:$C$404,V$4,'Leave log'!$D$5:$D$404,V$4,'Leave log'!$E$5:$E$404,"Half day")&gt;0,"½",""),IF(AND(Setup!$A$15&lt;&gt;"",COUNTIFS('Leave log'!$A$5:$A$404,$A37,'Leave log'!$C$5:$C$404,"&lt;="&amp;V$4,'Leave log'!$D$5:$D$404,"&gt;="&amp;V$4,'Leave log'!$B$5:$B$404,Setup!$A$15)&gt;0),Setup!$B$15&amp;IF(COUNTIFS('Leave log'!$A$5:$A$404,$A37,'Leave log'!$C$5:$C$404,V$4,'Leave log'!$D$5:$D$404,V$4,'Leave log'!$E$5:$E$404,"Half day")&gt;0,"½",""),IF(AND(Setup!$A$16&lt;&gt;"",COUNTIFS('Leave log'!$A$5:$A$404,$A37,'Leave log'!$C$5:$C$404,"&lt;="&amp;V$4,'Leave log'!$D$5:$D$404,"&gt;="&amp;V$4,'Leave log'!$B$5:$B$404,Setup!$A$16)&gt;0),Setup!$B$16&amp;IF(COUNTIFS('Leave log'!$A$5:$A$404,$A37,'Leave log'!$C$5:$C$404,V$4,'Leave log'!$D$5:$D$404,V$4,'Leave log'!$E$5:$E$404,"Half day")&gt;0,"½",""),IF(AND(Setup!$A$17&lt;&gt;"",COUNTIFS('Leave log'!$A$5:$A$404,$A37,'Leave log'!$C$5:$C$404,"&lt;="&amp;V$4,'Leave log'!$D$5:$D$404,"&gt;="&amp;V$4,'Leave log'!$B$5:$B$404,Setup!$A$17)&gt;0),Setup!$B$17&amp;IF(COUNTIFS('Leave log'!$A$5:$A$404,$A37,'Leave log'!$C$5:$C$404,V$4,'Leave log'!$D$5:$D$404,V$4,'Leave log'!$E$5:$E$404,"Half day")&gt;0,"½",""),""))))))))</f>
        <v/>
      </c>
      <c r="W37" s="75">
        <f>IF(OR(W$7=1,$A37=""),"",IF(COUNTIFS('Leave log'!$A$5:$A$404,$A37,'Leave log'!$C$5:$C$404,"&lt;="&amp;W$4,'Leave log'!$D$5:$D$404,"&gt;="&amp;W$4)=0,"",IF(AND(Setup!$A$12&lt;&gt;"",COUNTIFS('Leave log'!$A$5:$A$404,$A37,'Leave log'!$C$5:$C$404,"&lt;="&amp;W$4,'Leave log'!$D$5:$D$404,"&gt;="&amp;W$4,'Leave log'!$B$5:$B$404,Setup!$A$12)&gt;0),Setup!$B$12&amp;IF(COUNTIFS('Leave log'!$A$5:$A$404,$A37,'Leave log'!$C$5:$C$404,W$4,'Leave log'!$D$5:$D$404,W$4,'Leave log'!$E$5:$E$404,"Half day")&gt;0,"½",""),IF(AND(Setup!$A$13&lt;&gt;"",COUNTIFS('Leave log'!$A$5:$A$404,$A37,'Leave log'!$C$5:$C$404,"&lt;="&amp;W$4,'Leave log'!$D$5:$D$404,"&gt;="&amp;W$4,'Leave log'!$B$5:$B$404,Setup!$A$13)&gt;0),Setup!$B$13&amp;IF(COUNTIFS('Leave log'!$A$5:$A$404,$A37,'Leave log'!$C$5:$C$404,W$4,'Leave log'!$D$5:$D$404,W$4,'Leave log'!$E$5:$E$404,"Half day")&gt;0,"½",""),IF(AND(Setup!$A$14&lt;&gt;"",COUNTIFS('Leave log'!$A$5:$A$404,$A37,'Leave log'!$C$5:$C$404,"&lt;="&amp;W$4,'Leave log'!$D$5:$D$404,"&gt;="&amp;W$4,'Leave log'!$B$5:$B$404,Setup!$A$14)&gt;0),Setup!$B$14&amp;IF(COUNTIFS('Leave log'!$A$5:$A$404,$A37,'Leave log'!$C$5:$C$404,W$4,'Leave log'!$D$5:$D$404,W$4,'Leave log'!$E$5:$E$404,"Half day")&gt;0,"½",""),IF(AND(Setup!$A$15&lt;&gt;"",COUNTIFS('Leave log'!$A$5:$A$404,$A37,'Leave log'!$C$5:$C$404,"&lt;="&amp;W$4,'Leave log'!$D$5:$D$404,"&gt;="&amp;W$4,'Leave log'!$B$5:$B$404,Setup!$A$15)&gt;0),Setup!$B$15&amp;IF(COUNTIFS('Leave log'!$A$5:$A$404,$A37,'Leave log'!$C$5:$C$404,W$4,'Leave log'!$D$5:$D$404,W$4,'Leave log'!$E$5:$E$404,"Half day")&gt;0,"½",""),IF(AND(Setup!$A$16&lt;&gt;"",COUNTIFS('Leave log'!$A$5:$A$404,$A37,'Leave log'!$C$5:$C$404,"&lt;="&amp;W$4,'Leave log'!$D$5:$D$404,"&gt;="&amp;W$4,'Leave log'!$B$5:$B$404,Setup!$A$16)&gt;0),Setup!$B$16&amp;IF(COUNTIFS('Leave log'!$A$5:$A$404,$A37,'Leave log'!$C$5:$C$404,W$4,'Leave log'!$D$5:$D$404,W$4,'Leave log'!$E$5:$E$404,"Half day")&gt;0,"½",""),IF(AND(Setup!$A$17&lt;&gt;"",COUNTIFS('Leave log'!$A$5:$A$404,$A37,'Leave log'!$C$5:$C$404,"&lt;="&amp;W$4,'Leave log'!$D$5:$D$404,"&gt;="&amp;W$4,'Leave log'!$B$5:$B$404,Setup!$A$17)&gt;0),Setup!$B$17&amp;IF(COUNTIFS('Leave log'!$A$5:$A$404,$A37,'Leave log'!$C$5:$C$404,W$4,'Leave log'!$D$5:$D$404,W$4,'Leave log'!$E$5:$E$404,"Half day")&gt;0,"½",""),""))))))))</f>
        <v/>
      </c>
      <c r="X37" s="75">
        <f>IF(OR(X$7=1,$A37=""),"",IF(COUNTIFS('Leave log'!$A$5:$A$404,$A37,'Leave log'!$C$5:$C$404,"&lt;="&amp;X$4,'Leave log'!$D$5:$D$404,"&gt;="&amp;X$4)=0,"",IF(AND(Setup!$A$12&lt;&gt;"",COUNTIFS('Leave log'!$A$5:$A$404,$A37,'Leave log'!$C$5:$C$404,"&lt;="&amp;X$4,'Leave log'!$D$5:$D$404,"&gt;="&amp;X$4,'Leave log'!$B$5:$B$404,Setup!$A$12)&gt;0),Setup!$B$12&amp;IF(COUNTIFS('Leave log'!$A$5:$A$404,$A37,'Leave log'!$C$5:$C$404,X$4,'Leave log'!$D$5:$D$404,X$4,'Leave log'!$E$5:$E$404,"Half day")&gt;0,"½",""),IF(AND(Setup!$A$13&lt;&gt;"",COUNTIFS('Leave log'!$A$5:$A$404,$A37,'Leave log'!$C$5:$C$404,"&lt;="&amp;X$4,'Leave log'!$D$5:$D$404,"&gt;="&amp;X$4,'Leave log'!$B$5:$B$404,Setup!$A$13)&gt;0),Setup!$B$13&amp;IF(COUNTIFS('Leave log'!$A$5:$A$404,$A37,'Leave log'!$C$5:$C$404,X$4,'Leave log'!$D$5:$D$404,X$4,'Leave log'!$E$5:$E$404,"Half day")&gt;0,"½",""),IF(AND(Setup!$A$14&lt;&gt;"",COUNTIFS('Leave log'!$A$5:$A$404,$A37,'Leave log'!$C$5:$C$404,"&lt;="&amp;X$4,'Leave log'!$D$5:$D$404,"&gt;="&amp;X$4,'Leave log'!$B$5:$B$404,Setup!$A$14)&gt;0),Setup!$B$14&amp;IF(COUNTIFS('Leave log'!$A$5:$A$404,$A37,'Leave log'!$C$5:$C$404,X$4,'Leave log'!$D$5:$D$404,X$4,'Leave log'!$E$5:$E$404,"Half day")&gt;0,"½",""),IF(AND(Setup!$A$15&lt;&gt;"",COUNTIFS('Leave log'!$A$5:$A$404,$A37,'Leave log'!$C$5:$C$404,"&lt;="&amp;X$4,'Leave log'!$D$5:$D$404,"&gt;="&amp;X$4,'Leave log'!$B$5:$B$404,Setup!$A$15)&gt;0),Setup!$B$15&amp;IF(COUNTIFS('Leave log'!$A$5:$A$404,$A37,'Leave log'!$C$5:$C$404,X$4,'Leave log'!$D$5:$D$404,X$4,'Leave log'!$E$5:$E$404,"Half day")&gt;0,"½",""),IF(AND(Setup!$A$16&lt;&gt;"",COUNTIFS('Leave log'!$A$5:$A$404,$A37,'Leave log'!$C$5:$C$404,"&lt;="&amp;X$4,'Leave log'!$D$5:$D$404,"&gt;="&amp;X$4,'Leave log'!$B$5:$B$404,Setup!$A$16)&gt;0),Setup!$B$16&amp;IF(COUNTIFS('Leave log'!$A$5:$A$404,$A37,'Leave log'!$C$5:$C$404,X$4,'Leave log'!$D$5:$D$404,X$4,'Leave log'!$E$5:$E$404,"Half day")&gt;0,"½",""),IF(AND(Setup!$A$17&lt;&gt;"",COUNTIFS('Leave log'!$A$5:$A$404,$A37,'Leave log'!$C$5:$C$404,"&lt;="&amp;X$4,'Leave log'!$D$5:$D$404,"&gt;="&amp;X$4,'Leave log'!$B$5:$B$404,Setup!$A$17)&gt;0),Setup!$B$17&amp;IF(COUNTIFS('Leave log'!$A$5:$A$404,$A37,'Leave log'!$C$5:$C$404,X$4,'Leave log'!$D$5:$D$404,X$4,'Leave log'!$E$5:$E$404,"Half day")&gt;0,"½",""),""))))))))</f>
        <v/>
      </c>
      <c r="Y37" s="75">
        <f>IF(OR(Y$7=1,$A37=""),"",IF(COUNTIFS('Leave log'!$A$5:$A$404,$A37,'Leave log'!$C$5:$C$404,"&lt;="&amp;Y$4,'Leave log'!$D$5:$D$404,"&gt;="&amp;Y$4)=0,"",IF(AND(Setup!$A$12&lt;&gt;"",COUNTIFS('Leave log'!$A$5:$A$404,$A37,'Leave log'!$C$5:$C$404,"&lt;="&amp;Y$4,'Leave log'!$D$5:$D$404,"&gt;="&amp;Y$4,'Leave log'!$B$5:$B$404,Setup!$A$12)&gt;0),Setup!$B$12&amp;IF(COUNTIFS('Leave log'!$A$5:$A$404,$A37,'Leave log'!$C$5:$C$404,Y$4,'Leave log'!$D$5:$D$404,Y$4,'Leave log'!$E$5:$E$404,"Half day")&gt;0,"½",""),IF(AND(Setup!$A$13&lt;&gt;"",COUNTIFS('Leave log'!$A$5:$A$404,$A37,'Leave log'!$C$5:$C$404,"&lt;="&amp;Y$4,'Leave log'!$D$5:$D$404,"&gt;="&amp;Y$4,'Leave log'!$B$5:$B$404,Setup!$A$13)&gt;0),Setup!$B$13&amp;IF(COUNTIFS('Leave log'!$A$5:$A$404,$A37,'Leave log'!$C$5:$C$404,Y$4,'Leave log'!$D$5:$D$404,Y$4,'Leave log'!$E$5:$E$404,"Half day")&gt;0,"½",""),IF(AND(Setup!$A$14&lt;&gt;"",COUNTIFS('Leave log'!$A$5:$A$404,$A37,'Leave log'!$C$5:$C$404,"&lt;="&amp;Y$4,'Leave log'!$D$5:$D$404,"&gt;="&amp;Y$4,'Leave log'!$B$5:$B$404,Setup!$A$14)&gt;0),Setup!$B$14&amp;IF(COUNTIFS('Leave log'!$A$5:$A$404,$A37,'Leave log'!$C$5:$C$404,Y$4,'Leave log'!$D$5:$D$404,Y$4,'Leave log'!$E$5:$E$404,"Half day")&gt;0,"½",""),IF(AND(Setup!$A$15&lt;&gt;"",COUNTIFS('Leave log'!$A$5:$A$404,$A37,'Leave log'!$C$5:$C$404,"&lt;="&amp;Y$4,'Leave log'!$D$5:$D$404,"&gt;="&amp;Y$4,'Leave log'!$B$5:$B$404,Setup!$A$15)&gt;0),Setup!$B$15&amp;IF(COUNTIFS('Leave log'!$A$5:$A$404,$A37,'Leave log'!$C$5:$C$404,Y$4,'Leave log'!$D$5:$D$404,Y$4,'Leave log'!$E$5:$E$404,"Half day")&gt;0,"½",""),IF(AND(Setup!$A$16&lt;&gt;"",COUNTIFS('Leave log'!$A$5:$A$404,$A37,'Leave log'!$C$5:$C$404,"&lt;="&amp;Y$4,'Leave log'!$D$5:$D$404,"&gt;="&amp;Y$4,'Leave log'!$B$5:$B$404,Setup!$A$16)&gt;0),Setup!$B$16&amp;IF(COUNTIFS('Leave log'!$A$5:$A$404,$A37,'Leave log'!$C$5:$C$404,Y$4,'Leave log'!$D$5:$D$404,Y$4,'Leave log'!$E$5:$E$404,"Half day")&gt;0,"½",""),IF(AND(Setup!$A$17&lt;&gt;"",COUNTIFS('Leave log'!$A$5:$A$404,$A37,'Leave log'!$C$5:$C$404,"&lt;="&amp;Y$4,'Leave log'!$D$5:$D$404,"&gt;="&amp;Y$4,'Leave log'!$B$5:$B$404,Setup!$A$17)&gt;0),Setup!$B$17&amp;IF(COUNTIFS('Leave log'!$A$5:$A$404,$A37,'Leave log'!$C$5:$C$404,Y$4,'Leave log'!$D$5:$D$404,Y$4,'Leave log'!$E$5:$E$404,"Half day")&gt;0,"½",""),""))))))))</f>
        <v/>
      </c>
      <c r="Z37" s="75">
        <f>IF(OR(Z$7=1,$A37=""),"",IF(COUNTIFS('Leave log'!$A$5:$A$404,$A37,'Leave log'!$C$5:$C$404,"&lt;="&amp;Z$4,'Leave log'!$D$5:$D$404,"&gt;="&amp;Z$4)=0,"",IF(AND(Setup!$A$12&lt;&gt;"",COUNTIFS('Leave log'!$A$5:$A$404,$A37,'Leave log'!$C$5:$C$404,"&lt;="&amp;Z$4,'Leave log'!$D$5:$D$404,"&gt;="&amp;Z$4,'Leave log'!$B$5:$B$404,Setup!$A$12)&gt;0),Setup!$B$12&amp;IF(COUNTIFS('Leave log'!$A$5:$A$404,$A37,'Leave log'!$C$5:$C$404,Z$4,'Leave log'!$D$5:$D$404,Z$4,'Leave log'!$E$5:$E$404,"Half day")&gt;0,"½",""),IF(AND(Setup!$A$13&lt;&gt;"",COUNTIFS('Leave log'!$A$5:$A$404,$A37,'Leave log'!$C$5:$C$404,"&lt;="&amp;Z$4,'Leave log'!$D$5:$D$404,"&gt;="&amp;Z$4,'Leave log'!$B$5:$B$404,Setup!$A$13)&gt;0),Setup!$B$13&amp;IF(COUNTIFS('Leave log'!$A$5:$A$404,$A37,'Leave log'!$C$5:$C$404,Z$4,'Leave log'!$D$5:$D$404,Z$4,'Leave log'!$E$5:$E$404,"Half day")&gt;0,"½",""),IF(AND(Setup!$A$14&lt;&gt;"",COUNTIFS('Leave log'!$A$5:$A$404,$A37,'Leave log'!$C$5:$C$404,"&lt;="&amp;Z$4,'Leave log'!$D$5:$D$404,"&gt;="&amp;Z$4,'Leave log'!$B$5:$B$404,Setup!$A$14)&gt;0),Setup!$B$14&amp;IF(COUNTIFS('Leave log'!$A$5:$A$404,$A37,'Leave log'!$C$5:$C$404,Z$4,'Leave log'!$D$5:$D$404,Z$4,'Leave log'!$E$5:$E$404,"Half day")&gt;0,"½",""),IF(AND(Setup!$A$15&lt;&gt;"",COUNTIFS('Leave log'!$A$5:$A$404,$A37,'Leave log'!$C$5:$C$404,"&lt;="&amp;Z$4,'Leave log'!$D$5:$D$404,"&gt;="&amp;Z$4,'Leave log'!$B$5:$B$404,Setup!$A$15)&gt;0),Setup!$B$15&amp;IF(COUNTIFS('Leave log'!$A$5:$A$404,$A37,'Leave log'!$C$5:$C$404,Z$4,'Leave log'!$D$5:$D$404,Z$4,'Leave log'!$E$5:$E$404,"Half day")&gt;0,"½",""),IF(AND(Setup!$A$16&lt;&gt;"",COUNTIFS('Leave log'!$A$5:$A$404,$A37,'Leave log'!$C$5:$C$404,"&lt;="&amp;Z$4,'Leave log'!$D$5:$D$404,"&gt;="&amp;Z$4,'Leave log'!$B$5:$B$404,Setup!$A$16)&gt;0),Setup!$B$16&amp;IF(COUNTIFS('Leave log'!$A$5:$A$404,$A37,'Leave log'!$C$5:$C$404,Z$4,'Leave log'!$D$5:$D$404,Z$4,'Leave log'!$E$5:$E$404,"Half day")&gt;0,"½",""),IF(AND(Setup!$A$17&lt;&gt;"",COUNTIFS('Leave log'!$A$5:$A$404,$A37,'Leave log'!$C$5:$C$404,"&lt;="&amp;Z$4,'Leave log'!$D$5:$D$404,"&gt;="&amp;Z$4,'Leave log'!$B$5:$B$404,Setup!$A$17)&gt;0),Setup!$B$17&amp;IF(COUNTIFS('Leave log'!$A$5:$A$404,$A37,'Leave log'!$C$5:$C$404,Z$4,'Leave log'!$D$5:$D$404,Z$4,'Leave log'!$E$5:$E$404,"Half day")&gt;0,"½",""),""))))))))</f>
        <v/>
      </c>
      <c r="AA37" s="75">
        <f>IF(OR(AA$7=1,$A37=""),"",IF(COUNTIFS('Leave log'!$A$5:$A$404,$A37,'Leave log'!$C$5:$C$404,"&lt;="&amp;AA$4,'Leave log'!$D$5:$D$404,"&gt;="&amp;AA$4)=0,"",IF(AND(Setup!$A$12&lt;&gt;"",COUNTIFS('Leave log'!$A$5:$A$404,$A37,'Leave log'!$C$5:$C$404,"&lt;="&amp;AA$4,'Leave log'!$D$5:$D$404,"&gt;="&amp;AA$4,'Leave log'!$B$5:$B$404,Setup!$A$12)&gt;0),Setup!$B$12&amp;IF(COUNTIFS('Leave log'!$A$5:$A$404,$A37,'Leave log'!$C$5:$C$404,AA$4,'Leave log'!$D$5:$D$404,AA$4,'Leave log'!$E$5:$E$404,"Half day")&gt;0,"½",""),IF(AND(Setup!$A$13&lt;&gt;"",COUNTIFS('Leave log'!$A$5:$A$404,$A37,'Leave log'!$C$5:$C$404,"&lt;="&amp;AA$4,'Leave log'!$D$5:$D$404,"&gt;="&amp;AA$4,'Leave log'!$B$5:$B$404,Setup!$A$13)&gt;0),Setup!$B$13&amp;IF(COUNTIFS('Leave log'!$A$5:$A$404,$A37,'Leave log'!$C$5:$C$404,AA$4,'Leave log'!$D$5:$D$404,AA$4,'Leave log'!$E$5:$E$404,"Half day")&gt;0,"½",""),IF(AND(Setup!$A$14&lt;&gt;"",COUNTIFS('Leave log'!$A$5:$A$404,$A37,'Leave log'!$C$5:$C$404,"&lt;="&amp;AA$4,'Leave log'!$D$5:$D$404,"&gt;="&amp;AA$4,'Leave log'!$B$5:$B$404,Setup!$A$14)&gt;0),Setup!$B$14&amp;IF(COUNTIFS('Leave log'!$A$5:$A$404,$A37,'Leave log'!$C$5:$C$404,AA$4,'Leave log'!$D$5:$D$404,AA$4,'Leave log'!$E$5:$E$404,"Half day")&gt;0,"½",""),IF(AND(Setup!$A$15&lt;&gt;"",COUNTIFS('Leave log'!$A$5:$A$404,$A37,'Leave log'!$C$5:$C$404,"&lt;="&amp;AA$4,'Leave log'!$D$5:$D$404,"&gt;="&amp;AA$4,'Leave log'!$B$5:$B$404,Setup!$A$15)&gt;0),Setup!$B$15&amp;IF(COUNTIFS('Leave log'!$A$5:$A$404,$A37,'Leave log'!$C$5:$C$404,AA$4,'Leave log'!$D$5:$D$404,AA$4,'Leave log'!$E$5:$E$404,"Half day")&gt;0,"½",""),IF(AND(Setup!$A$16&lt;&gt;"",COUNTIFS('Leave log'!$A$5:$A$404,$A37,'Leave log'!$C$5:$C$404,"&lt;="&amp;AA$4,'Leave log'!$D$5:$D$404,"&gt;="&amp;AA$4,'Leave log'!$B$5:$B$404,Setup!$A$16)&gt;0),Setup!$B$16&amp;IF(COUNTIFS('Leave log'!$A$5:$A$404,$A37,'Leave log'!$C$5:$C$404,AA$4,'Leave log'!$D$5:$D$404,AA$4,'Leave log'!$E$5:$E$404,"Half day")&gt;0,"½",""),IF(AND(Setup!$A$17&lt;&gt;"",COUNTIFS('Leave log'!$A$5:$A$404,$A37,'Leave log'!$C$5:$C$404,"&lt;="&amp;AA$4,'Leave log'!$D$5:$D$404,"&gt;="&amp;AA$4,'Leave log'!$B$5:$B$404,Setup!$A$17)&gt;0),Setup!$B$17&amp;IF(COUNTIFS('Leave log'!$A$5:$A$404,$A37,'Leave log'!$C$5:$C$404,AA$4,'Leave log'!$D$5:$D$404,AA$4,'Leave log'!$E$5:$E$404,"Half day")&gt;0,"½",""),""))))))))</f>
        <v/>
      </c>
      <c r="AB37" s="75">
        <f>IF(OR(AB$7=1,$A37=""),"",IF(COUNTIFS('Leave log'!$A$5:$A$404,$A37,'Leave log'!$C$5:$C$404,"&lt;="&amp;AB$4,'Leave log'!$D$5:$D$404,"&gt;="&amp;AB$4)=0,"",IF(AND(Setup!$A$12&lt;&gt;"",COUNTIFS('Leave log'!$A$5:$A$404,$A37,'Leave log'!$C$5:$C$404,"&lt;="&amp;AB$4,'Leave log'!$D$5:$D$404,"&gt;="&amp;AB$4,'Leave log'!$B$5:$B$404,Setup!$A$12)&gt;0),Setup!$B$12&amp;IF(COUNTIFS('Leave log'!$A$5:$A$404,$A37,'Leave log'!$C$5:$C$404,AB$4,'Leave log'!$D$5:$D$404,AB$4,'Leave log'!$E$5:$E$404,"Half day")&gt;0,"½",""),IF(AND(Setup!$A$13&lt;&gt;"",COUNTIFS('Leave log'!$A$5:$A$404,$A37,'Leave log'!$C$5:$C$404,"&lt;="&amp;AB$4,'Leave log'!$D$5:$D$404,"&gt;="&amp;AB$4,'Leave log'!$B$5:$B$404,Setup!$A$13)&gt;0),Setup!$B$13&amp;IF(COUNTIFS('Leave log'!$A$5:$A$404,$A37,'Leave log'!$C$5:$C$404,AB$4,'Leave log'!$D$5:$D$404,AB$4,'Leave log'!$E$5:$E$404,"Half day")&gt;0,"½",""),IF(AND(Setup!$A$14&lt;&gt;"",COUNTIFS('Leave log'!$A$5:$A$404,$A37,'Leave log'!$C$5:$C$404,"&lt;="&amp;AB$4,'Leave log'!$D$5:$D$404,"&gt;="&amp;AB$4,'Leave log'!$B$5:$B$404,Setup!$A$14)&gt;0),Setup!$B$14&amp;IF(COUNTIFS('Leave log'!$A$5:$A$404,$A37,'Leave log'!$C$5:$C$404,AB$4,'Leave log'!$D$5:$D$404,AB$4,'Leave log'!$E$5:$E$404,"Half day")&gt;0,"½",""),IF(AND(Setup!$A$15&lt;&gt;"",COUNTIFS('Leave log'!$A$5:$A$404,$A37,'Leave log'!$C$5:$C$404,"&lt;="&amp;AB$4,'Leave log'!$D$5:$D$404,"&gt;="&amp;AB$4,'Leave log'!$B$5:$B$404,Setup!$A$15)&gt;0),Setup!$B$15&amp;IF(COUNTIFS('Leave log'!$A$5:$A$404,$A37,'Leave log'!$C$5:$C$404,AB$4,'Leave log'!$D$5:$D$404,AB$4,'Leave log'!$E$5:$E$404,"Half day")&gt;0,"½",""),IF(AND(Setup!$A$16&lt;&gt;"",COUNTIFS('Leave log'!$A$5:$A$404,$A37,'Leave log'!$C$5:$C$404,"&lt;="&amp;AB$4,'Leave log'!$D$5:$D$404,"&gt;="&amp;AB$4,'Leave log'!$B$5:$B$404,Setup!$A$16)&gt;0),Setup!$B$16&amp;IF(COUNTIFS('Leave log'!$A$5:$A$404,$A37,'Leave log'!$C$5:$C$404,AB$4,'Leave log'!$D$5:$D$404,AB$4,'Leave log'!$E$5:$E$404,"Half day")&gt;0,"½",""),IF(AND(Setup!$A$17&lt;&gt;"",COUNTIFS('Leave log'!$A$5:$A$404,$A37,'Leave log'!$C$5:$C$404,"&lt;="&amp;AB$4,'Leave log'!$D$5:$D$404,"&gt;="&amp;AB$4,'Leave log'!$B$5:$B$404,Setup!$A$17)&gt;0),Setup!$B$17&amp;IF(COUNTIFS('Leave log'!$A$5:$A$404,$A37,'Leave log'!$C$5:$C$404,AB$4,'Leave log'!$D$5:$D$404,AB$4,'Leave log'!$E$5:$E$404,"Half day")&gt;0,"½",""),""))))))))</f>
        <v/>
      </c>
      <c r="AC37" s="75">
        <f>IF(OR(AC$7=1,$A37=""),"",IF(COUNTIFS('Leave log'!$A$5:$A$404,$A37,'Leave log'!$C$5:$C$404,"&lt;="&amp;AC$4,'Leave log'!$D$5:$D$404,"&gt;="&amp;AC$4)=0,"",IF(AND(Setup!$A$12&lt;&gt;"",COUNTIFS('Leave log'!$A$5:$A$404,$A37,'Leave log'!$C$5:$C$404,"&lt;="&amp;AC$4,'Leave log'!$D$5:$D$404,"&gt;="&amp;AC$4,'Leave log'!$B$5:$B$404,Setup!$A$12)&gt;0),Setup!$B$12&amp;IF(COUNTIFS('Leave log'!$A$5:$A$404,$A37,'Leave log'!$C$5:$C$404,AC$4,'Leave log'!$D$5:$D$404,AC$4,'Leave log'!$E$5:$E$404,"Half day")&gt;0,"½",""),IF(AND(Setup!$A$13&lt;&gt;"",COUNTIFS('Leave log'!$A$5:$A$404,$A37,'Leave log'!$C$5:$C$404,"&lt;="&amp;AC$4,'Leave log'!$D$5:$D$404,"&gt;="&amp;AC$4,'Leave log'!$B$5:$B$404,Setup!$A$13)&gt;0),Setup!$B$13&amp;IF(COUNTIFS('Leave log'!$A$5:$A$404,$A37,'Leave log'!$C$5:$C$404,AC$4,'Leave log'!$D$5:$D$404,AC$4,'Leave log'!$E$5:$E$404,"Half day")&gt;0,"½",""),IF(AND(Setup!$A$14&lt;&gt;"",COUNTIFS('Leave log'!$A$5:$A$404,$A37,'Leave log'!$C$5:$C$404,"&lt;="&amp;AC$4,'Leave log'!$D$5:$D$404,"&gt;="&amp;AC$4,'Leave log'!$B$5:$B$404,Setup!$A$14)&gt;0),Setup!$B$14&amp;IF(COUNTIFS('Leave log'!$A$5:$A$404,$A37,'Leave log'!$C$5:$C$404,AC$4,'Leave log'!$D$5:$D$404,AC$4,'Leave log'!$E$5:$E$404,"Half day")&gt;0,"½",""),IF(AND(Setup!$A$15&lt;&gt;"",COUNTIFS('Leave log'!$A$5:$A$404,$A37,'Leave log'!$C$5:$C$404,"&lt;="&amp;AC$4,'Leave log'!$D$5:$D$404,"&gt;="&amp;AC$4,'Leave log'!$B$5:$B$404,Setup!$A$15)&gt;0),Setup!$B$15&amp;IF(COUNTIFS('Leave log'!$A$5:$A$404,$A37,'Leave log'!$C$5:$C$404,AC$4,'Leave log'!$D$5:$D$404,AC$4,'Leave log'!$E$5:$E$404,"Half day")&gt;0,"½",""),IF(AND(Setup!$A$16&lt;&gt;"",COUNTIFS('Leave log'!$A$5:$A$404,$A37,'Leave log'!$C$5:$C$404,"&lt;="&amp;AC$4,'Leave log'!$D$5:$D$404,"&gt;="&amp;AC$4,'Leave log'!$B$5:$B$404,Setup!$A$16)&gt;0),Setup!$B$16&amp;IF(COUNTIFS('Leave log'!$A$5:$A$404,$A37,'Leave log'!$C$5:$C$404,AC$4,'Leave log'!$D$5:$D$404,AC$4,'Leave log'!$E$5:$E$404,"Half day")&gt;0,"½",""),IF(AND(Setup!$A$17&lt;&gt;"",COUNTIFS('Leave log'!$A$5:$A$404,$A37,'Leave log'!$C$5:$C$404,"&lt;="&amp;AC$4,'Leave log'!$D$5:$D$404,"&gt;="&amp;AC$4,'Leave log'!$B$5:$B$404,Setup!$A$17)&gt;0),Setup!$B$17&amp;IF(COUNTIFS('Leave log'!$A$5:$A$404,$A37,'Leave log'!$C$5:$C$404,AC$4,'Leave log'!$D$5:$D$404,AC$4,'Leave log'!$E$5:$E$404,"Half day")&gt;0,"½",""),""))))))))</f>
        <v/>
      </c>
      <c r="AD37" s="75">
        <f>IF(OR(AD$7=1,$A37=""),"",IF(COUNTIFS('Leave log'!$A$5:$A$404,$A37,'Leave log'!$C$5:$C$404,"&lt;="&amp;AD$4,'Leave log'!$D$5:$D$404,"&gt;="&amp;AD$4)=0,"",IF(AND(Setup!$A$12&lt;&gt;"",COUNTIFS('Leave log'!$A$5:$A$404,$A37,'Leave log'!$C$5:$C$404,"&lt;="&amp;AD$4,'Leave log'!$D$5:$D$404,"&gt;="&amp;AD$4,'Leave log'!$B$5:$B$404,Setup!$A$12)&gt;0),Setup!$B$12&amp;IF(COUNTIFS('Leave log'!$A$5:$A$404,$A37,'Leave log'!$C$5:$C$404,AD$4,'Leave log'!$D$5:$D$404,AD$4,'Leave log'!$E$5:$E$404,"Half day")&gt;0,"½",""),IF(AND(Setup!$A$13&lt;&gt;"",COUNTIFS('Leave log'!$A$5:$A$404,$A37,'Leave log'!$C$5:$C$404,"&lt;="&amp;AD$4,'Leave log'!$D$5:$D$404,"&gt;="&amp;AD$4,'Leave log'!$B$5:$B$404,Setup!$A$13)&gt;0),Setup!$B$13&amp;IF(COUNTIFS('Leave log'!$A$5:$A$404,$A37,'Leave log'!$C$5:$C$404,AD$4,'Leave log'!$D$5:$D$404,AD$4,'Leave log'!$E$5:$E$404,"Half day")&gt;0,"½",""),IF(AND(Setup!$A$14&lt;&gt;"",COUNTIFS('Leave log'!$A$5:$A$404,$A37,'Leave log'!$C$5:$C$404,"&lt;="&amp;AD$4,'Leave log'!$D$5:$D$404,"&gt;="&amp;AD$4,'Leave log'!$B$5:$B$404,Setup!$A$14)&gt;0),Setup!$B$14&amp;IF(COUNTIFS('Leave log'!$A$5:$A$404,$A37,'Leave log'!$C$5:$C$404,AD$4,'Leave log'!$D$5:$D$404,AD$4,'Leave log'!$E$5:$E$404,"Half day")&gt;0,"½",""),IF(AND(Setup!$A$15&lt;&gt;"",COUNTIFS('Leave log'!$A$5:$A$404,$A37,'Leave log'!$C$5:$C$404,"&lt;="&amp;AD$4,'Leave log'!$D$5:$D$404,"&gt;="&amp;AD$4,'Leave log'!$B$5:$B$404,Setup!$A$15)&gt;0),Setup!$B$15&amp;IF(COUNTIFS('Leave log'!$A$5:$A$404,$A37,'Leave log'!$C$5:$C$404,AD$4,'Leave log'!$D$5:$D$404,AD$4,'Leave log'!$E$5:$E$404,"Half day")&gt;0,"½",""),IF(AND(Setup!$A$16&lt;&gt;"",COUNTIFS('Leave log'!$A$5:$A$404,$A37,'Leave log'!$C$5:$C$404,"&lt;="&amp;AD$4,'Leave log'!$D$5:$D$404,"&gt;="&amp;AD$4,'Leave log'!$B$5:$B$404,Setup!$A$16)&gt;0),Setup!$B$16&amp;IF(COUNTIFS('Leave log'!$A$5:$A$404,$A37,'Leave log'!$C$5:$C$404,AD$4,'Leave log'!$D$5:$D$404,AD$4,'Leave log'!$E$5:$E$404,"Half day")&gt;0,"½",""),IF(AND(Setup!$A$17&lt;&gt;"",COUNTIFS('Leave log'!$A$5:$A$404,$A37,'Leave log'!$C$5:$C$404,"&lt;="&amp;AD$4,'Leave log'!$D$5:$D$404,"&gt;="&amp;AD$4,'Leave log'!$B$5:$B$404,Setup!$A$17)&gt;0),Setup!$B$17&amp;IF(COUNTIFS('Leave log'!$A$5:$A$404,$A37,'Leave log'!$C$5:$C$404,AD$4,'Leave log'!$D$5:$D$404,AD$4,'Leave log'!$E$5:$E$404,"Half day")&gt;0,"½",""),""))))))))</f>
        <v/>
      </c>
      <c r="AE37" s="75">
        <f>IF(OR(AE$7=1,$A37=""),"",IF(COUNTIFS('Leave log'!$A$5:$A$404,$A37,'Leave log'!$C$5:$C$404,"&lt;="&amp;AE$4,'Leave log'!$D$5:$D$404,"&gt;="&amp;AE$4)=0,"",IF(AND(Setup!$A$12&lt;&gt;"",COUNTIFS('Leave log'!$A$5:$A$404,$A37,'Leave log'!$C$5:$C$404,"&lt;="&amp;AE$4,'Leave log'!$D$5:$D$404,"&gt;="&amp;AE$4,'Leave log'!$B$5:$B$404,Setup!$A$12)&gt;0),Setup!$B$12&amp;IF(COUNTIFS('Leave log'!$A$5:$A$404,$A37,'Leave log'!$C$5:$C$404,AE$4,'Leave log'!$D$5:$D$404,AE$4,'Leave log'!$E$5:$E$404,"Half day")&gt;0,"½",""),IF(AND(Setup!$A$13&lt;&gt;"",COUNTIFS('Leave log'!$A$5:$A$404,$A37,'Leave log'!$C$5:$C$404,"&lt;="&amp;AE$4,'Leave log'!$D$5:$D$404,"&gt;="&amp;AE$4,'Leave log'!$B$5:$B$404,Setup!$A$13)&gt;0),Setup!$B$13&amp;IF(COUNTIFS('Leave log'!$A$5:$A$404,$A37,'Leave log'!$C$5:$C$404,AE$4,'Leave log'!$D$5:$D$404,AE$4,'Leave log'!$E$5:$E$404,"Half day")&gt;0,"½",""),IF(AND(Setup!$A$14&lt;&gt;"",COUNTIFS('Leave log'!$A$5:$A$404,$A37,'Leave log'!$C$5:$C$404,"&lt;="&amp;AE$4,'Leave log'!$D$5:$D$404,"&gt;="&amp;AE$4,'Leave log'!$B$5:$B$404,Setup!$A$14)&gt;0),Setup!$B$14&amp;IF(COUNTIFS('Leave log'!$A$5:$A$404,$A37,'Leave log'!$C$5:$C$404,AE$4,'Leave log'!$D$5:$D$404,AE$4,'Leave log'!$E$5:$E$404,"Half day")&gt;0,"½",""),IF(AND(Setup!$A$15&lt;&gt;"",COUNTIFS('Leave log'!$A$5:$A$404,$A37,'Leave log'!$C$5:$C$404,"&lt;="&amp;AE$4,'Leave log'!$D$5:$D$404,"&gt;="&amp;AE$4,'Leave log'!$B$5:$B$404,Setup!$A$15)&gt;0),Setup!$B$15&amp;IF(COUNTIFS('Leave log'!$A$5:$A$404,$A37,'Leave log'!$C$5:$C$404,AE$4,'Leave log'!$D$5:$D$404,AE$4,'Leave log'!$E$5:$E$404,"Half day")&gt;0,"½",""),IF(AND(Setup!$A$16&lt;&gt;"",COUNTIFS('Leave log'!$A$5:$A$404,$A37,'Leave log'!$C$5:$C$404,"&lt;="&amp;AE$4,'Leave log'!$D$5:$D$404,"&gt;="&amp;AE$4,'Leave log'!$B$5:$B$404,Setup!$A$16)&gt;0),Setup!$B$16&amp;IF(COUNTIFS('Leave log'!$A$5:$A$404,$A37,'Leave log'!$C$5:$C$404,AE$4,'Leave log'!$D$5:$D$404,AE$4,'Leave log'!$E$5:$E$404,"Half day")&gt;0,"½",""),IF(AND(Setup!$A$17&lt;&gt;"",COUNTIFS('Leave log'!$A$5:$A$404,$A37,'Leave log'!$C$5:$C$404,"&lt;="&amp;AE$4,'Leave log'!$D$5:$D$404,"&gt;="&amp;AE$4,'Leave log'!$B$5:$B$404,Setup!$A$17)&gt;0),Setup!$B$17&amp;IF(COUNTIFS('Leave log'!$A$5:$A$404,$A37,'Leave log'!$C$5:$C$404,AE$4,'Leave log'!$D$5:$D$404,AE$4,'Leave log'!$E$5:$E$404,"Half day")&gt;0,"½",""),""))))))))</f>
        <v/>
      </c>
      <c r="AF37" s="75">
        <f>IF(OR(AF$7=1,$A37=""),"",IF(COUNTIFS('Leave log'!$A$5:$A$404,$A37,'Leave log'!$C$5:$C$404,"&lt;="&amp;AF$4,'Leave log'!$D$5:$D$404,"&gt;="&amp;AF$4)=0,"",IF(AND(Setup!$A$12&lt;&gt;"",COUNTIFS('Leave log'!$A$5:$A$404,$A37,'Leave log'!$C$5:$C$404,"&lt;="&amp;AF$4,'Leave log'!$D$5:$D$404,"&gt;="&amp;AF$4,'Leave log'!$B$5:$B$404,Setup!$A$12)&gt;0),Setup!$B$12&amp;IF(COUNTIFS('Leave log'!$A$5:$A$404,$A37,'Leave log'!$C$5:$C$404,AF$4,'Leave log'!$D$5:$D$404,AF$4,'Leave log'!$E$5:$E$404,"Half day")&gt;0,"½",""),IF(AND(Setup!$A$13&lt;&gt;"",COUNTIFS('Leave log'!$A$5:$A$404,$A37,'Leave log'!$C$5:$C$404,"&lt;="&amp;AF$4,'Leave log'!$D$5:$D$404,"&gt;="&amp;AF$4,'Leave log'!$B$5:$B$404,Setup!$A$13)&gt;0),Setup!$B$13&amp;IF(COUNTIFS('Leave log'!$A$5:$A$404,$A37,'Leave log'!$C$5:$C$404,AF$4,'Leave log'!$D$5:$D$404,AF$4,'Leave log'!$E$5:$E$404,"Half day")&gt;0,"½",""),IF(AND(Setup!$A$14&lt;&gt;"",COUNTIFS('Leave log'!$A$5:$A$404,$A37,'Leave log'!$C$5:$C$404,"&lt;="&amp;AF$4,'Leave log'!$D$5:$D$404,"&gt;="&amp;AF$4,'Leave log'!$B$5:$B$404,Setup!$A$14)&gt;0),Setup!$B$14&amp;IF(COUNTIFS('Leave log'!$A$5:$A$404,$A37,'Leave log'!$C$5:$C$404,AF$4,'Leave log'!$D$5:$D$404,AF$4,'Leave log'!$E$5:$E$404,"Half day")&gt;0,"½",""),IF(AND(Setup!$A$15&lt;&gt;"",COUNTIFS('Leave log'!$A$5:$A$404,$A37,'Leave log'!$C$5:$C$404,"&lt;="&amp;AF$4,'Leave log'!$D$5:$D$404,"&gt;="&amp;AF$4,'Leave log'!$B$5:$B$404,Setup!$A$15)&gt;0),Setup!$B$15&amp;IF(COUNTIFS('Leave log'!$A$5:$A$404,$A37,'Leave log'!$C$5:$C$404,AF$4,'Leave log'!$D$5:$D$404,AF$4,'Leave log'!$E$5:$E$404,"Half day")&gt;0,"½",""),IF(AND(Setup!$A$16&lt;&gt;"",COUNTIFS('Leave log'!$A$5:$A$404,$A37,'Leave log'!$C$5:$C$404,"&lt;="&amp;AF$4,'Leave log'!$D$5:$D$404,"&gt;="&amp;AF$4,'Leave log'!$B$5:$B$404,Setup!$A$16)&gt;0),Setup!$B$16&amp;IF(COUNTIFS('Leave log'!$A$5:$A$404,$A37,'Leave log'!$C$5:$C$404,AF$4,'Leave log'!$D$5:$D$404,AF$4,'Leave log'!$E$5:$E$404,"Half day")&gt;0,"½",""),IF(AND(Setup!$A$17&lt;&gt;"",COUNTIFS('Leave log'!$A$5:$A$404,$A37,'Leave log'!$C$5:$C$404,"&lt;="&amp;AF$4,'Leave log'!$D$5:$D$404,"&gt;="&amp;AF$4,'Leave log'!$B$5:$B$404,Setup!$A$17)&gt;0),Setup!$B$17&amp;IF(COUNTIFS('Leave log'!$A$5:$A$404,$A37,'Leave log'!$C$5:$C$404,AF$4,'Leave log'!$D$5:$D$404,AF$4,'Leave log'!$E$5:$E$404,"Half day")&gt;0,"½",""),""))))))))</f>
        <v/>
      </c>
    </row>
    <row r="38">
      <c r="A38" s="57" t="inlineStr">
        <is>
          <t>People off</t>
        </is>
      </c>
      <c r="B38" s="76">
        <f>IF(B4="","",COUNTIF(B8:B37,"?*"))</f>
        <v/>
      </c>
      <c r="C38" s="76">
        <f>IF(C4="","",COUNTIF(C8:C37,"?*"))</f>
        <v/>
      </c>
      <c r="D38" s="76">
        <f>IF(D4="","",COUNTIF(D8:D37,"?*"))</f>
        <v/>
      </c>
      <c r="E38" s="76">
        <f>IF(E4="","",COUNTIF(E8:E37,"?*"))</f>
        <v/>
      </c>
      <c r="F38" s="76">
        <f>IF(F4="","",COUNTIF(F8:F37,"?*"))</f>
        <v/>
      </c>
      <c r="G38" s="76">
        <f>IF(G4="","",COUNTIF(G8:G37,"?*"))</f>
        <v/>
      </c>
      <c r="H38" s="76">
        <f>IF(H4="","",COUNTIF(H8:H37,"?*"))</f>
        <v/>
      </c>
      <c r="I38" s="76">
        <f>IF(I4="","",COUNTIF(I8:I37,"?*"))</f>
        <v/>
      </c>
      <c r="J38" s="76">
        <f>IF(J4="","",COUNTIF(J8:J37,"?*"))</f>
        <v/>
      </c>
      <c r="K38" s="76">
        <f>IF(K4="","",COUNTIF(K8:K37,"?*"))</f>
        <v/>
      </c>
      <c r="L38" s="76">
        <f>IF(L4="","",COUNTIF(L8:L37,"?*"))</f>
        <v/>
      </c>
      <c r="M38" s="76">
        <f>IF(M4="","",COUNTIF(M8:M37,"?*"))</f>
        <v/>
      </c>
      <c r="N38" s="76">
        <f>IF(N4="","",COUNTIF(N8:N37,"?*"))</f>
        <v/>
      </c>
      <c r="O38" s="76">
        <f>IF(O4="","",COUNTIF(O8:O37,"?*"))</f>
        <v/>
      </c>
      <c r="P38" s="76">
        <f>IF(P4="","",COUNTIF(P8:P37,"?*"))</f>
        <v/>
      </c>
      <c r="Q38" s="76">
        <f>IF(Q4="","",COUNTIF(Q8:Q37,"?*"))</f>
        <v/>
      </c>
      <c r="R38" s="76">
        <f>IF(R4="","",COUNTIF(R8:R37,"?*"))</f>
        <v/>
      </c>
      <c r="S38" s="76">
        <f>IF(S4="","",COUNTIF(S8:S37,"?*"))</f>
        <v/>
      </c>
      <c r="T38" s="76">
        <f>IF(T4="","",COUNTIF(T8:T37,"?*"))</f>
        <v/>
      </c>
      <c r="U38" s="76">
        <f>IF(U4="","",COUNTIF(U8:U37,"?*"))</f>
        <v/>
      </c>
      <c r="V38" s="76">
        <f>IF(V4="","",COUNTIF(V8:V37,"?*"))</f>
        <v/>
      </c>
      <c r="W38" s="76">
        <f>IF(W4="","",COUNTIF(W8:W37,"?*"))</f>
        <v/>
      </c>
      <c r="X38" s="76">
        <f>IF(X4="","",COUNTIF(X8:X37,"?*"))</f>
        <v/>
      </c>
      <c r="Y38" s="76">
        <f>IF(Y4="","",COUNTIF(Y8:Y37,"?*"))</f>
        <v/>
      </c>
      <c r="Z38" s="76">
        <f>IF(Z4="","",COUNTIF(Z8:Z37,"?*"))</f>
        <v/>
      </c>
      <c r="AA38" s="76">
        <f>IF(AA4="","",COUNTIF(AA8:AA37,"?*"))</f>
        <v/>
      </c>
      <c r="AB38" s="76">
        <f>IF(AB4="","",COUNTIF(AB8:AB37,"?*"))</f>
        <v/>
      </c>
      <c r="AC38" s="76">
        <f>IF(AC4="","",COUNTIF(AC8:AC37,"?*"))</f>
        <v/>
      </c>
      <c r="AD38" s="76">
        <f>IF(AD4="","",COUNTIF(AD8:AD37,"?*"))</f>
        <v/>
      </c>
      <c r="AE38" s="76">
        <f>IF(AE4="","",COUNTIF(AE8:AE37,"?*"))</f>
        <v/>
      </c>
      <c r="AF38" s="76">
        <f>IF(AF4="","",COUNTIF(AF8:AF37,"?*"))</f>
        <v/>
      </c>
    </row>
    <row r="40">
      <c r="A40" s="77" t="inlineStr">
        <is>
          <t>Legend</t>
        </is>
      </c>
    </row>
    <row r="41">
      <c r="A41" s="78">
        <f>IF(Setup!$A$12="","",Setup!$A$12)</f>
        <v/>
      </c>
      <c r="B41" s="79">
        <f>IF(Setup!$A$12="","",Setup!$B$12)</f>
        <v/>
      </c>
    </row>
    <row r="42">
      <c r="A42" s="78">
        <f>IF(Setup!$A$13="","",Setup!$A$13)</f>
        <v/>
      </c>
      <c r="B42" s="80">
        <f>IF(Setup!$A$13="","",Setup!$B$13)</f>
        <v/>
      </c>
    </row>
    <row r="43">
      <c r="A43" s="78">
        <f>IF(Setup!$A$14="","",Setup!$A$14)</f>
        <v/>
      </c>
      <c r="B43" s="81">
        <f>IF(Setup!$A$14="","",Setup!$B$14)</f>
        <v/>
      </c>
    </row>
    <row r="44">
      <c r="A44" s="78">
        <f>IF(Setup!$A$15="","",Setup!$A$15)</f>
        <v/>
      </c>
      <c r="B44" s="82">
        <f>IF(Setup!$A$15="","",Setup!$B$15)</f>
        <v/>
      </c>
    </row>
    <row r="45">
      <c r="A45" s="78">
        <f>IF(Setup!$A$16="","",Setup!$A$16)</f>
        <v/>
      </c>
      <c r="B45" s="83">
        <f>IF(Setup!$A$16="","",Setup!$B$16)</f>
        <v/>
      </c>
    </row>
    <row r="46">
      <c r="A46" s="78">
        <f>IF(Setup!$A$17="","",Setup!$A$17)</f>
        <v/>
      </c>
      <c r="B46" s="84">
        <f>IF(Setup!$A$17="","",Setup!$B$17)</f>
        <v/>
      </c>
    </row>
    <row r="47">
      <c r="A47" s="26" t="inlineStr">
        <is>
          <t>Weekend or public holiday</t>
        </is>
      </c>
      <c r="B47" s="59" t="n"/>
    </row>
  </sheetData>
  <mergeCells count="3">
    <mergeCell ref="A1:AF1"/>
    <mergeCell ref="B3:E3"/>
    <mergeCell ref="A2:AF2"/>
  </mergeCells>
  <conditionalFormatting sqref="B8:AF37">
    <cfRule type="expression" priority="1" dxfId="3">
      <formula>AND($B$41&lt;&gt;"",LEFT(B8,LEN($B$41))=$B$41)</formula>
    </cfRule>
    <cfRule type="expression" priority="2" dxfId="4">
      <formula>AND($B$42&lt;&gt;"",LEFT(B8,LEN($B$42))=$B$42)</formula>
    </cfRule>
    <cfRule type="expression" priority="3" dxfId="5">
      <formula>AND($B$43&lt;&gt;"",LEFT(B8,LEN($B$43))=$B$43)</formula>
    </cfRule>
    <cfRule type="expression" priority="4" dxfId="6">
      <formula>AND($B$44&lt;&gt;"",LEFT(B8,LEN($B$44))=$B$44)</formula>
    </cfRule>
    <cfRule type="expression" priority="5" dxfId="7">
      <formula>AND($B$45&lt;&gt;"",LEFT(B8,LEN($B$45))=$B$45)</formula>
    </cfRule>
    <cfRule type="expression" priority="6" dxfId="8">
      <formula>AND($B$46&lt;&gt;"",LEFT(B8,LEN($B$46))=$B$46)</formula>
    </cfRule>
    <cfRule type="expression" priority="7" dxfId="9">
      <formula>B$7=1</formula>
    </cfRule>
  </conditionalFormatting>
  <conditionalFormatting sqref="B5:AF5">
    <cfRule type="expression" priority="8" dxfId="10">
      <formula>B$7=1</formula>
    </cfRule>
  </conditionalFormatting>
  <dataValidations count="1">
    <dataValidation sqref="B3" showDropDown="0" showInputMessage="1" showErrorMessage="1" allowBlank="1" errorTitle="Pick from the list" error="Choose a value from the drop-down list." promptTitle="Month" prompt="Pick a month." type="list" errorStyle="stop">
      <formula1>=Setup!$M$12:$M$23</formula1>
    </dataValidation>
  </dataValidations>
  <printOptions horizontalCentered="1"/>
  <pageMargins left="0.4" right="0.4" top="0.5" bottom="0.6" header="0.5" footer="0.5"/>
  <pageSetup orientation="landscape" paperSize="9" fitToHeight="0" fitToWidth="1"/>
  <headerFooter>
    <oddHeader/>
    <oddFooter>&amp;L&amp;8 Made by LeaveCalc, leavecalc.com&amp;R&amp;8 &amp;A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LeaveCalc</dc:creator>
  <dc:title xmlns:dc="http://purl.org/dc/elements/1.1/">Annual Leave Tracker 2027</dc:title>
  <dc:subject xmlns:dc="http://purl.org/dc/elements/1.1/">Free annual leave tracker for Excel and Google Sheets</dc:subject>
  <dcterms:created xmlns:dcterms="http://purl.org/dc/terms/" xmlns:xsi="http://www.w3.org/2001/XMLSchema-instance" xsi:type="dcterms:W3CDTF">2026-10-01T09:00:00Z</dcterms:created>
  <dcterms:modified xmlns:dcterms="http://purl.org/dc/terms/" xmlns:xsi="http://www.w3.org/2001/XMLSchema-instance" xsi:type="dcterms:W3CDTF">2026-10-01T09:00:00Z</dcterms:modified>
  <cp:lastModifiedBy>LeaveCalc</cp:lastModifiedBy>
  <cp:keywords>leavecalc.com</cp:keywords>
</cp:coreProperties>
</file>