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tup" sheetId="2" state="visible" r:id="rId2"/>
    <sheet xmlns:r="http://schemas.openxmlformats.org/officeDocument/2006/relationships" name="People" sheetId="3" state="visible" r:id="rId3"/>
    <sheet xmlns:r="http://schemas.openxmlformats.org/officeDocument/2006/relationships" name="Log" sheetId="4" state="visible" r:id="rId4"/>
    <sheet xmlns:r="http://schemas.openxmlformats.org/officeDocument/2006/relationships" name="Matrix" sheetId="5" state="visible" r:id="rId5"/>
  </sheets>
  <definedNames>
    <definedName name="_xlnm.Print_Titles" localSheetId="3">'Log'!$4:$4</definedName>
    <definedName name="_xlnm.Print_Titles" localSheetId="4">'Matrix'!$9:$9,'Matrix'!$A:$B</definedName>
  </definedNames>
  <calcPr calcId="124519" fullCalcOnLoad="1"/>
</workbook>
</file>

<file path=xl/styles.xml><?xml version="1.0" encoding="utf-8"?>
<styleSheet xmlns="http://schemas.openxmlformats.org/spreadsheetml/2006/main">
  <numFmts count="3">
    <numFmt numFmtId="164" formatCode="[$-409]dd mmm yyyy"/>
    <numFmt numFmtId="165" formatCode="0;-0;;@"/>
    <numFmt numFmtId="166" formatCode="0;-0;0"/>
  </numFmts>
  <fonts count="23">
    <font>
      <name val="Calibri"/>
      <family val="2"/>
      <color theme="1"/>
      <sz val="11"/>
      <scheme val="minor"/>
    </font>
    <font>
      <name val="Calibri"/>
      <b val="1"/>
      <color rgb="00FFFFFF"/>
      <sz val="13"/>
    </font>
    <font>
      <name val="Calibri"/>
      <color rgb="0064748B"/>
      <sz val="10"/>
    </font>
    <font>
      <name val="Calibri"/>
      <b val="1"/>
      <color rgb="00B45309"/>
      <sz val="12"/>
    </font>
    <font>
      <name val="Calibri"/>
      <b val="1"/>
      <color rgb="000F172A"/>
      <sz val="10"/>
    </font>
    <font>
      <name val="Calibri"/>
      <color rgb="000F172A"/>
      <sz val="10"/>
    </font>
    <font>
      <name val="Calibri"/>
      <color rgb="0064748B"/>
      <sz val="9"/>
    </font>
    <font>
      <name val="Calibri"/>
      <b val="1"/>
      <color rgb="00FFFFFF"/>
      <sz val="10"/>
    </font>
    <font>
      <name val="Calibri"/>
      <b val="1"/>
      <color rgb="0064748B"/>
      <sz val="9"/>
    </font>
    <font>
      <name val="Calibri"/>
      <i val="1"/>
      <color rgb="0064748B"/>
      <sz val="10"/>
    </font>
    <font>
      <name val="Calibri"/>
      <i val="1"/>
      <color rgb="0064748B"/>
      <sz val="9"/>
    </font>
    <font>
      <name val="Calibri"/>
      <color rgb="0094A3B8"/>
      <sz val="10"/>
    </font>
    <font>
      <name val="Calibri"/>
      <b val="1"/>
      <color rgb="00DC2626"/>
      <sz val="22"/>
    </font>
    <font>
      <name val="Calibri"/>
      <b val="1"/>
      <color rgb="00D97706"/>
      <sz val="22"/>
    </font>
    <font>
      <name val="Calibri"/>
      <b val="1"/>
      <color rgb="00B45309"/>
      <sz val="22"/>
    </font>
    <font>
      <name val="Calibri"/>
      <b val="1"/>
      <color rgb="00475569"/>
      <sz val="22"/>
    </font>
    <font>
      <name val="Calibri"/>
      <b val="1"/>
      <color rgb="00B45309"/>
      <sz val="9"/>
    </font>
    <font>
      <name val="Calibri"/>
      <color rgb="000F172A"/>
      <sz val="9"/>
    </font>
    <font>
      <name val="Calibri"/>
      <b val="1"/>
      <color rgb="00B45309"/>
      <sz val="11"/>
    </font>
    <font>
      <name val="Calibri"/>
      <b val="1"/>
      <color rgb="00FFFFFF"/>
      <sz val="16"/>
    </font>
    <font>
      <name val="Calibri"/>
      <b val="1"/>
      <color rgb="000F172A"/>
      <sz val="11"/>
    </font>
    <font>
      <name val="Calibri"/>
      <color rgb="00475569"/>
      <sz val="10"/>
    </font>
    <font>
      <name val="Calibri"/>
      <color rgb="00B45309"/>
      <sz val="10"/>
      <u val="single"/>
    </font>
  </fonts>
  <fills count="16">
    <fill>
      <patternFill/>
    </fill>
    <fill>
      <patternFill patternType="gray125"/>
    </fill>
    <fill>
      <patternFill patternType="solid">
        <fgColor rgb="000F172A"/>
      </patternFill>
    </fill>
    <fill>
      <patternFill patternType="solid">
        <fgColor rgb="00F1F5F9"/>
      </patternFill>
    </fill>
    <fill>
      <patternFill patternType="solid">
        <fgColor rgb="00FFF7E6"/>
      </patternFill>
    </fill>
    <fill>
      <patternFill patternType="solid">
        <fgColor rgb="000E7490"/>
      </patternFill>
    </fill>
    <fill>
      <patternFill patternType="solid">
        <fgColor rgb="0094A3B8"/>
      </patternFill>
    </fill>
    <fill>
      <patternFill patternType="solid">
        <fgColor rgb="00F8FAFC"/>
      </patternFill>
    </fill>
    <fill>
      <patternFill patternType="solid">
        <fgColor rgb="00FFFFFF"/>
      </patternFill>
    </fill>
    <fill>
      <patternFill patternType="solid">
        <fgColor rgb="00DC2626"/>
      </patternFill>
    </fill>
    <fill>
      <patternFill patternType="solid">
        <fgColor rgb="00D97706"/>
      </patternFill>
    </fill>
    <fill>
      <patternFill patternType="solid">
        <fgColor rgb="0064748B"/>
      </patternFill>
    </fill>
    <fill>
      <patternFill patternType="solid">
        <fgColor rgb="00CBD5E1"/>
      </patternFill>
    </fill>
    <fill>
      <patternFill patternType="solid">
        <fgColor rgb="00FEE2E2"/>
      </patternFill>
    </fill>
    <fill>
      <patternFill patternType="solid">
        <fgColor rgb="00FDE9C5"/>
      </patternFill>
    </fill>
    <fill>
      <patternFill patternType="solid">
        <fgColor rgb="00E2E8F0"/>
      </patternFill>
    </fill>
  </fills>
  <borders count="24">
    <border>
      <left/>
      <right/>
      <top/>
      <bottom/>
      <diagonal/>
    </border>
    <border>
      <left style="thin">
        <color rgb="00FBDFA6"/>
      </left>
      <right style="thin">
        <color rgb="00FBDFA6"/>
      </right>
      <top style="thin">
        <color rgb="00FBDFA6"/>
      </top>
      <bottom style="thin">
        <color rgb="00FBDFA6"/>
      </bottom>
    </border>
    <border>
      <left style="thin">
        <color rgb="00E2E8F0"/>
      </left>
      <right style="thin">
        <color rgb="00E2E8F0"/>
      </right>
      <top style="thin">
        <color rgb="00E2E8F0"/>
      </top>
      <bottom style="thin">
        <color rgb="00E2E8F0"/>
      </bottom>
    </border>
    <border>
      <left style="thin">
        <color rgb="00E2E8F0"/>
      </left>
      <top style="medium">
        <color rgb="00DC2626"/>
      </top>
    </border>
    <border>
      <right style="thin">
        <color rgb="00E2E8F0"/>
      </right>
      <top style="medium">
        <color rgb="00DC2626"/>
      </top>
    </border>
    <border>
      <left style="thin">
        <color rgb="00E2E8F0"/>
      </left>
    </border>
    <border>
      <right style="thin">
        <color rgb="00E2E8F0"/>
      </right>
    </border>
    <border>
      <left style="thin">
        <color rgb="00E2E8F0"/>
      </left>
      <bottom style="thin">
        <color rgb="00E2E8F0"/>
      </bottom>
    </border>
    <border>
      <right style="thin">
        <color rgb="00E2E8F0"/>
      </right>
      <bottom style="thin">
        <color rgb="00E2E8F0"/>
      </bottom>
    </border>
    <border>
      <left style="thin">
        <color rgb="00E2E8F0"/>
      </left>
      <top style="medium">
        <color rgb="00D97706"/>
      </top>
    </border>
    <border>
      <top style="medium">
        <color rgb="00D97706"/>
      </top>
    </border>
    <border>
      <right style="thin">
        <color rgb="00E2E8F0"/>
      </right>
      <top style="medium">
        <color rgb="00D97706"/>
      </top>
    </border>
    <border/>
    <border>
      <bottom style="thin">
        <color rgb="00E2E8F0"/>
      </bottom>
    </border>
    <border>
      <left style="thin">
        <color rgb="00E2E8F0"/>
      </left>
      <top style="medium">
        <color rgb="00B45309"/>
      </top>
    </border>
    <border>
      <top style="medium">
        <color rgb="00B45309"/>
      </top>
    </border>
    <border>
      <right style="thin">
        <color rgb="00E2E8F0"/>
      </right>
      <top style="medium">
        <color rgb="00B45309"/>
      </top>
    </border>
    <border>
      <left style="thin">
        <color rgb="00E2E8F0"/>
      </left>
      <top style="medium">
        <color rgb="00475569"/>
      </top>
    </border>
    <border>
      <top style="medium">
        <color rgb="00475569"/>
      </top>
    </border>
    <border>
      <right style="thin">
        <color rgb="00E2E8F0"/>
      </right>
      <top style="medium">
        <color rgb="00475569"/>
      </top>
    </border>
    <border>
      <left style="thin">
        <color rgb="00DC2626"/>
      </left>
      <right style="thin">
        <color rgb="00DC2626"/>
      </right>
      <top style="thin">
        <color rgb="00DC2626"/>
      </top>
      <bottom style="thin">
        <color rgb="00DC2626"/>
      </bottom>
    </border>
    <border>
      <left style="thin">
        <color rgb="00D97706"/>
      </left>
      <right style="thin">
        <color rgb="00D97706"/>
      </right>
      <top style="thin">
        <color rgb="00D97706"/>
      </top>
      <bottom style="thin">
        <color rgb="00D97706"/>
      </bottom>
    </border>
    <border>
      <left style="thin">
        <color rgb="0094A3B8"/>
      </left>
      <right style="thin">
        <color rgb="0094A3B8"/>
      </right>
      <top style="thin">
        <color rgb="0094A3B8"/>
      </top>
      <bottom style="thin">
        <color rgb="0094A3B8"/>
      </bottom>
    </border>
    <border>
      <left style="thin">
        <color rgb="00CBD5E1"/>
      </left>
      <right style="thin">
        <color rgb="00CBD5E1"/>
      </right>
      <top style="thin">
        <color rgb="00CBD5E1"/>
      </top>
      <bottom style="thin">
        <color rgb="00CBD5E1"/>
      </bottom>
    </border>
  </borders>
  <cellStyleXfs count="1">
    <xf numFmtId="0" fontId="0" fillId="0" borderId="0"/>
  </cellStyleXfs>
  <cellXfs count="65">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wrapText="1"/>
    </xf>
    <xf numFmtId="0" fontId="18" fillId="0" borderId="0" applyAlignment="1" pivotButton="0" quotePrefix="0" xfId="0">
      <alignment vertical="center"/>
    </xf>
    <xf numFmtId="0" fontId="19" fillId="10" borderId="0" applyAlignment="1" pivotButton="0" quotePrefix="0" xfId="0">
      <alignment horizontal="center" vertical="center"/>
    </xf>
    <xf numFmtId="0" fontId="20" fillId="0" borderId="0" applyAlignment="1" pivotButton="0" quotePrefix="0" xfId="0">
      <alignment vertical="center"/>
    </xf>
    <xf numFmtId="0" fontId="6" fillId="0" borderId="0" applyAlignment="1" pivotButton="0" quotePrefix="0" xfId="0">
      <alignment vertical="top" wrapText="1"/>
    </xf>
    <xf numFmtId="0" fontId="5" fillId="13" borderId="20" applyAlignment="1" pivotButton="0" quotePrefix="0" xfId="0">
      <alignment vertical="center"/>
    </xf>
    <xf numFmtId="0" fontId="5" fillId="0" borderId="0" applyAlignment="1" pivotButton="0" quotePrefix="0" xfId="0">
      <alignment vertical="center"/>
    </xf>
    <xf numFmtId="0" fontId="5" fillId="14" borderId="21" applyAlignment="1" pivotButton="0" quotePrefix="0" xfId="0">
      <alignment vertical="center"/>
    </xf>
    <xf numFmtId="0" fontId="5" fillId="15" borderId="22" applyAlignment="1" pivotButton="0" quotePrefix="0" xfId="0">
      <alignment vertical="center"/>
    </xf>
    <xf numFmtId="0" fontId="5" fillId="7" borderId="23" applyAlignment="1" pivotButton="0" quotePrefix="0" xfId="0">
      <alignment vertical="center"/>
    </xf>
    <xf numFmtId="0" fontId="5" fillId="4" borderId="1" applyAlignment="1" pivotButton="0" quotePrefix="0" xfId="0">
      <alignment vertical="center"/>
    </xf>
    <xf numFmtId="0" fontId="21" fillId="0" borderId="0" applyAlignment="1" pivotButton="0" quotePrefix="0" xfId="0">
      <alignment vertical="top" wrapText="1"/>
    </xf>
    <xf numFmtId="0" fontId="4" fillId="0" borderId="0" applyAlignment="1" pivotButton="0" quotePrefix="0" xfId="0">
      <alignment vertical="center"/>
    </xf>
    <xf numFmtId="0" fontId="22" fillId="0" borderId="0" applyAlignment="1" pivotButton="0" quotePrefix="0" xfId="0">
      <alignment vertical="center"/>
    </xf>
    <xf numFmtId="0" fontId="10" fillId="0" borderId="0" applyAlignment="1" pivotButton="0" quotePrefix="0" xfId="0">
      <alignment vertical="center"/>
    </xf>
    <xf numFmtId="0" fontId="3" fillId="0" borderId="0" applyAlignment="1" pivotButton="0" quotePrefix="0" xfId="0">
      <alignment vertical="center"/>
    </xf>
    <xf numFmtId="164" fontId="4" fillId="4" borderId="1" applyAlignment="1" pivotButton="0" quotePrefix="0" xfId="0">
      <alignment horizontal="center" vertical="center"/>
    </xf>
    <xf numFmtId="0" fontId="6" fillId="0" borderId="0" applyAlignment="1" pivotButton="0" quotePrefix="0" xfId="0">
      <alignment vertical="center"/>
    </xf>
    <xf numFmtId="0" fontId="8" fillId="0" borderId="0" applyAlignment="1" pivotButton="0" quotePrefix="0" xfId="0">
      <alignment vertical="center"/>
    </xf>
    <xf numFmtId="0" fontId="7" fillId="5" borderId="0" applyAlignment="1" pivotButton="0" quotePrefix="0" xfId="0">
      <alignment horizontal="center" vertical="center" wrapText="1"/>
    </xf>
    <xf numFmtId="0" fontId="7" fillId="6" borderId="0" applyAlignment="1" pivotButton="0" quotePrefix="0" xfId="0">
      <alignment horizontal="center" vertical="center" wrapText="1"/>
    </xf>
    <xf numFmtId="0" fontId="5" fillId="4" borderId="1" applyAlignment="1" pivotButton="0" quotePrefix="0" xfId="0">
      <alignment horizontal="center" vertical="center"/>
    </xf>
    <xf numFmtId="0" fontId="6" fillId="4" borderId="1" applyAlignment="1" pivotButton="0" quotePrefix="0" xfId="0">
      <alignment vertical="center"/>
    </xf>
    <xf numFmtId="0" fontId="9" fillId="4" borderId="1" applyAlignment="1" pivotButton="0" quotePrefix="0" xfId="0">
      <alignment vertical="center"/>
    </xf>
    <xf numFmtId="165" fontId="4" fillId="7" borderId="2" applyAlignment="1" pivotButton="0" quotePrefix="0" xfId="0">
      <alignment horizontal="center" vertical="center"/>
    </xf>
    <xf numFmtId="164" fontId="9" fillId="4" borderId="1" applyAlignment="1" pivotButton="0" quotePrefix="0" xfId="0">
      <alignment horizontal="center" vertical="center"/>
    </xf>
    <xf numFmtId="164" fontId="5" fillId="4" borderId="1" applyAlignment="1" pivotButton="0" quotePrefix="0" xfId="0">
      <alignment horizontal="center" vertical="center"/>
    </xf>
    <xf numFmtId="164" fontId="4" fillId="7" borderId="2" applyAlignment="1" pivotButton="0" quotePrefix="0" xfId="0">
      <alignment horizontal="center" vertical="center"/>
    </xf>
    <xf numFmtId="166" fontId="5" fillId="7" borderId="2" applyAlignment="1" pivotButton="0" quotePrefix="0" xfId="0">
      <alignment horizontal="center" vertical="center"/>
    </xf>
    <xf numFmtId="0" fontId="4" fillId="7" borderId="2" applyAlignment="1" pivotButton="0" quotePrefix="0" xfId="0">
      <alignment horizontal="center" vertical="center"/>
    </xf>
    <xf numFmtId="0" fontId="2" fillId="7" borderId="2" applyAlignment="1" pivotButton="0" quotePrefix="0" xfId="0">
      <alignment vertical="center"/>
    </xf>
    <xf numFmtId="165" fontId="11" fillId="0" borderId="2" applyAlignment="1" pivotButton="0" quotePrefix="0" xfId="0">
      <alignment horizontal="center" vertical="center"/>
    </xf>
    <xf numFmtId="164" fontId="4" fillId="0" borderId="0" applyAlignment="1" pivotButton="0" quotePrefix="0" xfId="0">
      <alignment horizontal="center" vertical="center"/>
    </xf>
    <xf numFmtId="0" fontId="8" fillId="8" borderId="3" applyAlignment="1" pivotButton="0" quotePrefix="0" xfId="0">
      <alignment horizontal="center" vertical="center"/>
    </xf>
    <xf numFmtId="0" fontId="0" fillId="8" borderId="4" pivotButton="0" quotePrefix="0" xfId="0"/>
    <xf numFmtId="0" fontId="8" fillId="8" borderId="9" applyAlignment="1" pivotButton="0" quotePrefix="0" xfId="0">
      <alignment horizontal="center" vertical="center"/>
    </xf>
    <xf numFmtId="0" fontId="0" fillId="8" borderId="10" pivotButton="0" quotePrefix="0" xfId="0"/>
    <xf numFmtId="0" fontId="0" fillId="8" borderId="11" pivotButton="0" quotePrefix="0" xfId="0"/>
    <xf numFmtId="0" fontId="8" fillId="8" borderId="14" applyAlignment="1" pivotButton="0" quotePrefix="0" xfId="0">
      <alignment horizontal="center" vertical="center"/>
    </xf>
    <xf numFmtId="0" fontId="0" fillId="8" borderId="15" pivotButton="0" quotePrefix="0" xfId="0"/>
    <xf numFmtId="0" fontId="0" fillId="8" borderId="16" pivotButton="0" quotePrefix="0" xfId="0"/>
    <xf numFmtId="0" fontId="8" fillId="8" borderId="17" applyAlignment="1" pivotButton="0" quotePrefix="0" xfId="0">
      <alignment horizontal="center" vertical="center"/>
    </xf>
    <xf numFmtId="0" fontId="0" fillId="8" borderId="18" pivotButton="0" quotePrefix="0" xfId="0"/>
    <xf numFmtId="0" fontId="0" fillId="8" borderId="19" pivotButton="0" quotePrefix="0" xfId="0"/>
    <xf numFmtId="1" fontId="12" fillId="8" borderId="5" applyAlignment="1" pivotButton="0" quotePrefix="0" xfId="0">
      <alignment horizontal="center" vertical="center"/>
    </xf>
    <xf numFmtId="0" fontId="0" fillId="8" borderId="6" pivotButton="0" quotePrefix="0" xfId="0"/>
    <xf numFmtId="1" fontId="13" fillId="8" borderId="5" applyAlignment="1" pivotButton="0" quotePrefix="0" xfId="0">
      <alignment horizontal="center" vertical="center"/>
    </xf>
    <xf numFmtId="0" fontId="0" fillId="8" borderId="12" pivotButton="0" quotePrefix="0" xfId="0"/>
    <xf numFmtId="1" fontId="14" fillId="8" borderId="5" applyAlignment="1" pivotButton="0" quotePrefix="0" xfId="0">
      <alignment horizontal="center" vertical="center"/>
    </xf>
    <xf numFmtId="1" fontId="15" fillId="8" borderId="5" applyAlignment="1" pivotButton="0" quotePrefix="0" xfId="0">
      <alignment horizontal="center" vertical="center"/>
    </xf>
    <xf numFmtId="0" fontId="0" fillId="8" borderId="7" pivotButton="0" quotePrefix="0" xfId="0"/>
    <xf numFmtId="0" fontId="0" fillId="8" borderId="8" pivotButton="0" quotePrefix="0" xfId="0"/>
    <xf numFmtId="0" fontId="0" fillId="8" borderId="13" pivotButton="0" quotePrefix="0" xfId="0"/>
    <xf numFmtId="1" fontId="10" fillId="0" borderId="0" applyAlignment="1" pivotButton="0" quotePrefix="0" xfId="0">
      <alignment horizontal="center" vertical="center"/>
    </xf>
    <xf numFmtId="0" fontId="10" fillId="0" borderId="0" applyAlignment="1" pivotButton="0" quotePrefix="0" xfId="0">
      <alignment horizontal="center" vertical="center"/>
    </xf>
    <xf numFmtId="0" fontId="5" fillId="7" borderId="2" applyAlignment="1" pivotButton="0" quotePrefix="0" xfId="0">
      <alignment vertical="center"/>
    </xf>
    <xf numFmtId="164" fontId="5" fillId="0" borderId="2" applyAlignment="1" pivotButton="0" quotePrefix="0" xfId="0">
      <alignment horizontal="center" vertical="center"/>
    </xf>
    <xf numFmtId="0" fontId="16" fillId="0" borderId="0" applyAlignment="1" pivotButton="0" quotePrefix="0" xfId="0">
      <alignment vertical="center"/>
    </xf>
    <xf numFmtId="0" fontId="5" fillId="9" borderId="2" pivotButton="0" quotePrefix="0" xfId="0"/>
    <xf numFmtId="0" fontId="17" fillId="0" borderId="0" applyAlignment="1" pivotButton="0" quotePrefix="0" xfId="0">
      <alignment vertical="center"/>
    </xf>
    <xf numFmtId="0" fontId="5" fillId="10" borderId="2" pivotButton="0" quotePrefix="0" xfId="0"/>
    <xf numFmtId="0" fontId="5" fillId="11" borderId="2" pivotButton="0" quotePrefix="0" xfId="0"/>
    <xf numFmtId="0" fontId="5" fillId="12" borderId="2" pivotButton="0" quotePrefix="0" xfId="0"/>
  </cellXfs>
  <cellStyles count="1">
    <cellStyle name="Normal" xfId="0" builtinId="0" hidden="0"/>
  </cellStyles>
  <dxfs count="10">
    <dxf>
      <font>
        <b val="1"/>
        <color rgb="00DC2626"/>
      </font>
      <fill>
        <patternFill patternType="solid">
          <fgColor rgb="00FEE2E2"/>
          <bgColor rgb="00FEE2E2"/>
        </patternFill>
      </fill>
    </dxf>
    <dxf>
      <font>
        <b val="1"/>
        <color rgb="0092400E"/>
      </font>
      <fill>
        <patternFill patternType="solid">
          <fgColor rgb="00FDE9C5"/>
          <bgColor rgb="00FDE9C5"/>
        </patternFill>
      </fill>
    </dxf>
    <dxf>
      <font>
        <i val="1"/>
        <color rgb="0092400E"/>
      </font>
      <fill>
        <patternFill patternType="solid">
          <fgColor rgb="00FFF7E6"/>
          <bgColor rgb="00FFF7E6"/>
        </patternFill>
      </fill>
    </dxf>
    <dxf>
      <font>
        <b val="1"/>
        <color rgb="00475569"/>
      </font>
      <fill>
        <patternFill patternType="solid">
          <fgColor rgb="00E2E8F0"/>
          <bgColor rgb="00E2E8F0"/>
        </patternFill>
      </fill>
    </dxf>
    <dxf>
      <font>
        <color rgb="0064748B"/>
      </font>
      <fill>
        <patternFill patternType="solid">
          <fgColor rgb="00F8FAFC"/>
          <bgColor rgb="00F8FAFC"/>
        </patternFill>
      </fill>
    </dxf>
    <dxf>
      <font>
        <i val="1"/>
        <color rgb="0094A3B8"/>
      </font>
    </dxf>
    <dxf>
      <font>
        <b val="1"/>
        <color rgb="00DC2626"/>
      </font>
    </dxf>
    <dxf>
      <font>
        <b val="1"/>
        <color rgb="0092400E"/>
      </font>
    </dxf>
    <dxf>
      <font>
        <color rgb="0094A3B8"/>
      </font>
    </dxf>
    <dxf>
      <font>
        <i val="1"/>
        <color rgb="0064748B"/>
      </font>
      <fill>
        <patternFill patternType="solid">
          <fgColor rgb="00F8FAFC"/>
          <bgColor rgb="00F8FAF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eavecalc.com/employee-license-tracking/" TargetMode="External" Id="rId1"/><Relationship Type="http://schemas.openxmlformats.org/officeDocument/2006/relationships/hyperlink" Target="https://leavecalc.com/dental-license-tracking/" TargetMode="External" Id="rId2"/></Relationships>
</file>

<file path=xl/worksheets/sheet1.xml><?xml version="1.0" encoding="utf-8"?>
<worksheet xmlns="http://schemas.openxmlformats.org/spreadsheetml/2006/main">
  <sheetPr>
    <tabColor rgb="000F172A"/>
    <outlinePr summaryBelow="1" summaryRight="1"/>
    <pageSetUpPr fitToPage="1"/>
  </sheetPr>
  <dimension ref="A1:H39"/>
  <sheetViews>
    <sheetView showGridLines="0" workbookViewId="0">
      <selection activeCell="A1" sqref="A1"/>
    </sheetView>
  </sheetViews>
  <sheetFormatPr baseColWidth="8" defaultRowHeight="15"/>
  <cols>
    <col width="3" customWidth="1" min="1" max="1"/>
    <col width="7" customWidth="1" min="2" max="2"/>
    <col width="20" customWidth="1" min="3" max="3"/>
    <col width="20" customWidth="1" min="4" max="4"/>
    <col width="20" customWidth="1" min="5" max="5"/>
    <col width="20" customWidth="1" min="6" max="6"/>
    <col width="20" customWidth="1" min="7" max="7"/>
    <col width="3" customWidth="1" min="8" max="8"/>
  </cols>
  <sheetData>
    <row r="1" ht="26" customHeight="1">
      <c r="A1" s="1" t="inlineStr">
        <is>
          <t xml:space="preserve">  LeaveCalc  |  Certification Tracker  |  How to use</t>
        </is>
      </c>
    </row>
    <row r="2" ht="30" customHeight="1">
      <c r="A2" s="2" t="inlineStr">
        <is>
          <t>Track expiry dates of licenses, certificates and training for up to 30 people and 12 types.</t>
        </is>
      </c>
    </row>
    <row r="4">
      <c r="B4" s="3" t="inlineStr">
        <is>
          <t>HOW TO USE, IN 5 STEPS</t>
        </is>
      </c>
    </row>
    <row r="6" ht="18" customHeight="1">
      <c r="B6" s="4" t="n">
        <v>1</v>
      </c>
      <c r="C6" s="5" t="inlineStr">
        <is>
          <t>List your credential types</t>
        </is>
      </c>
    </row>
    <row r="7" ht="48" customHeight="1">
      <c r="C7" s="6" t="inlineStr">
        <is>
          <t>On Setup, name the licenses, certificates and training you track. Give each a default validity in months, so a new record fills its own expiry date. Set how many days before expiry it should flag, and mark the types everyone needs as Required.</t>
        </is>
      </c>
    </row>
    <row r="9" ht="18" customHeight="1">
      <c r="B9" s="4" t="n">
        <v>2</v>
      </c>
      <c r="C9" s="5" t="inlineStr">
        <is>
          <t>Add your people</t>
        </is>
      </c>
    </row>
    <row r="10" ht="34" customHeight="1">
      <c r="C10" s="6" t="inlineStr">
        <is>
          <t>On People, enter each person once. The grey counts on the right show who has expired, expiring and missing items.</t>
        </is>
      </c>
    </row>
    <row r="12" ht="18" customHeight="1">
      <c r="B12" s="4" t="n">
        <v>3</v>
      </c>
      <c r="C12" s="5" t="inlineStr">
        <is>
          <t>Log each credential</t>
        </is>
      </c>
    </row>
    <row r="13" ht="34" customHeight="1">
      <c r="C13" s="6" t="inlineStr">
        <is>
          <t>On Log, pick the person and the credential, add the number and the issue date. Expires on fills itself from the validity. Type a date in Expires on only when the real expiry differs.</t>
        </is>
      </c>
    </row>
    <row r="15" ht="18" customHeight="1">
      <c r="B15" s="4" t="n">
        <v>4</v>
      </c>
      <c r="C15" s="5" t="inlineStr">
        <is>
          <t>Renew by adding a row</t>
        </is>
      </c>
    </row>
    <row r="16" ht="34" customHeight="1">
      <c r="C16" s="6" t="inlineStr">
        <is>
          <t>When someone renews, add a new row for the same person and credential. The older row turns to Renewed, so only the newest record counts and your history stays.</t>
        </is>
      </c>
    </row>
    <row r="18" ht="18" customHeight="1">
      <c r="B18" s="4" t="n">
        <v>5</v>
      </c>
      <c r="C18" s="5" t="inlineStr">
        <is>
          <t>Read the Matrix</t>
        </is>
      </c>
    </row>
    <row r="19" ht="34" customHeight="1">
      <c r="C19" s="6" t="inlineStr">
        <is>
          <t>Matrix shows everyone against every type with the expiry date in each cell. Red is expired, amber is expiring or Missing, grey-blue is valid.</t>
        </is>
      </c>
    </row>
    <row r="22">
      <c r="B22" s="3" t="inlineStr">
        <is>
          <t>WHAT THE COLOURS MEAN</t>
        </is>
      </c>
    </row>
    <row r="23" ht="18" customHeight="1">
      <c r="B23" s="7" t="n"/>
      <c r="C23" s="8" t="inlineStr">
        <is>
          <t>Expired: the expiry date has passed.</t>
        </is>
      </c>
    </row>
    <row r="24" ht="18" customHeight="1">
      <c r="B24" s="9" t="n"/>
      <c r="C24" s="8" t="inlineStr">
        <is>
          <t>Expiring: inside its window. Also Missing: required and not logged.</t>
        </is>
      </c>
    </row>
    <row r="25" ht="18" customHeight="1">
      <c r="B25" s="10" t="n"/>
      <c r="C25" s="8" t="inlineStr">
        <is>
          <t>Valid: expires later than the window.</t>
        </is>
      </c>
    </row>
    <row r="26" ht="18" customHeight="1">
      <c r="B26" s="11" t="n"/>
      <c r="C26" s="8" t="inlineStr">
        <is>
          <t>No expiry: nothing to renew.</t>
        </is>
      </c>
    </row>
    <row r="27" ht="18" customHeight="1">
      <c r="B27" s="12" t="n"/>
      <c r="C27" s="8" t="inlineStr">
        <is>
          <t>Amber cell: yours to type in. Grey cell: automatic.</t>
        </is>
      </c>
    </row>
    <row r="29">
      <c r="B29" s="3" t="inlineStr">
        <is>
          <t>GOOD TO KNOW</t>
        </is>
      </c>
    </row>
    <row r="30" ht="46.5" customHeight="1">
      <c r="B30" s="13" t="inlineStr">
        <is>
          <t>Status is worked out from the check date on Setup, which is today unless you type another date. Expired means the expiry date is before the check date. Expiring means it falls inside the type's window. Valid is everything later. A record with no expiry date shows No expiry.</t>
        </is>
      </c>
    </row>
    <row r="31" ht="17.5" customHeight="1">
      <c r="B31" s="13" t="inlineStr">
        <is>
          <t>A type with a default validity but no issue date and no expiry date shows Needs a date.</t>
        </is>
      </c>
    </row>
    <row r="32" ht="32" customHeight="1">
      <c r="B32" s="13" t="inlineStr">
        <is>
          <t>Please clear the grey sample rows first: select the cells and press Delete. Do not delete whole rows, so the formulas stay in place. Use each name once and spell it the same way on every sheet.</t>
        </is>
      </c>
    </row>
    <row r="33" ht="46.5" customHeight="1">
      <c r="B33" s="13" t="inlineStr">
        <is>
          <t>This file keeps dates and reminders only. It does not store the documents themselves, so keep those in your own secure place and note the link in the Notes column. It sends nothing and is not legal or compliance advice: check what your regulator or insurer requires.</t>
        </is>
      </c>
    </row>
    <row r="34" ht="32" customHeight="1">
      <c r="B34" s="13" t="inlineStr">
        <is>
          <t>Works in Excel, Google Sheets and LibreOffice. In Google Sheets: File, Import, Upload, then Replace spreadsheet. No macros.</t>
        </is>
      </c>
    </row>
    <row r="36" ht="18" customHeight="1">
      <c r="B36" s="14" t="inlineStr">
        <is>
          <t>Team</t>
        </is>
      </c>
      <c r="C36" s="15" t="inlineStr">
        <is>
          <t>LeaveCalc licenses and certificates: reminder emails to the person and the manager</t>
        </is>
      </c>
    </row>
    <row r="37" ht="18" customHeight="1">
      <c r="B37" s="14" t="inlineStr">
        <is>
          <t>Dental</t>
        </is>
      </c>
      <c r="C37" s="15" t="inlineStr">
        <is>
          <t>Dental license tracking in LeaveCalc</t>
        </is>
      </c>
    </row>
    <row r="39">
      <c r="B39" s="16" t="inlineStr">
        <is>
          <t>Made by LeaveCalc, leavecalc.com. Free to use and share. No macros, nothing is sent anywhere.</t>
        </is>
      </c>
    </row>
  </sheetData>
  <mergeCells count="30">
    <mergeCell ref="C6:G6"/>
    <mergeCell ref="B12:B13"/>
    <mergeCell ref="B18:B19"/>
    <mergeCell ref="C24:G24"/>
    <mergeCell ref="C15:G15"/>
    <mergeCell ref="A1:H1"/>
    <mergeCell ref="C26:G26"/>
    <mergeCell ref="B34:G34"/>
    <mergeCell ref="C10:G10"/>
    <mergeCell ref="C16:G16"/>
    <mergeCell ref="C25:G25"/>
    <mergeCell ref="B30:G30"/>
    <mergeCell ref="B6:B7"/>
    <mergeCell ref="C9:G9"/>
    <mergeCell ref="B33:G33"/>
    <mergeCell ref="B15:B16"/>
    <mergeCell ref="B9:B10"/>
    <mergeCell ref="C12:G12"/>
    <mergeCell ref="A2:H2"/>
    <mergeCell ref="C27:G27"/>
    <mergeCell ref="B32:G32"/>
    <mergeCell ref="C36:G36"/>
    <mergeCell ref="C23:G23"/>
    <mergeCell ref="C7:G7"/>
    <mergeCell ref="B31:G31"/>
    <mergeCell ref="C19:G19"/>
    <mergeCell ref="C37:G37"/>
    <mergeCell ref="C13:G13"/>
    <mergeCell ref="C18:G18"/>
    <mergeCell ref="B39:G39"/>
  </mergeCells>
  <hyperlinks>
    <hyperlink xmlns:r="http://schemas.openxmlformats.org/officeDocument/2006/relationships" ref="C36" r:id="rId1"/>
    <hyperlink xmlns:r="http://schemas.openxmlformats.org/officeDocument/2006/relationships" ref="C37" r:id="rId2"/>
  </hyperlinks>
  <printOptions horizontalCentered="1"/>
  <pageMargins left="0.4" right="0.4" top="0.5" bottom="0.6" header="0.5" footer="0.5"/>
  <pageSetup orientation="portrait" paperSize="9" fitToHeight="0" fitToWidth="1"/>
  <headerFooter>
    <oddHeader/>
    <oddFooter>&amp;L&amp;8 Made by LeaveCalc, leavecalc.com&amp;R&amp;8 &amp;A  page &amp;P of &amp;N</oddFooter>
    <evenHeader/>
    <evenFooter/>
    <firstHeader/>
    <firstFooter/>
  </headerFooter>
</worksheet>
</file>

<file path=xl/worksheets/sheet2.xml><?xml version="1.0" encoding="utf-8"?>
<worksheet xmlns="http://schemas.openxmlformats.org/spreadsheetml/2006/main">
  <sheetPr>
    <tabColor rgb="00D97706"/>
    <outlinePr summaryBelow="1" summaryRight="1"/>
    <pageSetUpPr fitToPage="1"/>
  </sheetPr>
  <dimension ref="A1:K25"/>
  <sheetViews>
    <sheetView showGridLines="0" workbookViewId="0">
      <pane ySplit="3" topLeftCell="A4" activePane="bottomLeft" state="frozen"/>
      <selection pane="bottomLeft" activeCell="A1" sqref="A1"/>
    </sheetView>
  </sheetViews>
  <sheetFormatPr baseColWidth="8" defaultRowHeight="15"/>
  <cols>
    <col width="30" customWidth="1" min="1" max="1"/>
    <col width="20" customWidth="1" min="2" max="2"/>
    <col width="18" customWidth="1" min="3" max="3"/>
    <col width="20" customWidth="1" min="4" max="4"/>
    <col width="16" customWidth="1" min="5" max="5"/>
    <col width="46" customWidth="1" min="6" max="6"/>
    <col width="3" customWidth="1" min="7" max="7"/>
    <col width="3" customWidth="1" min="8" max="8"/>
    <col width="16" customWidth="1" min="9" max="9"/>
    <col width="3" customWidth="1" min="10" max="10"/>
    <col width="12" customWidth="1" min="11" max="11"/>
  </cols>
  <sheetData>
    <row r="1" ht="26" customHeight="1">
      <c r="A1" s="1" t="inlineStr">
        <is>
          <t xml:space="preserve">  LeaveCalc  |  Certification Tracker  |  Setup</t>
        </is>
      </c>
    </row>
    <row r="2" ht="30" customHeight="1">
      <c r="A2" s="2" t="inlineStr">
        <is>
          <t>Fill this sheet first. Amber cells are yours to edit, grey cells are worked out for you.</t>
        </is>
      </c>
    </row>
    <row r="4">
      <c r="A4" s="17" t="inlineStr">
        <is>
          <t>1. Basics</t>
        </is>
      </c>
    </row>
    <row r="5">
      <c r="A5" s="14" t="inlineStr">
        <is>
          <t>Check as of (date)</t>
        </is>
      </c>
      <c r="B5" s="18">
        <f>TODAY()</f>
        <v/>
      </c>
      <c r="C5" s="19" t="inlineStr">
        <is>
          <t>Leave =TODAY() for today. Type a date to see how the list looks on another day.</t>
        </is>
      </c>
    </row>
    <row r="6">
      <c r="A6" s="14" t="inlineStr">
        <is>
          <t>Organisation (optional)</t>
        </is>
      </c>
      <c r="B6" s="12" t="inlineStr">
        <is>
          <t>Your company</t>
        </is>
      </c>
    </row>
    <row r="10">
      <c r="A10" s="17" t="inlineStr">
        <is>
          <t>2. Credential types (up to 12)</t>
        </is>
      </c>
      <c r="I10" s="20" t="inlineStr">
        <is>
          <t>Lookups (do not edit)</t>
        </is>
      </c>
    </row>
    <row r="11" ht="26" customHeight="1">
      <c r="A11" s="21" t="inlineStr">
        <is>
          <t>Credential type</t>
        </is>
      </c>
      <c r="B11" s="21" t="inlineStr">
        <is>
          <t>Category</t>
        </is>
      </c>
      <c r="C11" s="21" t="inlineStr">
        <is>
          <t>Default validity (months)</t>
        </is>
      </c>
      <c r="D11" s="21" t="inlineStr">
        <is>
          <t>Flag it this many days before it expires</t>
        </is>
      </c>
      <c r="E11" s="21" t="inlineStr">
        <is>
          <t>Required for everyone?</t>
        </is>
      </c>
      <c r="F11" s="21" t="inlineStr">
        <is>
          <t>Note</t>
        </is>
      </c>
      <c r="I11" s="22" t="inlineStr">
        <is>
          <t>Category</t>
        </is>
      </c>
      <c r="K11" s="22" t="inlineStr">
        <is>
          <t>Yes / No</t>
        </is>
      </c>
    </row>
    <row r="12">
      <c r="A12" s="12" t="inlineStr">
        <is>
          <t>First aid</t>
        </is>
      </c>
      <c r="B12" s="12" t="inlineStr">
        <is>
          <t>Certification</t>
        </is>
      </c>
      <c r="C12" s="23" t="n">
        <v>36</v>
      </c>
      <c r="D12" s="23" t="n">
        <v>60</v>
      </c>
      <c r="E12" s="23" t="inlineStr">
        <is>
          <t>No</t>
        </is>
      </c>
      <c r="F12" s="24" t="inlineStr"/>
      <c r="I12" s="19" t="inlineStr">
        <is>
          <t>License</t>
        </is>
      </c>
      <c r="K12" s="19" t="inlineStr">
        <is>
          <t>Yes</t>
        </is>
      </c>
    </row>
    <row r="13">
      <c r="A13" s="12" t="inlineStr">
        <is>
          <t>CPR / BLS</t>
        </is>
      </c>
      <c r="B13" s="12" t="inlineStr">
        <is>
          <t>Certification</t>
        </is>
      </c>
      <c r="C13" s="23" t="n">
        <v>24</v>
      </c>
      <c r="D13" s="23" t="n">
        <v>60</v>
      </c>
      <c r="E13" s="23" t="inlineStr">
        <is>
          <t>Yes</t>
        </is>
      </c>
      <c r="F13" s="24" t="inlineStr">
        <is>
          <t>Required for everyone, so a missing one shows on Matrix.</t>
        </is>
      </c>
      <c r="I13" s="19" t="inlineStr">
        <is>
          <t>Certification</t>
        </is>
      </c>
      <c r="K13" s="19" t="inlineStr">
        <is>
          <t>No</t>
        </is>
      </c>
    </row>
    <row r="14">
      <c r="A14" s="12" t="inlineStr">
        <is>
          <t>Fire warden</t>
        </is>
      </c>
      <c r="B14" s="12" t="inlineStr">
        <is>
          <t>Training</t>
        </is>
      </c>
      <c r="C14" s="23" t="n">
        <v>12</v>
      </c>
      <c r="D14" s="23" t="n">
        <v>30</v>
      </c>
      <c r="E14" s="23" t="inlineStr">
        <is>
          <t>No</t>
        </is>
      </c>
      <c r="F14" s="24" t="inlineStr"/>
      <c r="I14" s="19" t="inlineStr">
        <is>
          <t>Training</t>
        </is>
      </c>
    </row>
    <row r="15">
      <c r="A15" s="12" t="inlineStr">
        <is>
          <t>Data protection training</t>
        </is>
      </c>
      <c r="B15" s="12" t="inlineStr">
        <is>
          <t>Training</t>
        </is>
      </c>
      <c r="C15" s="23" t="n">
        <v>12</v>
      </c>
      <c r="D15" s="23" t="n">
        <v>60</v>
      </c>
      <c r="E15" s="23" t="inlineStr">
        <is>
          <t>Yes</t>
        </is>
      </c>
      <c r="F15" s="24" t="inlineStr"/>
      <c r="I15" s="19" t="inlineStr">
        <is>
          <t>Document</t>
        </is>
      </c>
    </row>
    <row r="16">
      <c r="A16" s="12" t="inlineStr">
        <is>
          <t>Forklift operator</t>
        </is>
      </c>
      <c r="B16" s="12" t="inlineStr">
        <is>
          <t>License</t>
        </is>
      </c>
      <c r="C16" s="23" t="n">
        <v>36</v>
      </c>
      <c r="D16" s="23" t="n">
        <v>90</v>
      </c>
      <c r="E16" s="23" t="inlineStr">
        <is>
          <t>No</t>
        </is>
      </c>
      <c r="F16" s="24" t="inlineStr"/>
      <c r="I16" s="19" t="inlineStr">
        <is>
          <t>Other</t>
        </is>
      </c>
    </row>
    <row r="17">
      <c r="A17" s="12" t="inlineStr">
        <is>
          <t>Professional license</t>
        </is>
      </c>
      <c r="B17" s="12" t="inlineStr">
        <is>
          <t>License</t>
        </is>
      </c>
      <c r="C17" s="23" t="n">
        <v>12</v>
      </c>
      <c r="D17" s="23" t="n">
        <v>90</v>
      </c>
      <c r="E17" s="23" t="inlineStr">
        <is>
          <t>No</t>
        </is>
      </c>
      <c r="F17" s="24" t="inlineStr">
        <is>
          <t>Renewal date varies, so you may type it on Log.</t>
        </is>
      </c>
    </row>
    <row r="18">
      <c r="A18" s="12" t="inlineStr">
        <is>
          <t>Driver license</t>
        </is>
      </c>
      <c r="B18" s="12" t="inlineStr">
        <is>
          <t>License</t>
        </is>
      </c>
      <c r="C18" s="23" t="n"/>
      <c r="D18" s="23" t="n">
        <v>60</v>
      </c>
      <c r="E18" s="23" t="inlineStr">
        <is>
          <t>No</t>
        </is>
      </c>
      <c r="F18" s="24" t="inlineStr">
        <is>
          <t>No default validity: type the expiry date on Log.</t>
        </is>
      </c>
    </row>
    <row r="19">
      <c r="A19" s="12" t="inlineStr">
        <is>
          <t>Right to work check</t>
        </is>
      </c>
      <c r="B19" s="12" t="inlineStr">
        <is>
          <t>Document</t>
        </is>
      </c>
      <c r="C19" s="23" t="n"/>
      <c r="D19" s="23" t="n">
        <v>60</v>
      </c>
      <c r="E19" s="23" t="inlineStr">
        <is>
          <t>No</t>
        </is>
      </c>
      <c r="F19" s="24" t="inlineStr">
        <is>
          <t>No expiry date needed: leave Expires blank.</t>
        </is>
      </c>
    </row>
    <row r="20">
      <c r="A20" s="12" t="n"/>
      <c r="B20" s="12" t="n"/>
      <c r="C20" s="23" t="n"/>
      <c r="D20" s="23" t="n"/>
      <c r="E20" s="23" t="n"/>
      <c r="F20" s="24" t="n"/>
    </row>
    <row r="21">
      <c r="A21" s="12" t="n"/>
      <c r="B21" s="12" t="n"/>
      <c r="C21" s="23" t="n"/>
      <c r="D21" s="23" t="n"/>
      <c r="E21" s="23" t="n"/>
      <c r="F21" s="24" t="n"/>
    </row>
    <row r="22">
      <c r="A22" s="12" t="n"/>
      <c r="B22" s="12" t="n"/>
      <c r="C22" s="23" t="n"/>
      <c r="D22" s="23" t="n"/>
      <c r="E22" s="23" t="n"/>
      <c r="F22" s="24" t="n"/>
    </row>
    <row r="23">
      <c r="A23" s="12" t="n"/>
      <c r="B23" s="12" t="n"/>
      <c r="C23" s="23" t="n"/>
      <c r="D23" s="23" t="n"/>
      <c r="E23" s="23" t="n"/>
      <c r="F23" s="24" t="n"/>
    </row>
    <row r="24">
      <c r="A24" s="19" t="inlineStr">
        <is>
          <t>The names here feed the drop-down on Log and the columns on Matrix. Rename or clear the sample types to fit your team.</t>
        </is>
      </c>
    </row>
    <row r="25">
      <c r="A25" s="19" t="inlineStr">
        <is>
          <t>Keep each name unique. Leave the window blank to use 60 days.</t>
        </is>
      </c>
    </row>
  </sheetData>
  <mergeCells count="2">
    <mergeCell ref="A2:K2"/>
    <mergeCell ref="A1:K1"/>
  </mergeCells>
  <dataValidations count="5">
    <dataValidation sqref="B5" showDropDown="0" showInputMessage="1" showErrorMessage="1" allowBlank="1" errorTitle="Not a date" error="Enter a real date, for example 2027-08-02 or 2 Aug 2027." promptTitle="Check date" prompt="Leave =TODAY() to check against today, or type a date to look at the past or the future." type="date" operator="between">
      <formula1>36526</formula1>
      <formula2>73415</formula2>
    </dataValidation>
    <dataValidation sqref="B12:B23" showDropDown="0" showInputMessage="1" showErrorMessage="1" allowBlank="1" errorTitle="Pick from the list" error="Choose a value from the drop-down list." promptTitle="Category" prompt="License, certification, training, document or other." type="list" errorStyle="stop">
      <formula1>=$I$12:$I$16</formula1>
    </dataValidation>
    <dataValidation sqref="C12:C23" showDropDown="0" showInputMessage="1" showErrorMessage="1" allowBlank="1" errorTitle="Check the number" error="Enter a number between 1 and 240." promptTitle="Default validity" prompt="Months a new record stays valid, for example 24. Leave blank if it varies or never expires." type="whole" operator="between">
      <formula1>1</formula1>
      <formula2>240</formula2>
    </dataValidation>
    <dataValidation sqref="D12:D23" showDropDown="0" showInputMessage="1" showErrorMessage="1" allowBlank="1" errorTitle="Check the number" error="Enter a number between 1 and 365." promptTitle="Window" prompt="Status turns to Expiring this many days before the expiry date. Blank means 60." type="whole" operator="between">
      <formula1>1</formula1>
      <formula2>365</formula2>
    </dataValidation>
    <dataValidation sqref="E12:E23" showDropDown="0" showInputMessage="1" showErrorMessage="1" allowBlank="1" errorTitle="Pick from the list" error="Choose a value from the drop-down list." promptTitle="Required?" prompt="Yes: anyone without this credential shows as Missing on Matrix." type="list" errorStyle="stop">
      <formula1>=$K$12:$K$13</formula1>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3.xml><?xml version="1.0" encoding="utf-8"?>
<worksheet xmlns="http://schemas.openxmlformats.org/spreadsheetml/2006/main">
  <sheetPr>
    <tabColor rgb="00D97706"/>
    <outlinePr summaryBelow="1" summaryRight="1"/>
    <pageSetUpPr fitToPage="1"/>
  </sheetPr>
  <dimension ref="A1:F3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2" customWidth="1" min="2" max="2"/>
    <col width="36" customWidth="1" min="3" max="3"/>
    <col width="12" customWidth="1" min="4" max="4"/>
    <col width="12" customWidth="1" min="5" max="5"/>
    <col width="12" customWidth="1" min="6" max="6"/>
  </cols>
  <sheetData>
    <row r="1" ht="26" customHeight="1">
      <c r="A1" s="1" t="inlineStr">
        <is>
          <t xml:space="preserve">  LeaveCalc  |  Certification Tracker  |  People</t>
        </is>
      </c>
    </row>
    <row r="2" ht="30" customHeight="1">
      <c r="A2" s="2" t="inlineStr">
        <is>
          <t>One row per person. Clear the grey sample rows (select the cells and press Delete). Do not delete whole rows.</t>
        </is>
      </c>
    </row>
    <row r="4" ht="32" customHeight="1">
      <c r="A4" s="21" t="inlineStr">
        <is>
          <t>Person</t>
        </is>
      </c>
      <c r="B4" s="21" t="inlineStr">
        <is>
          <t>Department (optional)</t>
        </is>
      </c>
      <c r="C4" s="21" t="inlineStr">
        <is>
          <t>Notes</t>
        </is>
      </c>
      <c r="D4" s="22" t="inlineStr">
        <is>
          <t>Expired</t>
        </is>
      </c>
      <c r="E4" s="22" t="inlineStr">
        <is>
          <t>Expiring</t>
        </is>
      </c>
      <c r="F4" s="22" t="inlineStr">
        <is>
          <t>Missing</t>
        </is>
      </c>
    </row>
    <row r="5">
      <c r="A5" s="25" t="inlineStr">
        <is>
          <t>Alex Rivera (sample)</t>
        </is>
      </c>
      <c r="B5" s="25" t="inlineStr">
        <is>
          <t>Operations</t>
        </is>
      </c>
      <c r="C5" s="25" t="inlineStr">
        <is>
          <t>Sample row, delete me</t>
        </is>
      </c>
      <c r="D5" s="26">
        <f>IF($A5="","",COUNTIFS(Log!$A$5:$A$404,$A5,Log!$I$5:$I$404,"Expired"))</f>
        <v/>
      </c>
      <c r="E5" s="26">
        <f>IF($A5="","",COUNTIFS(Log!$A$5:$A$404,$A5,Log!$I$5:$I$404,"Expiring"))</f>
        <v/>
      </c>
      <c r="F5" s="26">
        <f>IF($A5="","",COUNTIF(Matrix!$C10:$N10,"Missing"))</f>
        <v/>
      </c>
    </row>
    <row r="6">
      <c r="A6" s="25" t="inlineStr">
        <is>
          <t>Sam Okafor (sample)</t>
        </is>
      </c>
      <c r="B6" s="25" t="inlineStr">
        <is>
          <t>Operations</t>
        </is>
      </c>
      <c r="C6" s="25" t="inlineStr">
        <is>
          <t>Sample row, delete me</t>
        </is>
      </c>
      <c r="D6" s="26">
        <f>IF($A6="","",COUNTIFS(Log!$A$5:$A$404,$A6,Log!$I$5:$I$404,"Expired"))</f>
        <v/>
      </c>
      <c r="E6" s="26">
        <f>IF($A6="","",COUNTIFS(Log!$A$5:$A$404,$A6,Log!$I$5:$I$404,"Expiring"))</f>
        <v/>
      </c>
      <c r="F6" s="26">
        <f>IF($A6="","",COUNTIF(Matrix!$C11:$N11,"Missing"))</f>
        <v/>
      </c>
    </row>
    <row r="7">
      <c r="A7" s="25" t="inlineStr">
        <is>
          <t>Priya Nair (sample)</t>
        </is>
      </c>
      <c r="B7" s="25" t="inlineStr">
        <is>
          <t>Clinical</t>
        </is>
      </c>
      <c r="C7" s="25" t="inlineStr">
        <is>
          <t>Sample row, delete me</t>
        </is>
      </c>
      <c r="D7" s="26">
        <f>IF($A7="","",COUNTIFS(Log!$A$5:$A$404,$A7,Log!$I$5:$I$404,"Expired"))</f>
        <v/>
      </c>
      <c r="E7" s="26">
        <f>IF($A7="","",COUNTIFS(Log!$A$5:$A$404,$A7,Log!$I$5:$I$404,"Expiring"))</f>
        <v/>
      </c>
      <c r="F7" s="26">
        <f>IF($A7="","",COUNTIF(Matrix!$C12:$N12,"Missing"))</f>
        <v/>
      </c>
    </row>
    <row r="8">
      <c r="A8" s="25" t="inlineStr">
        <is>
          <t>Jordan Lee (sample)</t>
        </is>
      </c>
      <c r="B8" s="25" t="inlineStr">
        <is>
          <t>Front desk</t>
        </is>
      </c>
      <c r="C8" s="25" t="inlineStr">
        <is>
          <t>Sample row, delete me</t>
        </is>
      </c>
      <c r="D8" s="26">
        <f>IF($A8="","",COUNTIFS(Log!$A$5:$A$404,$A8,Log!$I$5:$I$404,"Expired"))</f>
        <v/>
      </c>
      <c r="E8" s="26">
        <f>IF($A8="","",COUNTIFS(Log!$A$5:$A$404,$A8,Log!$I$5:$I$404,"Expiring"))</f>
        <v/>
      </c>
      <c r="F8" s="26">
        <f>IF($A8="","",COUNTIF(Matrix!$C13:$N13,"Missing"))</f>
        <v/>
      </c>
    </row>
    <row r="9">
      <c r="A9" s="25" t="inlineStr">
        <is>
          <t>Chris Meyer (sample)</t>
        </is>
      </c>
      <c r="B9" s="25" t="inlineStr">
        <is>
          <t>Front desk</t>
        </is>
      </c>
      <c r="C9" s="25" t="inlineStr">
        <is>
          <t>Sample row, delete me</t>
        </is>
      </c>
      <c r="D9" s="26">
        <f>IF($A9="","",COUNTIFS(Log!$A$5:$A$404,$A9,Log!$I$5:$I$404,"Expired"))</f>
        <v/>
      </c>
      <c r="E9" s="26">
        <f>IF($A9="","",COUNTIFS(Log!$A$5:$A$404,$A9,Log!$I$5:$I$404,"Expiring"))</f>
        <v/>
      </c>
      <c r="F9" s="26">
        <f>IF($A9="","",COUNTIF(Matrix!$C14:$N14,"Missing"))</f>
        <v/>
      </c>
    </row>
    <row r="10">
      <c r="A10" s="25" t="inlineStr">
        <is>
          <t>Maya Chen (sample)</t>
        </is>
      </c>
      <c r="B10" s="25" t="inlineStr">
        <is>
          <t>Clinical</t>
        </is>
      </c>
      <c r="C10" s="25" t="inlineStr">
        <is>
          <t>Sample row, delete me</t>
        </is>
      </c>
      <c r="D10" s="26">
        <f>IF($A10="","",COUNTIFS(Log!$A$5:$A$404,$A10,Log!$I$5:$I$404,"Expired"))</f>
        <v/>
      </c>
      <c r="E10" s="26">
        <f>IF($A10="","",COUNTIFS(Log!$A$5:$A$404,$A10,Log!$I$5:$I$404,"Expiring"))</f>
        <v/>
      </c>
      <c r="F10" s="26">
        <f>IF($A10="","",COUNTIF(Matrix!$C15:$N15,"Missing"))</f>
        <v/>
      </c>
    </row>
    <row r="11">
      <c r="A11" s="12" t="n"/>
      <c r="B11" s="12" t="n"/>
      <c r="C11" s="12" t="n"/>
      <c r="D11" s="26">
        <f>IF($A11="","",COUNTIFS(Log!$A$5:$A$404,$A11,Log!$I$5:$I$404,"Expired"))</f>
        <v/>
      </c>
      <c r="E11" s="26">
        <f>IF($A11="","",COUNTIFS(Log!$A$5:$A$404,$A11,Log!$I$5:$I$404,"Expiring"))</f>
        <v/>
      </c>
      <c r="F11" s="26">
        <f>IF($A11="","",COUNTIF(Matrix!$C16:$N16,"Missing"))</f>
        <v/>
      </c>
    </row>
    <row r="12">
      <c r="A12" s="12" t="n"/>
      <c r="B12" s="12" t="n"/>
      <c r="C12" s="12" t="n"/>
      <c r="D12" s="26">
        <f>IF($A12="","",COUNTIFS(Log!$A$5:$A$404,$A12,Log!$I$5:$I$404,"Expired"))</f>
        <v/>
      </c>
      <c r="E12" s="26">
        <f>IF($A12="","",COUNTIFS(Log!$A$5:$A$404,$A12,Log!$I$5:$I$404,"Expiring"))</f>
        <v/>
      </c>
      <c r="F12" s="26">
        <f>IF($A12="","",COUNTIF(Matrix!$C17:$N17,"Missing"))</f>
        <v/>
      </c>
    </row>
    <row r="13">
      <c r="A13" s="12" t="n"/>
      <c r="B13" s="12" t="n"/>
      <c r="C13" s="12" t="n"/>
      <c r="D13" s="26">
        <f>IF($A13="","",COUNTIFS(Log!$A$5:$A$404,$A13,Log!$I$5:$I$404,"Expired"))</f>
        <v/>
      </c>
      <c r="E13" s="26">
        <f>IF($A13="","",COUNTIFS(Log!$A$5:$A$404,$A13,Log!$I$5:$I$404,"Expiring"))</f>
        <v/>
      </c>
      <c r="F13" s="26">
        <f>IF($A13="","",COUNTIF(Matrix!$C18:$N18,"Missing"))</f>
        <v/>
      </c>
    </row>
    <row r="14">
      <c r="A14" s="12" t="n"/>
      <c r="B14" s="12" t="n"/>
      <c r="C14" s="12" t="n"/>
      <c r="D14" s="26">
        <f>IF($A14="","",COUNTIFS(Log!$A$5:$A$404,$A14,Log!$I$5:$I$404,"Expired"))</f>
        <v/>
      </c>
      <c r="E14" s="26">
        <f>IF($A14="","",COUNTIFS(Log!$A$5:$A$404,$A14,Log!$I$5:$I$404,"Expiring"))</f>
        <v/>
      </c>
      <c r="F14" s="26">
        <f>IF($A14="","",COUNTIF(Matrix!$C19:$N19,"Missing"))</f>
        <v/>
      </c>
    </row>
    <row r="15">
      <c r="A15" s="12" t="n"/>
      <c r="B15" s="12" t="n"/>
      <c r="C15" s="12" t="n"/>
      <c r="D15" s="26">
        <f>IF($A15="","",COUNTIFS(Log!$A$5:$A$404,$A15,Log!$I$5:$I$404,"Expired"))</f>
        <v/>
      </c>
      <c r="E15" s="26">
        <f>IF($A15="","",COUNTIFS(Log!$A$5:$A$404,$A15,Log!$I$5:$I$404,"Expiring"))</f>
        <v/>
      </c>
      <c r="F15" s="26">
        <f>IF($A15="","",COUNTIF(Matrix!$C20:$N20,"Missing"))</f>
        <v/>
      </c>
    </row>
    <row r="16">
      <c r="A16" s="12" t="n"/>
      <c r="B16" s="12" t="n"/>
      <c r="C16" s="12" t="n"/>
      <c r="D16" s="26">
        <f>IF($A16="","",COUNTIFS(Log!$A$5:$A$404,$A16,Log!$I$5:$I$404,"Expired"))</f>
        <v/>
      </c>
      <c r="E16" s="26">
        <f>IF($A16="","",COUNTIFS(Log!$A$5:$A$404,$A16,Log!$I$5:$I$404,"Expiring"))</f>
        <v/>
      </c>
      <c r="F16" s="26">
        <f>IF($A16="","",COUNTIF(Matrix!$C21:$N21,"Missing"))</f>
        <v/>
      </c>
    </row>
    <row r="17">
      <c r="A17" s="12" t="n"/>
      <c r="B17" s="12" t="n"/>
      <c r="C17" s="12" t="n"/>
      <c r="D17" s="26">
        <f>IF($A17="","",COUNTIFS(Log!$A$5:$A$404,$A17,Log!$I$5:$I$404,"Expired"))</f>
        <v/>
      </c>
      <c r="E17" s="26">
        <f>IF($A17="","",COUNTIFS(Log!$A$5:$A$404,$A17,Log!$I$5:$I$404,"Expiring"))</f>
        <v/>
      </c>
      <c r="F17" s="26">
        <f>IF($A17="","",COUNTIF(Matrix!$C22:$N22,"Missing"))</f>
        <v/>
      </c>
    </row>
    <row r="18">
      <c r="A18" s="12" t="n"/>
      <c r="B18" s="12" t="n"/>
      <c r="C18" s="12" t="n"/>
      <c r="D18" s="26">
        <f>IF($A18="","",COUNTIFS(Log!$A$5:$A$404,$A18,Log!$I$5:$I$404,"Expired"))</f>
        <v/>
      </c>
      <c r="E18" s="26">
        <f>IF($A18="","",COUNTIFS(Log!$A$5:$A$404,$A18,Log!$I$5:$I$404,"Expiring"))</f>
        <v/>
      </c>
      <c r="F18" s="26">
        <f>IF($A18="","",COUNTIF(Matrix!$C23:$N23,"Missing"))</f>
        <v/>
      </c>
    </row>
    <row r="19">
      <c r="A19" s="12" t="n"/>
      <c r="B19" s="12" t="n"/>
      <c r="C19" s="12" t="n"/>
      <c r="D19" s="26">
        <f>IF($A19="","",COUNTIFS(Log!$A$5:$A$404,$A19,Log!$I$5:$I$404,"Expired"))</f>
        <v/>
      </c>
      <c r="E19" s="26">
        <f>IF($A19="","",COUNTIFS(Log!$A$5:$A$404,$A19,Log!$I$5:$I$404,"Expiring"))</f>
        <v/>
      </c>
      <c r="F19" s="26">
        <f>IF($A19="","",COUNTIF(Matrix!$C24:$N24,"Missing"))</f>
        <v/>
      </c>
    </row>
    <row r="20">
      <c r="A20" s="12" t="n"/>
      <c r="B20" s="12" t="n"/>
      <c r="C20" s="12" t="n"/>
      <c r="D20" s="26">
        <f>IF($A20="","",COUNTIFS(Log!$A$5:$A$404,$A20,Log!$I$5:$I$404,"Expired"))</f>
        <v/>
      </c>
      <c r="E20" s="26">
        <f>IF($A20="","",COUNTIFS(Log!$A$5:$A$404,$A20,Log!$I$5:$I$404,"Expiring"))</f>
        <v/>
      </c>
      <c r="F20" s="26">
        <f>IF($A20="","",COUNTIF(Matrix!$C25:$N25,"Missing"))</f>
        <v/>
      </c>
    </row>
    <row r="21">
      <c r="A21" s="12" t="n"/>
      <c r="B21" s="12" t="n"/>
      <c r="C21" s="12" t="n"/>
      <c r="D21" s="26">
        <f>IF($A21="","",COUNTIFS(Log!$A$5:$A$404,$A21,Log!$I$5:$I$404,"Expired"))</f>
        <v/>
      </c>
      <c r="E21" s="26">
        <f>IF($A21="","",COUNTIFS(Log!$A$5:$A$404,$A21,Log!$I$5:$I$404,"Expiring"))</f>
        <v/>
      </c>
      <c r="F21" s="26">
        <f>IF($A21="","",COUNTIF(Matrix!$C26:$N26,"Missing"))</f>
        <v/>
      </c>
    </row>
    <row r="22">
      <c r="A22" s="12" t="n"/>
      <c r="B22" s="12" t="n"/>
      <c r="C22" s="12" t="n"/>
      <c r="D22" s="26">
        <f>IF($A22="","",COUNTIFS(Log!$A$5:$A$404,$A22,Log!$I$5:$I$404,"Expired"))</f>
        <v/>
      </c>
      <c r="E22" s="26">
        <f>IF($A22="","",COUNTIFS(Log!$A$5:$A$404,$A22,Log!$I$5:$I$404,"Expiring"))</f>
        <v/>
      </c>
      <c r="F22" s="26">
        <f>IF($A22="","",COUNTIF(Matrix!$C27:$N27,"Missing"))</f>
        <v/>
      </c>
    </row>
    <row r="23">
      <c r="A23" s="12" t="n"/>
      <c r="B23" s="12" t="n"/>
      <c r="C23" s="12" t="n"/>
      <c r="D23" s="26">
        <f>IF($A23="","",COUNTIFS(Log!$A$5:$A$404,$A23,Log!$I$5:$I$404,"Expired"))</f>
        <v/>
      </c>
      <c r="E23" s="26">
        <f>IF($A23="","",COUNTIFS(Log!$A$5:$A$404,$A23,Log!$I$5:$I$404,"Expiring"))</f>
        <v/>
      </c>
      <c r="F23" s="26">
        <f>IF($A23="","",COUNTIF(Matrix!$C28:$N28,"Missing"))</f>
        <v/>
      </c>
    </row>
    <row r="24">
      <c r="A24" s="12" t="n"/>
      <c r="B24" s="12" t="n"/>
      <c r="C24" s="12" t="n"/>
      <c r="D24" s="26">
        <f>IF($A24="","",COUNTIFS(Log!$A$5:$A$404,$A24,Log!$I$5:$I$404,"Expired"))</f>
        <v/>
      </c>
      <c r="E24" s="26">
        <f>IF($A24="","",COUNTIFS(Log!$A$5:$A$404,$A24,Log!$I$5:$I$404,"Expiring"))</f>
        <v/>
      </c>
      <c r="F24" s="26">
        <f>IF($A24="","",COUNTIF(Matrix!$C29:$N29,"Missing"))</f>
        <v/>
      </c>
    </row>
    <row r="25">
      <c r="A25" s="12" t="n"/>
      <c r="B25" s="12" t="n"/>
      <c r="C25" s="12" t="n"/>
      <c r="D25" s="26">
        <f>IF($A25="","",COUNTIFS(Log!$A$5:$A$404,$A25,Log!$I$5:$I$404,"Expired"))</f>
        <v/>
      </c>
      <c r="E25" s="26">
        <f>IF($A25="","",COUNTIFS(Log!$A$5:$A$404,$A25,Log!$I$5:$I$404,"Expiring"))</f>
        <v/>
      </c>
      <c r="F25" s="26">
        <f>IF($A25="","",COUNTIF(Matrix!$C30:$N30,"Missing"))</f>
        <v/>
      </c>
    </row>
    <row r="26">
      <c r="A26" s="12" t="n"/>
      <c r="B26" s="12" t="n"/>
      <c r="C26" s="12" t="n"/>
      <c r="D26" s="26">
        <f>IF($A26="","",COUNTIFS(Log!$A$5:$A$404,$A26,Log!$I$5:$I$404,"Expired"))</f>
        <v/>
      </c>
      <c r="E26" s="26">
        <f>IF($A26="","",COUNTIFS(Log!$A$5:$A$404,$A26,Log!$I$5:$I$404,"Expiring"))</f>
        <v/>
      </c>
      <c r="F26" s="26">
        <f>IF($A26="","",COUNTIF(Matrix!$C31:$N31,"Missing"))</f>
        <v/>
      </c>
    </row>
    <row r="27">
      <c r="A27" s="12" t="n"/>
      <c r="B27" s="12" t="n"/>
      <c r="C27" s="12" t="n"/>
      <c r="D27" s="26">
        <f>IF($A27="","",COUNTIFS(Log!$A$5:$A$404,$A27,Log!$I$5:$I$404,"Expired"))</f>
        <v/>
      </c>
      <c r="E27" s="26">
        <f>IF($A27="","",COUNTIFS(Log!$A$5:$A$404,$A27,Log!$I$5:$I$404,"Expiring"))</f>
        <v/>
      </c>
      <c r="F27" s="26">
        <f>IF($A27="","",COUNTIF(Matrix!$C32:$N32,"Missing"))</f>
        <v/>
      </c>
    </row>
    <row r="28">
      <c r="A28" s="12" t="n"/>
      <c r="B28" s="12" t="n"/>
      <c r="C28" s="12" t="n"/>
      <c r="D28" s="26">
        <f>IF($A28="","",COUNTIFS(Log!$A$5:$A$404,$A28,Log!$I$5:$I$404,"Expired"))</f>
        <v/>
      </c>
      <c r="E28" s="26">
        <f>IF($A28="","",COUNTIFS(Log!$A$5:$A$404,$A28,Log!$I$5:$I$404,"Expiring"))</f>
        <v/>
      </c>
      <c r="F28" s="26">
        <f>IF($A28="","",COUNTIF(Matrix!$C33:$N33,"Missing"))</f>
        <v/>
      </c>
    </row>
    <row r="29">
      <c r="A29" s="12" t="n"/>
      <c r="B29" s="12" t="n"/>
      <c r="C29" s="12" t="n"/>
      <c r="D29" s="26">
        <f>IF($A29="","",COUNTIFS(Log!$A$5:$A$404,$A29,Log!$I$5:$I$404,"Expired"))</f>
        <v/>
      </c>
      <c r="E29" s="26">
        <f>IF($A29="","",COUNTIFS(Log!$A$5:$A$404,$A29,Log!$I$5:$I$404,"Expiring"))</f>
        <v/>
      </c>
      <c r="F29" s="26">
        <f>IF($A29="","",COUNTIF(Matrix!$C34:$N34,"Missing"))</f>
        <v/>
      </c>
    </row>
    <row r="30">
      <c r="A30" s="12" t="n"/>
      <c r="B30" s="12" t="n"/>
      <c r="C30" s="12" t="n"/>
      <c r="D30" s="26">
        <f>IF($A30="","",COUNTIFS(Log!$A$5:$A$404,$A30,Log!$I$5:$I$404,"Expired"))</f>
        <v/>
      </c>
      <c r="E30" s="26">
        <f>IF($A30="","",COUNTIFS(Log!$A$5:$A$404,$A30,Log!$I$5:$I$404,"Expiring"))</f>
        <v/>
      </c>
      <c r="F30" s="26">
        <f>IF($A30="","",COUNTIF(Matrix!$C35:$N35,"Missing"))</f>
        <v/>
      </c>
    </row>
    <row r="31">
      <c r="A31" s="12" t="n"/>
      <c r="B31" s="12" t="n"/>
      <c r="C31" s="12" t="n"/>
      <c r="D31" s="26">
        <f>IF($A31="","",COUNTIFS(Log!$A$5:$A$404,$A31,Log!$I$5:$I$404,"Expired"))</f>
        <v/>
      </c>
      <c r="E31" s="26">
        <f>IF($A31="","",COUNTIFS(Log!$A$5:$A$404,$A31,Log!$I$5:$I$404,"Expiring"))</f>
        <v/>
      </c>
      <c r="F31" s="26">
        <f>IF($A31="","",COUNTIF(Matrix!$C36:$N36,"Missing"))</f>
        <v/>
      </c>
    </row>
    <row r="32">
      <c r="A32" s="12" t="n"/>
      <c r="B32" s="12" t="n"/>
      <c r="C32" s="12" t="n"/>
      <c r="D32" s="26">
        <f>IF($A32="","",COUNTIFS(Log!$A$5:$A$404,$A32,Log!$I$5:$I$404,"Expired"))</f>
        <v/>
      </c>
      <c r="E32" s="26">
        <f>IF($A32="","",COUNTIFS(Log!$A$5:$A$404,$A32,Log!$I$5:$I$404,"Expiring"))</f>
        <v/>
      </c>
      <c r="F32" s="26">
        <f>IF($A32="","",COUNTIF(Matrix!$C37:$N37,"Missing"))</f>
        <v/>
      </c>
    </row>
    <row r="33">
      <c r="A33" s="12" t="n"/>
      <c r="B33" s="12" t="n"/>
      <c r="C33" s="12" t="n"/>
      <c r="D33" s="26">
        <f>IF($A33="","",COUNTIFS(Log!$A$5:$A$404,$A33,Log!$I$5:$I$404,"Expired"))</f>
        <v/>
      </c>
      <c r="E33" s="26">
        <f>IF($A33="","",COUNTIFS(Log!$A$5:$A$404,$A33,Log!$I$5:$I$404,"Expiring"))</f>
        <v/>
      </c>
      <c r="F33" s="26">
        <f>IF($A33="","",COUNTIF(Matrix!$C38:$N38,"Missing"))</f>
        <v/>
      </c>
    </row>
    <row r="34">
      <c r="A34" s="12" t="n"/>
      <c r="B34" s="12" t="n"/>
      <c r="C34" s="12" t="n"/>
      <c r="D34" s="26">
        <f>IF($A34="","",COUNTIFS(Log!$A$5:$A$404,$A34,Log!$I$5:$I$404,"Expired"))</f>
        <v/>
      </c>
      <c r="E34" s="26">
        <f>IF($A34="","",COUNTIFS(Log!$A$5:$A$404,$A34,Log!$I$5:$I$404,"Expiring"))</f>
        <v/>
      </c>
      <c r="F34" s="26">
        <f>IF($A34="","",COUNTIF(Matrix!$C39:$N39,"Missing"))</f>
        <v/>
      </c>
    </row>
    <row r="36">
      <c r="A36" s="19" t="inlineStr">
        <is>
          <t>Up to 30 people. Use each name once, spelled the same way on Log. The grey counts update by themselves.</t>
        </is>
      </c>
    </row>
  </sheetData>
  <mergeCells count="2">
    <mergeCell ref="A2:F2"/>
    <mergeCell ref="A1:F1"/>
  </mergeCells>
  <conditionalFormatting sqref="D5:D34">
    <cfRule type="expression" priority="1" dxfId="0">
      <formula>AND(ISNUMBER($D5),$D5&gt;0)</formula>
    </cfRule>
  </conditionalFormatting>
  <conditionalFormatting sqref="E5:F34">
    <cfRule type="expression" priority="2" dxfId="1">
      <formula>AND(ISNUMBER(E5),E5&gt;0)</formula>
    </cfRule>
  </conditionalFormatting>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4.xml><?xml version="1.0" encoding="utf-8"?>
<worksheet xmlns="http://schemas.openxmlformats.org/spreadsheetml/2006/main">
  <sheetPr>
    <tabColor rgb="00D97706"/>
    <outlinePr summaryBelow="1" summaryRight="1"/>
    <pageSetUpPr fitToPage="1"/>
  </sheetPr>
  <dimension ref="A1:O40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8" customWidth="1" min="1" max="1"/>
    <col width="26" customWidth="1" min="2" max="2"/>
    <col width="16" customWidth="1" min="3" max="3"/>
    <col width="14" customWidth="1" min="4" max="4"/>
    <col width="16" customWidth="1" min="5" max="5"/>
    <col width="34" customWidth="1" min="6" max="6"/>
    <col width="15" customWidth="1" min="7" max="7"/>
    <col width="10" customWidth="1" min="8" max="8"/>
    <col width="14" customWidth="1" min="9" max="9"/>
    <col width="30" customWidth="1" min="10" max="10"/>
    <col width="3" customWidth="1" min="11" max="11"/>
    <col outlineLevel="1" width="11" customWidth="1" min="12" max="15"/>
  </cols>
  <sheetData>
    <row r="1" ht="26" customHeight="1">
      <c r="A1" s="1" t="inlineStr">
        <is>
          <t xml:space="preserve">  LeaveCalc  |  Certification Tracker  |  Log</t>
        </is>
      </c>
    </row>
    <row r="2" ht="30" customHeight="1">
      <c r="A2" s="2" t="inlineStr">
        <is>
          <t>One row per credential. Pick the person and the credential, enter the issue date. The expiry date and the status appear by themselves. To renew, add a new row.</t>
        </is>
      </c>
    </row>
    <row r="3">
      <c r="L3" s="16" t="inlineStr">
        <is>
          <t>Helpers (auto, do not edit)</t>
        </is>
      </c>
    </row>
    <row r="4" ht="44" customHeight="1">
      <c r="A4" s="21" t="inlineStr">
        <is>
          <t>Person</t>
        </is>
      </c>
      <c r="B4" s="21" t="inlineStr">
        <is>
          <t>Credential</t>
        </is>
      </c>
      <c r="C4" s="21" t="inlineStr">
        <is>
          <t>Number (optional)</t>
        </is>
      </c>
      <c r="D4" s="21" t="inlineStr">
        <is>
          <t>Issued on</t>
        </is>
      </c>
      <c r="E4" s="21" t="inlineStr">
        <is>
          <t>Expires on
(type only to override)</t>
        </is>
      </c>
      <c r="F4" s="21" t="inlineStr">
        <is>
          <t>Notes or link to the document</t>
        </is>
      </c>
      <c r="G4" s="21" t="inlineStr">
        <is>
          <t>Expiry date used (auto)</t>
        </is>
      </c>
      <c r="H4" s="21" t="inlineStr">
        <is>
          <t>Days left (auto)</t>
        </is>
      </c>
      <c r="I4" s="21" t="inlineStr">
        <is>
          <t>Status (auto)</t>
        </is>
      </c>
      <c r="J4" s="21" t="inlineStr">
        <is>
          <t>Check (auto)</t>
        </is>
      </c>
      <c r="L4" s="22" t="inlineStr">
        <is>
          <t>Validity (months)</t>
        </is>
      </c>
      <c r="M4" s="22" t="inlineStr">
        <is>
          <t>Window (days)</t>
        </is>
      </c>
      <c r="N4" s="22" t="inlineStr">
        <is>
          <t>Expiry as number</t>
        </is>
      </c>
      <c r="O4" s="22" t="inlineStr">
        <is>
          <t>Record</t>
        </is>
      </c>
    </row>
    <row r="5">
      <c r="A5" s="25" t="inlineStr">
        <is>
          <t>Alex Rivera (sample)</t>
        </is>
      </c>
      <c r="B5" s="25" t="inlineStr">
        <is>
          <t>CPR / BLS</t>
        </is>
      </c>
      <c r="C5" s="25" t="inlineStr">
        <is>
          <t>BLS-1001</t>
        </is>
      </c>
      <c r="D5" s="27">
        <f>EDATE(Setup!$B$5+27,-24)</f>
        <v/>
      </c>
      <c r="E5" s="28" t="n"/>
      <c r="F5" s="25" t="inlineStr">
        <is>
          <t>Sample: expires in about a month</t>
        </is>
      </c>
      <c r="G5" s="29">
        <f>IF(OR($A5="",$B5=""),"",IF(ISNUMBER($E5),$E5,IF(AND(ISNUMBER($D5),ISNUMBER($L5)),EDATE($D5,$L5),"")))</f>
        <v/>
      </c>
      <c r="H5" s="30">
        <f>IF(OR($G5="",$O5="History"),"",$G5-Setup!$B$5)</f>
        <v/>
      </c>
      <c r="I5" s="31">
        <f>IF(OR($A5="",$B5=""),"",IF($O5="History","Renewed",IF($G5="",IF(AND(ISNUMBER($L5),NOT(ISNUMBER($E5))),"Needs a date","No expiry"),IF($H5&lt;0,"Expired",IF($H5&lt;=$M5,"Expiring","Valid")))))</f>
        <v/>
      </c>
      <c r="J5" s="32">
        <f>IF(AND($A5="",$B5="",$C5="",$D5="",$E5=""),"",IF(COUNTIF(People!$A$5:$A$34,$A5)=0,"Pick the person from the list",IF(COUNTIF(Setup!$A$12:$A$23,$B5)=0,"Pick the credential from the list",IF(AND(ISNUMBER($D5),ISNUMBER($E5),$E5&lt;$D5),"Expires before it was issued","OK"))))</f>
        <v/>
      </c>
      <c r="L5" s="33">
        <f>IF($B5="","",IFERROR(IF(INDEX(Setup!$C$12:$C$23,MATCH($B5,Setup!$A$12:$A$23,0))="","",INDEX(Setup!$C$12:$C$23,MATCH($B5,Setup!$A$12:$A$23,0))),""))</f>
        <v/>
      </c>
      <c r="M5" s="33">
        <f>IF($B5="","",IFERROR(IF(INDEX(Setup!$D$12:$D$23,MATCH($B5,Setup!$A$12:$A$23,0))="",60,INDEX(Setup!$D$12:$D$23,MATCH($B5,Setup!$A$12:$A$23,0))),60))</f>
        <v/>
      </c>
      <c r="N5" s="33">
        <f>IF(ISNUMBER($G5),$G5,0)</f>
        <v/>
      </c>
      <c r="O5" s="33">
        <f>IF(OR($A5="",$B5=""),"",IF(COUNTIFS($A$5:$A$404,$A5,$B$5:$B$404,$B5,$N$5:$N$404,"&gt;"&amp;$N5)&gt;0,"History","Current"))</f>
        <v/>
      </c>
    </row>
    <row r="6">
      <c r="A6" s="25" t="inlineStr">
        <is>
          <t>Alex Rivera (sample)</t>
        </is>
      </c>
      <c r="B6" s="25" t="inlineStr">
        <is>
          <t>Data protection training</t>
        </is>
      </c>
      <c r="C6" s="25" t="inlineStr">
        <is>
          <t>DPT-2188</t>
        </is>
      </c>
      <c r="D6" s="27">
        <f>EDATE(Setup!$B$5+200,-12)</f>
        <v/>
      </c>
      <c r="E6" s="28" t="n"/>
      <c r="F6" s="25" t="inlineStr">
        <is>
          <t>Sample</t>
        </is>
      </c>
      <c r="G6" s="29">
        <f>IF(OR($A6="",$B6=""),"",IF(ISNUMBER($E6),$E6,IF(AND(ISNUMBER($D6),ISNUMBER($L6)),EDATE($D6,$L6),"")))</f>
        <v/>
      </c>
      <c r="H6" s="30">
        <f>IF(OR($G6="",$O6="History"),"",$G6-Setup!$B$5)</f>
        <v/>
      </c>
      <c r="I6" s="31">
        <f>IF(OR($A6="",$B6=""),"",IF($O6="History","Renewed",IF($G6="",IF(AND(ISNUMBER($L6),NOT(ISNUMBER($E6))),"Needs a date","No expiry"),IF($H6&lt;0,"Expired",IF($H6&lt;=$M6,"Expiring","Valid")))))</f>
        <v/>
      </c>
      <c r="J6" s="32">
        <f>IF(AND($A6="",$B6="",$C6="",$D6="",$E6=""),"",IF(COUNTIF(People!$A$5:$A$34,$A6)=0,"Pick the person from the list",IF(COUNTIF(Setup!$A$12:$A$23,$B6)=0,"Pick the credential from the list",IF(AND(ISNUMBER($D6),ISNUMBER($E6),$E6&lt;$D6),"Expires before it was issued","OK"))))</f>
        <v/>
      </c>
      <c r="L6" s="33">
        <f>IF($B6="","",IFERROR(IF(INDEX(Setup!$C$12:$C$23,MATCH($B6,Setup!$A$12:$A$23,0))="","",INDEX(Setup!$C$12:$C$23,MATCH($B6,Setup!$A$12:$A$23,0))),""))</f>
        <v/>
      </c>
      <c r="M6" s="33">
        <f>IF($B6="","",IFERROR(IF(INDEX(Setup!$D$12:$D$23,MATCH($B6,Setup!$A$12:$A$23,0))="",60,INDEX(Setup!$D$12:$D$23,MATCH($B6,Setup!$A$12:$A$23,0))),60))</f>
        <v/>
      </c>
      <c r="N6" s="33">
        <f>IF(ISNUMBER($G6),$G6,0)</f>
        <v/>
      </c>
      <c r="O6" s="33">
        <f>IF(OR($A6="",$B6=""),"",IF(COUNTIFS($A$5:$A$404,$A6,$B$5:$B$404,$B6,$N$5:$N$404,"&gt;"&amp;$N6)&gt;0,"History","Current"))</f>
        <v/>
      </c>
    </row>
    <row r="7">
      <c r="A7" s="25" t="inlineStr">
        <is>
          <t>Sam Okafor (sample)</t>
        </is>
      </c>
      <c r="B7" s="25" t="inlineStr">
        <is>
          <t>Forklift operator</t>
        </is>
      </c>
      <c r="C7" s="25" t="inlineStr">
        <is>
          <t>FLT-4410</t>
        </is>
      </c>
      <c r="D7" s="27">
        <f>EDATE(Setup!$B$5+-40,-36)</f>
        <v/>
      </c>
      <c r="E7" s="28" t="n"/>
      <c r="F7" s="25" t="inlineStr">
        <is>
          <t>Sample: lapsed about six weeks ago</t>
        </is>
      </c>
      <c r="G7" s="29">
        <f>IF(OR($A7="",$B7=""),"",IF(ISNUMBER($E7),$E7,IF(AND(ISNUMBER($D7),ISNUMBER($L7)),EDATE($D7,$L7),"")))</f>
        <v/>
      </c>
      <c r="H7" s="30">
        <f>IF(OR($G7="",$O7="History"),"",$G7-Setup!$B$5)</f>
        <v/>
      </c>
      <c r="I7" s="31">
        <f>IF(OR($A7="",$B7=""),"",IF($O7="History","Renewed",IF($G7="",IF(AND(ISNUMBER($L7),NOT(ISNUMBER($E7))),"Needs a date","No expiry"),IF($H7&lt;0,"Expired",IF($H7&lt;=$M7,"Expiring","Valid")))))</f>
        <v/>
      </c>
      <c r="J7" s="32">
        <f>IF(AND($A7="",$B7="",$C7="",$D7="",$E7=""),"",IF(COUNTIF(People!$A$5:$A$34,$A7)=0,"Pick the person from the list",IF(COUNTIF(Setup!$A$12:$A$23,$B7)=0,"Pick the credential from the list",IF(AND(ISNUMBER($D7),ISNUMBER($E7),$E7&lt;$D7),"Expires before it was issued","OK"))))</f>
        <v/>
      </c>
      <c r="L7" s="33">
        <f>IF($B7="","",IFERROR(IF(INDEX(Setup!$C$12:$C$23,MATCH($B7,Setup!$A$12:$A$23,0))="","",INDEX(Setup!$C$12:$C$23,MATCH($B7,Setup!$A$12:$A$23,0))),""))</f>
        <v/>
      </c>
      <c r="M7" s="33">
        <f>IF($B7="","",IFERROR(IF(INDEX(Setup!$D$12:$D$23,MATCH($B7,Setup!$A$12:$A$23,0))="",60,INDEX(Setup!$D$12:$D$23,MATCH($B7,Setup!$A$12:$A$23,0))),60))</f>
        <v/>
      </c>
      <c r="N7" s="33">
        <f>IF(ISNUMBER($G7),$G7,0)</f>
        <v/>
      </c>
      <c r="O7" s="33">
        <f>IF(OR($A7="",$B7=""),"",IF(COUNTIFS($A$5:$A$404,$A7,$B$5:$B$404,$B7,$N$5:$N$404,"&gt;"&amp;$N7)&gt;0,"History","Current"))</f>
        <v/>
      </c>
    </row>
    <row r="8">
      <c r="A8" s="25" t="inlineStr">
        <is>
          <t>Sam Okafor (sample)</t>
        </is>
      </c>
      <c r="B8" s="25" t="inlineStr">
        <is>
          <t>First aid</t>
        </is>
      </c>
      <c r="C8" s="25" t="inlineStr">
        <is>
          <t>FA-20533</t>
        </is>
      </c>
      <c r="D8" s="27">
        <f>EDATE(Setup!$B$5+400,-36)</f>
        <v/>
      </c>
      <c r="E8" s="28" t="n"/>
      <c r="F8" s="25" t="inlineStr">
        <is>
          <t>Sample</t>
        </is>
      </c>
      <c r="G8" s="29">
        <f>IF(OR($A8="",$B8=""),"",IF(ISNUMBER($E8),$E8,IF(AND(ISNUMBER($D8),ISNUMBER($L8)),EDATE($D8,$L8),"")))</f>
        <v/>
      </c>
      <c r="H8" s="30">
        <f>IF(OR($G8="",$O8="History"),"",$G8-Setup!$B$5)</f>
        <v/>
      </c>
      <c r="I8" s="31">
        <f>IF(OR($A8="",$B8=""),"",IF($O8="History","Renewed",IF($G8="",IF(AND(ISNUMBER($L8),NOT(ISNUMBER($E8))),"Needs a date","No expiry"),IF($H8&lt;0,"Expired",IF($H8&lt;=$M8,"Expiring","Valid")))))</f>
        <v/>
      </c>
      <c r="J8" s="32">
        <f>IF(AND($A8="",$B8="",$C8="",$D8="",$E8=""),"",IF(COUNTIF(People!$A$5:$A$34,$A8)=0,"Pick the person from the list",IF(COUNTIF(Setup!$A$12:$A$23,$B8)=0,"Pick the credential from the list",IF(AND(ISNUMBER($D8),ISNUMBER($E8),$E8&lt;$D8),"Expires before it was issued","OK"))))</f>
        <v/>
      </c>
      <c r="L8" s="33">
        <f>IF($B8="","",IFERROR(IF(INDEX(Setup!$C$12:$C$23,MATCH($B8,Setup!$A$12:$A$23,0))="","",INDEX(Setup!$C$12:$C$23,MATCH($B8,Setup!$A$12:$A$23,0))),""))</f>
        <v/>
      </c>
      <c r="M8" s="33">
        <f>IF($B8="","",IFERROR(IF(INDEX(Setup!$D$12:$D$23,MATCH($B8,Setup!$A$12:$A$23,0))="",60,INDEX(Setup!$D$12:$D$23,MATCH($B8,Setup!$A$12:$A$23,0))),60))</f>
        <v/>
      </c>
      <c r="N8" s="33">
        <f>IF(ISNUMBER($G8),$G8,0)</f>
        <v/>
      </c>
      <c r="O8" s="33">
        <f>IF(OR($A8="",$B8=""),"",IF(COUNTIFS($A$5:$A$404,$A8,$B$5:$B$404,$B8,$N$5:$N$404,"&gt;"&amp;$N8)&gt;0,"History","Current"))</f>
        <v/>
      </c>
    </row>
    <row r="9">
      <c r="A9" s="25" t="inlineStr">
        <is>
          <t>Priya Nair (sample)</t>
        </is>
      </c>
      <c r="B9" s="25" t="inlineStr">
        <is>
          <t>Professional license</t>
        </is>
      </c>
      <c r="C9" s="25" t="inlineStr">
        <is>
          <t>PL-77310</t>
        </is>
      </c>
      <c r="D9" s="27">
        <f>EDATE(Setup!$B$5+75,-12)</f>
        <v/>
      </c>
      <c r="E9" s="28" t="n"/>
      <c r="F9" s="25" t="inlineStr">
        <is>
          <t>Sample: inside its 90 day window</t>
        </is>
      </c>
      <c r="G9" s="29">
        <f>IF(OR($A9="",$B9=""),"",IF(ISNUMBER($E9),$E9,IF(AND(ISNUMBER($D9),ISNUMBER($L9)),EDATE($D9,$L9),"")))</f>
        <v/>
      </c>
      <c r="H9" s="30">
        <f>IF(OR($G9="",$O9="History"),"",$G9-Setup!$B$5)</f>
        <v/>
      </c>
      <c r="I9" s="31">
        <f>IF(OR($A9="",$B9=""),"",IF($O9="History","Renewed",IF($G9="",IF(AND(ISNUMBER($L9),NOT(ISNUMBER($E9))),"Needs a date","No expiry"),IF($H9&lt;0,"Expired",IF($H9&lt;=$M9,"Expiring","Valid")))))</f>
        <v/>
      </c>
      <c r="J9" s="32">
        <f>IF(AND($A9="",$B9="",$C9="",$D9="",$E9=""),"",IF(COUNTIF(People!$A$5:$A$34,$A9)=0,"Pick the person from the list",IF(COUNTIF(Setup!$A$12:$A$23,$B9)=0,"Pick the credential from the list",IF(AND(ISNUMBER($D9),ISNUMBER($E9),$E9&lt;$D9),"Expires before it was issued","OK"))))</f>
        <v/>
      </c>
      <c r="L9" s="33">
        <f>IF($B9="","",IFERROR(IF(INDEX(Setup!$C$12:$C$23,MATCH($B9,Setup!$A$12:$A$23,0))="","",INDEX(Setup!$C$12:$C$23,MATCH($B9,Setup!$A$12:$A$23,0))),""))</f>
        <v/>
      </c>
      <c r="M9" s="33">
        <f>IF($B9="","",IFERROR(IF(INDEX(Setup!$D$12:$D$23,MATCH($B9,Setup!$A$12:$A$23,0))="",60,INDEX(Setup!$D$12:$D$23,MATCH($B9,Setup!$A$12:$A$23,0))),60))</f>
        <v/>
      </c>
      <c r="N9" s="33">
        <f>IF(ISNUMBER($G9),$G9,0)</f>
        <v/>
      </c>
      <c r="O9" s="33">
        <f>IF(OR($A9="",$B9=""),"",IF(COUNTIFS($A$5:$A$404,$A9,$B$5:$B$404,$B9,$N$5:$N$404,"&gt;"&amp;$N9)&gt;0,"History","Current"))</f>
        <v/>
      </c>
    </row>
    <row r="10">
      <c r="A10" s="25" t="inlineStr">
        <is>
          <t>Priya Nair (sample)</t>
        </is>
      </c>
      <c r="B10" s="25" t="inlineStr">
        <is>
          <t>CPR / BLS</t>
        </is>
      </c>
      <c r="C10" s="25" t="inlineStr">
        <is>
          <t>BLS-0932</t>
        </is>
      </c>
      <c r="D10" s="27">
        <f>EDATE(Setup!$B$5+500,-24)</f>
        <v/>
      </c>
      <c r="E10" s="28" t="n"/>
      <c r="F10" s="25" t="inlineStr">
        <is>
          <t>Sample</t>
        </is>
      </c>
      <c r="G10" s="29">
        <f>IF(OR($A10="",$B10=""),"",IF(ISNUMBER($E10),$E10,IF(AND(ISNUMBER($D10),ISNUMBER($L10)),EDATE($D10,$L10),"")))</f>
        <v/>
      </c>
      <c r="H10" s="30">
        <f>IF(OR($G10="",$O10="History"),"",$G10-Setup!$B$5)</f>
        <v/>
      </c>
      <c r="I10" s="31">
        <f>IF(OR($A10="",$B10=""),"",IF($O10="History","Renewed",IF($G10="",IF(AND(ISNUMBER($L10),NOT(ISNUMBER($E10))),"Needs a date","No expiry"),IF($H10&lt;0,"Expired",IF($H10&lt;=$M10,"Expiring","Valid")))))</f>
        <v/>
      </c>
      <c r="J10" s="32">
        <f>IF(AND($A10="",$B10="",$C10="",$D10="",$E10=""),"",IF(COUNTIF(People!$A$5:$A$34,$A10)=0,"Pick the person from the list",IF(COUNTIF(Setup!$A$12:$A$23,$B10)=0,"Pick the credential from the list",IF(AND(ISNUMBER($D10),ISNUMBER($E10),$E10&lt;$D10),"Expires before it was issued","OK"))))</f>
        <v/>
      </c>
      <c r="L10" s="33">
        <f>IF($B10="","",IFERROR(IF(INDEX(Setup!$C$12:$C$23,MATCH($B10,Setup!$A$12:$A$23,0))="","",INDEX(Setup!$C$12:$C$23,MATCH($B10,Setup!$A$12:$A$23,0))),""))</f>
        <v/>
      </c>
      <c r="M10" s="33">
        <f>IF($B10="","",IFERROR(IF(INDEX(Setup!$D$12:$D$23,MATCH($B10,Setup!$A$12:$A$23,0))="",60,INDEX(Setup!$D$12:$D$23,MATCH($B10,Setup!$A$12:$A$23,0))),60))</f>
        <v/>
      </c>
      <c r="N10" s="33">
        <f>IF(ISNUMBER($G10),$G10,0)</f>
        <v/>
      </c>
      <c r="O10" s="33">
        <f>IF(OR($A10="",$B10=""),"",IF(COUNTIFS($A$5:$A$404,$A10,$B$5:$B$404,$B10,$N$5:$N$404,"&gt;"&amp;$N10)&gt;0,"History","Current"))</f>
        <v/>
      </c>
    </row>
    <row r="11">
      <c r="A11" s="25" t="inlineStr">
        <is>
          <t>Priya Nair (sample)</t>
        </is>
      </c>
      <c r="B11" s="25" t="inlineStr">
        <is>
          <t>Data protection training</t>
        </is>
      </c>
      <c r="C11" s="25" t="inlineStr">
        <is>
          <t>DPT-1204</t>
        </is>
      </c>
      <c r="D11" s="27">
        <f>EDATE(Setup!$B$5+-300,-12)</f>
        <v/>
      </c>
      <c r="E11" s="28" t="n"/>
      <c r="F11" s="25" t="inlineStr">
        <is>
          <t>Sample: the old record, now History</t>
        </is>
      </c>
      <c r="G11" s="29">
        <f>IF(OR($A11="",$B11=""),"",IF(ISNUMBER($E11),$E11,IF(AND(ISNUMBER($D11),ISNUMBER($L11)),EDATE($D11,$L11),"")))</f>
        <v/>
      </c>
      <c r="H11" s="30">
        <f>IF(OR($G11="",$O11="History"),"",$G11-Setup!$B$5)</f>
        <v/>
      </c>
      <c r="I11" s="31">
        <f>IF(OR($A11="",$B11=""),"",IF($O11="History","Renewed",IF($G11="",IF(AND(ISNUMBER($L11),NOT(ISNUMBER($E11))),"Needs a date","No expiry"),IF($H11&lt;0,"Expired",IF($H11&lt;=$M11,"Expiring","Valid")))))</f>
        <v/>
      </c>
      <c r="J11" s="32">
        <f>IF(AND($A11="",$B11="",$C11="",$D11="",$E11=""),"",IF(COUNTIF(People!$A$5:$A$34,$A11)=0,"Pick the person from the list",IF(COUNTIF(Setup!$A$12:$A$23,$B11)=0,"Pick the credential from the list",IF(AND(ISNUMBER($D11),ISNUMBER($E11),$E11&lt;$D11),"Expires before it was issued","OK"))))</f>
        <v/>
      </c>
      <c r="L11" s="33">
        <f>IF($B11="","",IFERROR(IF(INDEX(Setup!$C$12:$C$23,MATCH($B11,Setup!$A$12:$A$23,0))="","",INDEX(Setup!$C$12:$C$23,MATCH($B11,Setup!$A$12:$A$23,0))),""))</f>
        <v/>
      </c>
      <c r="M11" s="33">
        <f>IF($B11="","",IFERROR(IF(INDEX(Setup!$D$12:$D$23,MATCH($B11,Setup!$A$12:$A$23,0))="",60,INDEX(Setup!$D$12:$D$23,MATCH($B11,Setup!$A$12:$A$23,0))),60))</f>
        <v/>
      </c>
      <c r="N11" s="33">
        <f>IF(ISNUMBER($G11),$G11,0)</f>
        <v/>
      </c>
      <c r="O11" s="33">
        <f>IF(OR($A11="",$B11=""),"",IF(COUNTIFS($A$5:$A$404,$A11,$B$5:$B$404,$B11,$N$5:$N$404,"&gt;"&amp;$N11)&gt;0,"History","Current"))</f>
        <v/>
      </c>
    </row>
    <row r="12">
      <c r="A12" s="25" t="inlineStr">
        <is>
          <t>Priya Nair (sample)</t>
        </is>
      </c>
      <c r="B12" s="25" t="inlineStr">
        <is>
          <t>Data protection training</t>
        </is>
      </c>
      <c r="C12" s="25" t="inlineStr">
        <is>
          <t>DPT-3310</t>
        </is>
      </c>
      <c r="D12" s="27">
        <f>EDATE(Setup!$B$5+330,-12)</f>
        <v/>
      </c>
      <c r="E12" s="28" t="n"/>
      <c r="F12" s="25" t="inlineStr">
        <is>
          <t>Sample: the renewal, added as a new row</t>
        </is>
      </c>
      <c r="G12" s="29">
        <f>IF(OR($A12="",$B12=""),"",IF(ISNUMBER($E12),$E12,IF(AND(ISNUMBER($D12),ISNUMBER($L12)),EDATE($D12,$L12),"")))</f>
        <v/>
      </c>
      <c r="H12" s="30">
        <f>IF(OR($G12="",$O12="History"),"",$G12-Setup!$B$5)</f>
        <v/>
      </c>
      <c r="I12" s="31">
        <f>IF(OR($A12="",$B12=""),"",IF($O12="History","Renewed",IF($G12="",IF(AND(ISNUMBER($L12),NOT(ISNUMBER($E12))),"Needs a date","No expiry"),IF($H12&lt;0,"Expired",IF($H12&lt;=$M12,"Expiring","Valid")))))</f>
        <v/>
      </c>
      <c r="J12" s="32">
        <f>IF(AND($A12="",$B12="",$C12="",$D12="",$E12=""),"",IF(COUNTIF(People!$A$5:$A$34,$A12)=0,"Pick the person from the list",IF(COUNTIF(Setup!$A$12:$A$23,$B12)=0,"Pick the credential from the list",IF(AND(ISNUMBER($D12),ISNUMBER($E12),$E12&lt;$D12),"Expires before it was issued","OK"))))</f>
        <v/>
      </c>
      <c r="L12" s="33">
        <f>IF($B12="","",IFERROR(IF(INDEX(Setup!$C$12:$C$23,MATCH($B12,Setup!$A$12:$A$23,0))="","",INDEX(Setup!$C$12:$C$23,MATCH($B12,Setup!$A$12:$A$23,0))),""))</f>
        <v/>
      </c>
      <c r="M12" s="33">
        <f>IF($B12="","",IFERROR(IF(INDEX(Setup!$D$12:$D$23,MATCH($B12,Setup!$A$12:$A$23,0))="",60,INDEX(Setup!$D$12:$D$23,MATCH($B12,Setup!$A$12:$A$23,0))),60))</f>
        <v/>
      </c>
      <c r="N12" s="33">
        <f>IF(ISNUMBER($G12),$G12,0)</f>
        <v/>
      </c>
      <c r="O12" s="33">
        <f>IF(OR($A12="",$B12=""),"",IF(COUNTIFS($A$5:$A$404,$A12,$B$5:$B$404,$B12,$N$5:$N$404,"&gt;"&amp;$N12)&gt;0,"History","Current"))</f>
        <v/>
      </c>
    </row>
    <row r="13">
      <c r="A13" s="25" t="inlineStr">
        <is>
          <t>Jordan Lee (sample)</t>
        </is>
      </c>
      <c r="B13" s="25" t="inlineStr">
        <is>
          <t>Driver license</t>
        </is>
      </c>
      <c r="C13" s="25" t="inlineStr">
        <is>
          <t>DL-9921</t>
        </is>
      </c>
      <c r="D13" s="28" t="n"/>
      <c r="E13" s="27">
        <f>Setup!$B$5+900</f>
        <v/>
      </c>
      <c r="F13" s="25" t="inlineStr">
        <is>
          <t>Sample: expiry typed in by hand</t>
        </is>
      </c>
      <c r="G13" s="29">
        <f>IF(OR($A13="",$B13=""),"",IF(ISNUMBER($E13),$E13,IF(AND(ISNUMBER($D13),ISNUMBER($L13)),EDATE($D13,$L13),"")))</f>
        <v/>
      </c>
      <c r="H13" s="30">
        <f>IF(OR($G13="",$O13="History"),"",$G13-Setup!$B$5)</f>
        <v/>
      </c>
      <c r="I13" s="31">
        <f>IF(OR($A13="",$B13=""),"",IF($O13="History","Renewed",IF($G13="",IF(AND(ISNUMBER($L13),NOT(ISNUMBER($E13))),"Needs a date","No expiry"),IF($H13&lt;0,"Expired",IF($H13&lt;=$M13,"Expiring","Valid")))))</f>
        <v/>
      </c>
      <c r="J13" s="32">
        <f>IF(AND($A13="",$B13="",$C13="",$D13="",$E13=""),"",IF(COUNTIF(People!$A$5:$A$34,$A13)=0,"Pick the person from the list",IF(COUNTIF(Setup!$A$12:$A$23,$B13)=0,"Pick the credential from the list",IF(AND(ISNUMBER($D13),ISNUMBER($E13),$E13&lt;$D13),"Expires before it was issued","OK"))))</f>
        <v/>
      </c>
      <c r="L13" s="33">
        <f>IF($B13="","",IFERROR(IF(INDEX(Setup!$C$12:$C$23,MATCH($B13,Setup!$A$12:$A$23,0))="","",INDEX(Setup!$C$12:$C$23,MATCH($B13,Setup!$A$12:$A$23,0))),""))</f>
        <v/>
      </c>
      <c r="M13" s="33">
        <f>IF($B13="","",IFERROR(IF(INDEX(Setup!$D$12:$D$23,MATCH($B13,Setup!$A$12:$A$23,0))="",60,INDEX(Setup!$D$12:$D$23,MATCH($B13,Setup!$A$12:$A$23,0))),60))</f>
        <v/>
      </c>
      <c r="N13" s="33">
        <f>IF(ISNUMBER($G13),$G13,0)</f>
        <v/>
      </c>
      <c r="O13" s="33">
        <f>IF(OR($A13="",$B13=""),"",IF(COUNTIFS($A$5:$A$404,$A13,$B$5:$B$404,$B13,$N$5:$N$404,"&gt;"&amp;$N13)&gt;0,"History","Current"))</f>
        <v/>
      </c>
    </row>
    <row r="14">
      <c r="A14" s="25" t="inlineStr">
        <is>
          <t>Chris Meyer (sample)</t>
        </is>
      </c>
      <c r="B14" s="25" t="inlineStr">
        <is>
          <t>Right to work check</t>
        </is>
      </c>
      <c r="C14" s="25" t="inlineStr">
        <is>
          <t>RTW-2025</t>
        </is>
      </c>
      <c r="D14" s="28" t="n"/>
      <c r="E14" s="28" t="n"/>
      <c r="F14" s="25" t="inlineStr">
        <is>
          <t>Sample: no expiry</t>
        </is>
      </c>
      <c r="G14" s="29">
        <f>IF(OR($A14="",$B14=""),"",IF(ISNUMBER($E14),$E14,IF(AND(ISNUMBER($D14),ISNUMBER($L14)),EDATE($D14,$L14),"")))</f>
        <v/>
      </c>
      <c r="H14" s="30">
        <f>IF(OR($G14="",$O14="History"),"",$G14-Setup!$B$5)</f>
        <v/>
      </c>
      <c r="I14" s="31">
        <f>IF(OR($A14="",$B14=""),"",IF($O14="History","Renewed",IF($G14="",IF(AND(ISNUMBER($L14),NOT(ISNUMBER($E14))),"Needs a date","No expiry"),IF($H14&lt;0,"Expired",IF($H14&lt;=$M14,"Expiring","Valid")))))</f>
        <v/>
      </c>
      <c r="J14" s="32">
        <f>IF(AND($A14="",$B14="",$C14="",$D14="",$E14=""),"",IF(COUNTIF(People!$A$5:$A$34,$A14)=0,"Pick the person from the list",IF(COUNTIF(Setup!$A$12:$A$23,$B14)=0,"Pick the credential from the list",IF(AND(ISNUMBER($D14),ISNUMBER($E14),$E14&lt;$D14),"Expires before it was issued","OK"))))</f>
        <v/>
      </c>
      <c r="L14" s="33">
        <f>IF($B14="","",IFERROR(IF(INDEX(Setup!$C$12:$C$23,MATCH($B14,Setup!$A$12:$A$23,0))="","",INDEX(Setup!$C$12:$C$23,MATCH($B14,Setup!$A$12:$A$23,0))),""))</f>
        <v/>
      </c>
      <c r="M14" s="33">
        <f>IF($B14="","",IFERROR(IF(INDEX(Setup!$D$12:$D$23,MATCH($B14,Setup!$A$12:$A$23,0))="",60,INDEX(Setup!$D$12:$D$23,MATCH($B14,Setup!$A$12:$A$23,0))),60))</f>
        <v/>
      </c>
      <c r="N14" s="33">
        <f>IF(ISNUMBER($G14),$G14,0)</f>
        <v/>
      </c>
      <c r="O14" s="33">
        <f>IF(OR($A14="",$B14=""),"",IF(COUNTIFS($A$5:$A$404,$A14,$B$5:$B$404,$B14,$N$5:$N$404,"&gt;"&amp;$N14)&gt;0,"History","Current"))</f>
        <v/>
      </c>
    </row>
    <row r="15">
      <c r="A15" s="25" t="inlineStr">
        <is>
          <t>Maya Chen (sample)</t>
        </is>
      </c>
      <c r="B15" s="25" t="inlineStr">
        <is>
          <t>Fire warden</t>
        </is>
      </c>
      <c r="C15" s="25" t="inlineStr">
        <is>
          <t>FW-14</t>
        </is>
      </c>
      <c r="D15" s="27">
        <f>EDATE(Setup!$B$5+12,-12)</f>
        <v/>
      </c>
      <c r="E15" s="28" t="n"/>
      <c r="F15" s="25" t="inlineStr">
        <is>
          <t>Sample: inside its 30 day window</t>
        </is>
      </c>
      <c r="G15" s="29">
        <f>IF(OR($A15="",$B15=""),"",IF(ISNUMBER($E15),$E15,IF(AND(ISNUMBER($D15),ISNUMBER($L15)),EDATE($D15,$L15),"")))</f>
        <v/>
      </c>
      <c r="H15" s="30">
        <f>IF(OR($G15="",$O15="History"),"",$G15-Setup!$B$5)</f>
        <v/>
      </c>
      <c r="I15" s="31">
        <f>IF(OR($A15="",$B15=""),"",IF($O15="History","Renewed",IF($G15="",IF(AND(ISNUMBER($L15),NOT(ISNUMBER($E15))),"Needs a date","No expiry"),IF($H15&lt;0,"Expired",IF($H15&lt;=$M15,"Expiring","Valid")))))</f>
        <v/>
      </c>
      <c r="J15" s="32">
        <f>IF(AND($A15="",$B15="",$C15="",$D15="",$E15=""),"",IF(COUNTIF(People!$A$5:$A$34,$A15)=0,"Pick the person from the list",IF(COUNTIF(Setup!$A$12:$A$23,$B15)=0,"Pick the credential from the list",IF(AND(ISNUMBER($D15),ISNUMBER($E15),$E15&lt;$D15),"Expires before it was issued","OK"))))</f>
        <v/>
      </c>
      <c r="L15" s="33">
        <f>IF($B15="","",IFERROR(IF(INDEX(Setup!$C$12:$C$23,MATCH($B15,Setup!$A$12:$A$23,0))="","",INDEX(Setup!$C$12:$C$23,MATCH($B15,Setup!$A$12:$A$23,0))),""))</f>
        <v/>
      </c>
      <c r="M15" s="33">
        <f>IF($B15="","",IFERROR(IF(INDEX(Setup!$D$12:$D$23,MATCH($B15,Setup!$A$12:$A$23,0))="",60,INDEX(Setup!$D$12:$D$23,MATCH($B15,Setup!$A$12:$A$23,0))),60))</f>
        <v/>
      </c>
      <c r="N15" s="33">
        <f>IF(ISNUMBER($G15),$G15,0)</f>
        <v/>
      </c>
      <c r="O15" s="33">
        <f>IF(OR($A15="",$B15=""),"",IF(COUNTIFS($A$5:$A$404,$A15,$B$5:$B$404,$B15,$N$5:$N$404,"&gt;"&amp;$N15)&gt;0,"History","Current"))</f>
        <v/>
      </c>
    </row>
    <row r="16">
      <c r="A16" s="12" t="n"/>
      <c r="B16" s="12" t="n"/>
      <c r="C16" s="12" t="n"/>
      <c r="D16" s="28" t="n"/>
      <c r="E16" s="28" t="n"/>
      <c r="F16" s="12" t="n"/>
      <c r="G16" s="29">
        <f>IF(OR($A16="",$B16=""),"",IF(ISNUMBER($E16),$E16,IF(AND(ISNUMBER($D16),ISNUMBER($L16)),EDATE($D16,$L16),"")))</f>
        <v/>
      </c>
      <c r="H16" s="30">
        <f>IF(OR($G16="",$O16="History"),"",$G16-Setup!$B$5)</f>
        <v/>
      </c>
      <c r="I16" s="31">
        <f>IF(OR($A16="",$B16=""),"",IF($O16="History","Renewed",IF($G16="",IF(AND(ISNUMBER($L16),NOT(ISNUMBER($E16))),"Needs a date","No expiry"),IF($H16&lt;0,"Expired",IF($H16&lt;=$M16,"Expiring","Valid")))))</f>
        <v/>
      </c>
      <c r="J16" s="32">
        <f>IF(AND($A16="",$B16="",$C16="",$D16="",$E16=""),"",IF(COUNTIF(People!$A$5:$A$34,$A16)=0,"Pick the person from the list",IF(COUNTIF(Setup!$A$12:$A$23,$B16)=0,"Pick the credential from the list",IF(AND(ISNUMBER($D16),ISNUMBER($E16),$E16&lt;$D16),"Expires before it was issued","OK"))))</f>
        <v/>
      </c>
      <c r="L16" s="33">
        <f>IF($B16="","",IFERROR(IF(INDEX(Setup!$C$12:$C$23,MATCH($B16,Setup!$A$12:$A$23,0))="","",INDEX(Setup!$C$12:$C$23,MATCH($B16,Setup!$A$12:$A$23,0))),""))</f>
        <v/>
      </c>
      <c r="M16" s="33">
        <f>IF($B16="","",IFERROR(IF(INDEX(Setup!$D$12:$D$23,MATCH($B16,Setup!$A$12:$A$23,0))="",60,INDEX(Setup!$D$12:$D$23,MATCH($B16,Setup!$A$12:$A$23,0))),60))</f>
        <v/>
      </c>
      <c r="N16" s="33">
        <f>IF(ISNUMBER($G16),$G16,0)</f>
        <v/>
      </c>
      <c r="O16" s="33">
        <f>IF(OR($A16="",$B16=""),"",IF(COUNTIFS($A$5:$A$404,$A16,$B$5:$B$404,$B16,$N$5:$N$404,"&gt;"&amp;$N16)&gt;0,"History","Current"))</f>
        <v/>
      </c>
    </row>
    <row r="17">
      <c r="A17" s="12" t="n"/>
      <c r="B17" s="12" t="n"/>
      <c r="C17" s="12" t="n"/>
      <c r="D17" s="28" t="n"/>
      <c r="E17" s="28" t="n"/>
      <c r="F17" s="12" t="n"/>
      <c r="G17" s="29">
        <f>IF(OR($A17="",$B17=""),"",IF(ISNUMBER($E17),$E17,IF(AND(ISNUMBER($D17),ISNUMBER($L17)),EDATE($D17,$L17),"")))</f>
        <v/>
      </c>
      <c r="H17" s="30">
        <f>IF(OR($G17="",$O17="History"),"",$G17-Setup!$B$5)</f>
        <v/>
      </c>
      <c r="I17" s="31">
        <f>IF(OR($A17="",$B17=""),"",IF($O17="History","Renewed",IF($G17="",IF(AND(ISNUMBER($L17),NOT(ISNUMBER($E17))),"Needs a date","No expiry"),IF($H17&lt;0,"Expired",IF($H17&lt;=$M17,"Expiring","Valid")))))</f>
        <v/>
      </c>
      <c r="J17" s="32">
        <f>IF(AND($A17="",$B17="",$C17="",$D17="",$E17=""),"",IF(COUNTIF(People!$A$5:$A$34,$A17)=0,"Pick the person from the list",IF(COUNTIF(Setup!$A$12:$A$23,$B17)=0,"Pick the credential from the list",IF(AND(ISNUMBER($D17),ISNUMBER($E17),$E17&lt;$D17),"Expires before it was issued","OK"))))</f>
        <v/>
      </c>
      <c r="L17" s="33">
        <f>IF($B17="","",IFERROR(IF(INDEX(Setup!$C$12:$C$23,MATCH($B17,Setup!$A$12:$A$23,0))="","",INDEX(Setup!$C$12:$C$23,MATCH($B17,Setup!$A$12:$A$23,0))),""))</f>
        <v/>
      </c>
      <c r="M17" s="33">
        <f>IF($B17="","",IFERROR(IF(INDEX(Setup!$D$12:$D$23,MATCH($B17,Setup!$A$12:$A$23,0))="",60,INDEX(Setup!$D$12:$D$23,MATCH($B17,Setup!$A$12:$A$23,0))),60))</f>
        <v/>
      </c>
      <c r="N17" s="33">
        <f>IF(ISNUMBER($G17),$G17,0)</f>
        <v/>
      </c>
      <c r="O17" s="33">
        <f>IF(OR($A17="",$B17=""),"",IF(COUNTIFS($A$5:$A$404,$A17,$B$5:$B$404,$B17,$N$5:$N$404,"&gt;"&amp;$N17)&gt;0,"History","Current"))</f>
        <v/>
      </c>
    </row>
    <row r="18">
      <c r="A18" s="12" t="n"/>
      <c r="B18" s="12" t="n"/>
      <c r="C18" s="12" t="n"/>
      <c r="D18" s="28" t="n"/>
      <c r="E18" s="28" t="n"/>
      <c r="F18" s="12" t="n"/>
      <c r="G18" s="29">
        <f>IF(OR($A18="",$B18=""),"",IF(ISNUMBER($E18),$E18,IF(AND(ISNUMBER($D18),ISNUMBER($L18)),EDATE($D18,$L18),"")))</f>
        <v/>
      </c>
      <c r="H18" s="30">
        <f>IF(OR($G18="",$O18="History"),"",$G18-Setup!$B$5)</f>
        <v/>
      </c>
      <c r="I18" s="31">
        <f>IF(OR($A18="",$B18=""),"",IF($O18="History","Renewed",IF($G18="",IF(AND(ISNUMBER($L18),NOT(ISNUMBER($E18))),"Needs a date","No expiry"),IF($H18&lt;0,"Expired",IF($H18&lt;=$M18,"Expiring","Valid")))))</f>
        <v/>
      </c>
      <c r="J18" s="32">
        <f>IF(AND($A18="",$B18="",$C18="",$D18="",$E18=""),"",IF(COUNTIF(People!$A$5:$A$34,$A18)=0,"Pick the person from the list",IF(COUNTIF(Setup!$A$12:$A$23,$B18)=0,"Pick the credential from the list",IF(AND(ISNUMBER($D18),ISNUMBER($E18),$E18&lt;$D18),"Expires before it was issued","OK"))))</f>
        <v/>
      </c>
      <c r="L18" s="33">
        <f>IF($B18="","",IFERROR(IF(INDEX(Setup!$C$12:$C$23,MATCH($B18,Setup!$A$12:$A$23,0))="","",INDEX(Setup!$C$12:$C$23,MATCH($B18,Setup!$A$12:$A$23,0))),""))</f>
        <v/>
      </c>
      <c r="M18" s="33">
        <f>IF($B18="","",IFERROR(IF(INDEX(Setup!$D$12:$D$23,MATCH($B18,Setup!$A$12:$A$23,0))="",60,INDEX(Setup!$D$12:$D$23,MATCH($B18,Setup!$A$12:$A$23,0))),60))</f>
        <v/>
      </c>
      <c r="N18" s="33">
        <f>IF(ISNUMBER($G18),$G18,0)</f>
        <v/>
      </c>
      <c r="O18" s="33">
        <f>IF(OR($A18="",$B18=""),"",IF(COUNTIFS($A$5:$A$404,$A18,$B$5:$B$404,$B18,$N$5:$N$404,"&gt;"&amp;$N18)&gt;0,"History","Current"))</f>
        <v/>
      </c>
    </row>
    <row r="19">
      <c r="A19" s="12" t="n"/>
      <c r="B19" s="12" t="n"/>
      <c r="C19" s="12" t="n"/>
      <c r="D19" s="28" t="n"/>
      <c r="E19" s="28" t="n"/>
      <c r="F19" s="12" t="n"/>
      <c r="G19" s="29">
        <f>IF(OR($A19="",$B19=""),"",IF(ISNUMBER($E19),$E19,IF(AND(ISNUMBER($D19),ISNUMBER($L19)),EDATE($D19,$L19),"")))</f>
        <v/>
      </c>
      <c r="H19" s="30">
        <f>IF(OR($G19="",$O19="History"),"",$G19-Setup!$B$5)</f>
        <v/>
      </c>
      <c r="I19" s="31">
        <f>IF(OR($A19="",$B19=""),"",IF($O19="History","Renewed",IF($G19="",IF(AND(ISNUMBER($L19),NOT(ISNUMBER($E19))),"Needs a date","No expiry"),IF($H19&lt;0,"Expired",IF($H19&lt;=$M19,"Expiring","Valid")))))</f>
        <v/>
      </c>
      <c r="J19" s="32">
        <f>IF(AND($A19="",$B19="",$C19="",$D19="",$E19=""),"",IF(COUNTIF(People!$A$5:$A$34,$A19)=0,"Pick the person from the list",IF(COUNTIF(Setup!$A$12:$A$23,$B19)=0,"Pick the credential from the list",IF(AND(ISNUMBER($D19),ISNUMBER($E19),$E19&lt;$D19),"Expires before it was issued","OK"))))</f>
        <v/>
      </c>
      <c r="L19" s="33">
        <f>IF($B19="","",IFERROR(IF(INDEX(Setup!$C$12:$C$23,MATCH($B19,Setup!$A$12:$A$23,0))="","",INDEX(Setup!$C$12:$C$23,MATCH($B19,Setup!$A$12:$A$23,0))),""))</f>
        <v/>
      </c>
      <c r="M19" s="33">
        <f>IF($B19="","",IFERROR(IF(INDEX(Setup!$D$12:$D$23,MATCH($B19,Setup!$A$12:$A$23,0))="",60,INDEX(Setup!$D$12:$D$23,MATCH($B19,Setup!$A$12:$A$23,0))),60))</f>
        <v/>
      </c>
      <c r="N19" s="33">
        <f>IF(ISNUMBER($G19),$G19,0)</f>
        <v/>
      </c>
      <c r="O19" s="33">
        <f>IF(OR($A19="",$B19=""),"",IF(COUNTIFS($A$5:$A$404,$A19,$B$5:$B$404,$B19,$N$5:$N$404,"&gt;"&amp;$N19)&gt;0,"History","Current"))</f>
        <v/>
      </c>
    </row>
    <row r="20">
      <c r="A20" s="12" t="n"/>
      <c r="B20" s="12" t="n"/>
      <c r="C20" s="12" t="n"/>
      <c r="D20" s="28" t="n"/>
      <c r="E20" s="28" t="n"/>
      <c r="F20" s="12" t="n"/>
      <c r="G20" s="29">
        <f>IF(OR($A20="",$B20=""),"",IF(ISNUMBER($E20),$E20,IF(AND(ISNUMBER($D20),ISNUMBER($L20)),EDATE($D20,$L20),"")))</f>
        <v/>
      </c>
      <c r="H20" s="30">
        <f>IF(OR($G20="",$O20="History"),"",$G20-Setup!$B$5)</f>
        <v/>
      </c>
      <c r="I20" s="31">
        <f>IF(OR($A20="",$B20=""),"",IF($O20="History","Renewed",IF($G20="",IF(AND(ISNUMBER($L20),NOT(ISNUMBER($E20))),"Needs a date","No expiry"),IF($H20&lt;0,"Expired",IF($H20&lt;=$M20,"Expiring","Valid")))))</f>
        <v/>
      </c>
      <c r="J20" s="32">
        <f>IF(AND($A20="",$B20="",$C20="",$D20="",$E20=""),"",IF(COUNTIF(People!$A$5:$A$34,$A20)=0,"Pick the person from the list",IF(COUNTIF(Setup!$A$12:$A$23,$B20)=0,"Pick the credential from the list",IF(AND(ISNUMBER($D20),ISNUMBER($E20),$E20&lt;$D20),"Expires before it was issued","OK"))))</f>
        <v/>
      </c>
      <c r="L20" s="33">
        <f>IF($B20="","",IFERROR(IF(INDEX(Setup!$C$12:$C$23,MATCH($B20,Setup!$A$12:$A$23,0))="","",INDEX(Setup!$C$12:$C$23,MATCH($B20,Setup!$A$12:$A$23,0))),""))</f>
        <v/>
      </c>
      <c r="M20" s="33">
        <f>IF($B20="","",IFERROR(IF(INDEX(Setup!$D$12:$D$23,MATCH($B20,Setup!$A$12:$A$23,0))="",60,INDEX(Setup!$D$12:$D$23,MATCH($B20,Setup!$A$12:$A$23,0))),60))</f>
        <v/>
      </c>
      <c r="N20" s="33">
        <f>IF(ISNUMBER($G20),$G20,0)</f>
        <v/>
      </c>
      <c r="O20" s="33">
        <f>IF(OR($A20="",$B20=""),"",IF(COUNTIFS($A$5:$A$404,$A20,$B$5:$B$404,$B20,$N$5:$N$404,"&gt;"&amp;$N20)&gt;0,"History","Current"))</f>
        <v/>
      </c>
    </row>
    <row r="21">
      <c r="A21" s="12" t="n"/>
      <c r="B21" s="12" t="n"/>
      <c r="C21" s="12" t="n"/>
      <c r="D21" s="28" t="n"/>
      <c r="E21" s="28" t="n"/>
      <c r="F21" s="12" t="n"/>
      <c r="G21" s="29">
        <f>IF(OR($A21="",$B21=""),"",IF(ISNUMBER($E21),$E21,IF(AND(ISNUMBER($D21),ISNUMBER($L21)),EDATE($D21,$L21),"")))</f>
        <v/>
      </c>
      <c r="H21" s="30">
        <f>IF(OR($G21="",$O21="History"),"",$G21-Setup!$B$5)</f>
        <v/>
      </c>
      <c r="I21" s="31">
        <f>IF(OR($A21="",$B21=""),"",IF($O21="History","Renewed",IF($G21="",IF(AND(ISNUMBER($L21),NOT(ISNUMBER($E21))),"Needs a date","No expiry"),IF($H21&lt;0,"Expired",IF($H21&lt;=$M21,"Expiring","Valid")))))</f>
        <v/>
      </c>
      <c r="J21" s="32">
        <f>IF(AND($A21="",$B21="",$C21="",$D21="",$E21=""),"",IF(COUNTIF(People!$A$5:$A$34,$A21)=0,"Pick the person from the list",IF(COUNTIF(Setup!$A$12:$A$23,$B21)=0,"Pick the credential from the list",IF(AND(ISNUMBER($D21),ISNUMBER($E21),$E21&lt;$D21),"Expires before it was issued","OK"))))</f>
        <v/>
      </c>
      <c r="L21" s="33">
        <f>IF($B21="","",IFERROR(IF(INDEX(Setup!$C$12:$C$23,MATCH($B21,Setup!$A$12:$A$23,0))="","",INDEX(Setup!$C$12:$C$23,MATCH($B21,Setup!$A$12:$A$23,0))),""))</f>
        <v/>
      </c>
      <c r="M21" s="33">
        <f>IF($B21="","",IFERROR(IF(INDEX(Setup!$D$12:$D$23,MATCH($B21,Setup!$A$12:$A$23,0))="",60,INDEX(Setup!$D$12:$D$23,MATCH($B21,Setup!$A$12:$A$23,0))),60))</f>
        <v/>
      </c>
      <c r="N21" s="33">
        <f>IF(ISNUMBER($G21),$G21,0)</f>
        <v/>
      </c>
      <c r="O21" s="33">
        <f>IF(OR($A21="",$B21=""),"",IF(COUNTIFS($A$5:$A$404,$A21,$B$5:$B$404,$B21,$N$5:$N$404,"&gt;"&amp;$N21)&gt;0,"History","Current"))</f>
        <v/>
      </c>
    </row>
    <row r="22">
      <c r="A22" s="12" t="n"/>
      <c r="B22" s="12" t="n"/>
      <c r="C22" s="12" t="n"/>
      <c r="D22" s="28" t="n"/>
      <c r="E22" s="28" t="n"/>
      <c r="F22" s="12" t="n"/>
      <c r="G22" s="29">
        <f>IF(OR($A22="",$B22=""),"",IF(ISNUMBER($E22),$E22,IF(AND(ISNUMBER($D22),ISNUMBER($L22)),EDATE($D22,$L22),"")))</f>
        <v/>
      </c>
      <c r="H22" s="30">
        <f>IF(OR($G22="",$O22="History"),"",$G22-Setup!$B$5)</f>
        <v/>
      </c>
      <c r="I22" s="31">
        <f>IF(OR($A22="",$B22=""),"",IF($O22="History","Renewed",IF($G22="",IF(AND(ISNUMBER($L22),NOT(ISNUMBER($E22))),"Needs a date","No expiry"),IF($H22&lt;0,"Expired",IF($H22&lt;=$M22,"Expiring","Valid")))))</f>
        <v/>
      </c>
      <c r="J22" s="32">
        <f>IF(AND($A22="",$B22="",$C22="",$D22="",$E22=""),"",IF(COUNTIF(People!$A$5:$A$34,$A22)=0,"Pick the person from the list",IF(COUNTIF(Setup!$A$12:$A$23,$B22)=0,"Pick the credential from the list",IF(AND(ISNUMBER($D22),ISNUMBER($E22),$E22&lt;$D22),"Expires before it was issued","OK"))))</f>
        <v/>
      </c>
      <c r="L22" s="33">
        <f>IF($B22="","",IFERROR(IF(INDEX(Setup!$C$12:$C$23,MATCH($B22,Setup!$A$12:$A$23,0))="","",INDEX(Setup!$C$12:$C$23,MATCH($B22,Setup!$A$12:$A$23,0))),""))</f>
        <v/>
      </c>
      <c r="M22" s="33">
        <f>IF($B22="","",IFERROR(IF(INDEX(Setup!$D$12:$D$23,MATCH($B22,Setup!$A$12:$A$23,0))="",60,INDEX(Setup!$D$12:$D$23,MATCH($B22,Setup!$A$12:$A$23,0))),60))</f>
        <v/>
      </c>
      <c r="N22" s="33">
        <f>IF(ISNUMBER($G22),$G22,0)</f>
        <v/>
      </c>
      <c r="O22" s="33">
        <f>IF(OR($A22="",$B22=""),"",IF(COUNTIFS($A$5:$A$404,$A22,$B$5:$B$404,$B22,$N$5:$N$404,"&gt;"&amp;$N22)&gt;0,"History","Current"))</f>
        <v/>
      </c>
    </row>
    <row r="23">
      <c r="A23" s="12" t="n"/>
      <c r="B23" s="12" t="n"/>
      <c r="C23" s="12" t="n"/>
      <c r="D23" s="28" t="n"/>
      <c r="E23" s="28" t="n"/>
      <c r="F23" s="12" t="n"/>
      <c r="G23" s="29">
        <f>IF(OR($A23="",$B23=""),"",IF(ISNUMBER($E23),$E23,IF(AND(ISNUMBER($D23),ISNUMBER($L23)),EDATE($D23,$L23),"")))</f>
        <v/>
      </c>
      <c r="H23" s="30">
        <f>IF(OR($G23="",$O23="History"),"",$G23-Setup!$B$5)</f>
        <v/>
      </c>
      <c r="I23" s="31">
        <f>IF(OR($A23="",$B23=""),"",IF($O23="History","Renewed",IF($G23="",IF(AND(ISNUMBER($L23),NOT(ISNUMBER($E23))),"Needs a date","No expiry"),IF($H23&lt;0,"Expired",IF($H23&lt;=$M23,"Expiring","Valid")))))</f>
        <v/>
      </c>
      <c r="J23" s="32">
        <f>IF(AND($A23="",$B23="",$C23="",$D23="",$E23=""),"",IF(COUNTIF(People!$A$5:$A$34,$A23)=0,"Pick the person from the list",IF(COUNTIF(Setup!$A$12:$A$23,$B23)=0,"Pick the credential from the list",IF(AND(ISNUMBER($D23),ISNUMBER($E23),$E23&lt;$D23),"Expires before it was issued","OK"))))</f>
        <v/>
      </c>
      <c r="L23" s="33">
        <f>IF($B23="","",IFERROR(IF(INDEX(Setup!$C$12:$C$23,MATCH($B23,Setup!$A$12:$A$23,0))="","",INDEX(Setup!$C$12:$C$23,MATCH($B23,Setup!$A$12:$A$23,0))),""))</f>
        <v/>
      </c>
      <c r="M23" s="33">
        <f>IF($B23="","",IFERROR(IF(INDEX(Setup!$D$12:$D$23,MATCH($B23,Setup!$A$12:$A$23,0))="",60,INDEX(Setup!$D$12:$D$23,MATCH($B23,Setup!$A$12:$A$23,0))),60))</f>
        <v/>
      </c>
      <c r="N23" s="33">
        <f>IF(ISNUMBER($G23),$G23,0)</f>
        <v/>
      </c>
      <c r="O23" s="33">
        <f>IF(OR($A23="",$B23=""),"",IF(COUNTIFS($A$5:$A$404,$A23,$B$5:$B$404,$B23,$N$5:$N$404,"&gt;"&amp;$N23)&gt;0,"History","Current"))</f>
        <v/>
      </c>
    </row>
    <row r="24">
      <c r="A24" s="12" t="n"/>
      <c r="B24" s="12" t="n"/>
      <c r="C24" s="12" t="n"/>
      <c r="D24" s="28" t="n"/>
      <c r="E24" s="28" t="n"/>
      <c r="F24" s="12" t="n"/>
      <c r="G24" s="29">
        <f>IF(OR($A24="",$B24=""),"",IF(ISNUMBER($E24),$E24,IF(AND(ISNUMBER($D24),ISNUMBER($L24)),EDATE($D24,$L24),"")))</f>
        <v/>
      </c>
      <c r="H24" s="30">
        <f>IF(OR($G24="",$O24="History"),"",$G24-Setup!$B$5)</f>
        <v/>
      </c>
      <c r="I24" s="31">
        <f>IF(OR($A24="",$B24=""),"",IF($O24="History","Renewed",IF($G24="",IF(AND(ISNUMBER($L24),NOT(ISNUMBER($E24))),"Needs a date","No expiry"),IF($H24&lt;0,"Expired",IF($H24&lt;=$M24,"Expiring","Valid")))))</f>
        <v/>
      </c>
      <c r="J24" s="32">
        <f>IF(AND($A24="",$B24="",$C24="",$D24="",$E24=""),"",IF(COUNTIF(People!$A$5:$A$34,$A24)=0,"Pick the person from the list",IF(COUNTIF(Setup!$A$12:$A$23,$B24)=0,"Pick the credential from the list",IF(AND(ISNUMBER($D24),ISNUMBER($E24),$E24&lt;$D24),"Expires before it was issued","OK"))))</f>
        <v/>
      </c>
      <c r="L24" s="33">
        <f>IF($B24="","",IFERROR(IF(INDEX(Setup!$C$12:$C$23,MATCH($B24,Setup!$A$12:$A$23,0))="","",INDEX(Setup!$C$12:$C$23,MATCH($B24,Setup!$A$12:$A$23,0))),""))</f>
        <v/>
      </c>
      <c r="M24" s="33">
        <f>IF($B24="","",IFERROR(IF(INDEX(Setup!$D$12:$D$23,MATCH($B24,Setup!$A$12:$A$23,0))="",60,INDEX(Setup!$D$12:$D$23,MATCH($B24,Setup!$A$12:$A$23,0))),60))</f>
        <v/>
      </c>
      <c r="N24" s="33">
        <f>IF(ISNUMBER($G24),$G24,0)</f>
        <v/>
      </c>
      <c r="O24" s="33">
        <f>IF(OR($A24="",$B24=""),"",IF(COUNTIFS($A$5:$A$404,$A24,$B$5:$B$404,$B24,$N$5:$N$404,"&gt;"&amp;$N24)&gt;0,"History","Current"))</f>
        <v/>
      </c>
    </row>
    <row r="25">
      <c r="A25" s="12" t="n"/>
      <c r="B25" s="12" t="n"/>
      <c r="C25" s="12" t="n"/>
      <c r="D25" s="28" t="n"/>
      <c r="E25" s="28" t="n"/>
      <c r="F25" s="12" t="n"/>
      <c r="G25" s="29">
        <f>IF(OR($A25="",$B25=""),"",IF(ISNUMBER($E25),$E25,IF(AND(ISNUMBER($D25),ISNUMBER($L25)),EDATE($D25,$L25),"")))</f>
        <v/>
      </c>
      <c r="H25" s="30">
        <f>IF(OR($G25="",$O25="History"),"",$G25-Setup!$B$5)</f>
        <v/>
      </c>
      <c r="I25" s="31">
        <f>IF(OR($A25="",$B25=""),"",IF($O25="History","Renewed",IF($G25="",IF(AND(ISNUMBER($L25),NOT(ISNUMBER($E25))),"Needs a date","No expiry"),IF($H25&lt;0,"Expired",IF($H25&lt;=$M25,"Expiring","Valid")))))</f>
        <v/>
      </c>
      <c r="J25" s="32">
        <f>IF(AND($A25="",$B25="",$C25="",$D25="",$E25=""),"",IF(COUNTIF(People!$A$5:$A$34,$A25)=0,"Pick the person from the list",IF(COUNTIF(Setup!$A$12:$A$23,$B25)=0,"Pick the credential from the list",IF(AND(ISNUMBER($D25),ISNUMBER($E25),$E25&lt;$D25),"Expires before it was issued","OK"))))</f>
        <v/>
      </c>
      <c r="L25" s="33">
        <f>IF($B25="","",IFERROR(IF(INDEX(Setup!$C$12:$C$23,MATCH($B25,Setup!$A$12:$A$23,0))="","",INDEX(Setup!$C$12:$C$23,MATCH($B25,Setup!$A$12:$A$23,0))),""))</f>
        <v/>
      </c>
      <c r="M25" s="33">
        <f>IF($B25="","",IFERROR(IF(INDEX(Setup!$D$12:$D$23,MATCH($B25,Setup!$A$12:$A$23,0))="",60,INDEX(Setup!$D$12:$D$23,MATCH($B25,Setup!$A$12:$A$23,0))),60))</f>
        <v/>
      </c>
      <c r="N25" s="33">
        <f>IF(ISNUMBER($G25),$G25,0)</f>
        <v/>
      </c>
      <c r="O25" s="33">
        <f>IF(OR($A25="",$B25=""),"",IF(COUNTIFS($A$5:$A$404,$A25,$B$5:$B$404,$B25,$N$5:$N$404,"&gt;"&amp;$N25)&gt;0,"History","Current"))</f>
        <v/>
      </c>
    </row>
    <row r="26">
      <c r="A26" s="12" t="n"/>
      <c r="B26" s="12" t="n"/>
      <c r="C26" s="12" t="n"/>
      <c r="D26" s="28" t="n"/>
      <c r="E26" s="28" t="n"/>
      <c r="F26" s="12" t="n"/>
      <c r="G26" s="29">
        <f>IF(OR($A26="",$B26=""),"",IF(ISNUMBER($E26),$E26,IF(AND(ISNUMBER($D26),ISNUMBER($L26)),EDATE($D26,$L26),"")))</f>
        <v/>
      </c>
      <c r="H26" s="30">
        <f>IF(OR($G26="",$O26="History"),"",$G26-Setup!$B$5)</f>
        <v/>
      </c>
      <c r="I26" s="31">
        <f>IF(OR($A26="",$B26=""),"",IF($O26="History","Renewed",IF($G26="",IF(AND(ISNUMBER($L26),NOT(ISNUMBER($E26))),"Needs a date","No expiry"),IF($H26&lt;0,"Expired",IF($H26&lt;=$M26,"Expiring","Valid")))))</f>
        <v/>
      </c>
      <c r="J26" s="32">
        <f>IF(AND($A26="",$B26="",$C26="",$D26="",$E26=""),"",IF(COUNTIF(People!$A$5:$A$34,$A26)=0,"Pick the person from the list",IF(COUNTIF(Setup!$A$12:$A$23,$B26)=0,"Pick the credential from the list",IF(AND(ISNUMBER($D26),ISNUMBER($E26),$E26&lt;$D26),"Expires before it was issued","OK"))))</f>
        <v/>
      </c>
      <c r="L26" s="33">
        <f>IF($B26="","",IFERROR(IF(INDEX(Setup!$C$12:$C$23,MATCH($B26,Setup!$A$12:$A$23,0))="","",INDEX(Setup!$C$12:$C$23,MATCH($B26,Setup!$A$12:$A$23,0))),""))</f>
        <v/>
      </c>
      <c r="M26" s="33">
        <f>IF($B26="","",IFERROR(IF(INDEX(Setup!$D$12:$D$23,MATCH($B26,Setup!$A$12:$A$23,0))="",60,INDEX(Setup!$D$12:$D$23,MATCH($B26,Setup!$A$12:$A$23,0))),60))</f>
        <v/>
      </c>
      <c r="N26" s="33">
        <f>IF(ISNUMBER($G26),$G26,0)</f>
        <v/>
      </c>
      <c r="O26" s="33">
        <f>IF(OR($A26="",$B26=""),"",IF(COUNTIFS($A$5:$A$404,$A26,$B$5:$B$404,$B26,$N$5:$N$404,"&gt;"&amp;$N26)&gt;0,"History","Current"))</f>
        <v/>
      </c>
    </row>
    <row r="27">
      <c r="A27" s="12" t="n"/>
      <c r="B27" s="12" t="n"/>
      <c r="C27" s="12" t="n"/>
      <c r="D27" s="28" t="n"/>
      <c r="E27" s="28" t="n"/>
      <c r="F27" s="12" t="n"/>
      <c r="G27" s="29">
        <f>IF(OR($A27="",$B27=""),"",IF(ISNUMBER($E27),$E27,IF(AND(ISNUMBER($D27),ISNUMBER($L27)),EDATE($D27,$L27),"")))</f>
        <v/>
      </c>
      <c r="H27" s="30">
        <f>IF(OR($G27="",$O27="History"),"",$G27-Setup!$B$5)</f>
        <v/>
      </c>
      <c r="I27" s="31">
        <f>IF(OR($A27="",$B27=""),"",IF($O27="History","Renewed",IF($G27="",IF(AND(ISNUMBER($L27),NOT(ISNUMBER($E27))),"Needs a date","No expiry"),IF($H27&lt;0,"Expired",IF($H27&lt;=$M27,"Expiring","Valid")))))</f>
        <v/>
      </c>
      <c r="J27" s="32">
        <f>IF(AND($A27="",$B27="",$C27="",$D27="",$E27=""),"",IF(COUNTIF(People!$A$5:$A$34,$A27)=0,"Pick the person from the list",IF(COUNTIF(Setup!$A$12:$A$23,$B27)=0,"Pick the credential from the list",IF(AND(ISNUMBER($D27),ISNUMBER($E27),$E27&lt;$D27),"Expires before it was issued","OK"))))</f>
        <v/>
      </c>
      <c r="L27" s="33">
        <f>IF($B27="","",IFERROR(IF(INDEX(Setup!$C$12:$C$23,MATCH($B27,Setup!$A$12:$A$23,0))="","",INDEX(Setup!$C$12:$C$23,MATCH($B27,Setup!$A$12:$A$23,0))),""))</f>
        <v/>
      </c>
      <c r="M27" s="33">
        <f>IF($B27="","",IFERROR(IF(INDEX(Setup!$D$12:$D$23,MATCH($B27,Setup!$A$12:$A$23,0))="",60,INDEX(Setup!$D$12:$D$23,MATCH($B27,Setup!$A$12:$A$23,0))),60))</f>
        <v/>
      </c>
      <c r="N27" s="33">
        <f>IF(ISNUMBER($G27),$G27,0)</f>
        <v/>
      </c>
      <c r="O27" s="33">
        <f>IF(OR($A27="",$B27=""),"",IF(COUNTIFS($A$5:$A$404,$A27,$B$5:$B$404,$B27,$N$5:$N$404,"&gt;"&amp;$N27)&gt;0,"History","Current"))</f>
        <v/>
      </c>
    </row>
    <row r="28">
      <c r="A28" s="12" t="n"/>
      <c r="B28" s="12" t="n"/>
      <c r="C28" s="12" t="n"/>
      <c r="D28" s="28" t="n"/>
      <c r="E28" s="28" t="n"/>
      <c r="F28" s="12" t="n"/>
      <c r="G28" s="29">
        <f>IF(OR($A28="",$B28=""),"",IF(ISNUMBER($E28),$E28,IF(AND(ISNUMBER($D28),ISNUMBER($L28)),EDATE($D28,$L28),"")))</f>
        <v/>
      </c>
      <c r="H28" s="30">
        <f>IF(OR($G28="",$O28="History"),"",$G28-Setup!$B$5)</f>
        <v/>
      </c>
      <c r="I28" s="31">
        <f>IF(OR($A28="",$B28=""),"",IF($O28="History","Renewed",IF($G28="",IF(AND(ISNUMBER($L28),NOT(ISNUMBER($E28))),"Needs a date","No expiry"),IF($H28&lt;0,"Expired",IF($H28&lt;=$M28,"Expiring","Valid")))))</f>
        <v/>
      </c>
      <c r="J28" s="32">
        <f>IF(AND($A28="",$B28="",$C28="",$D28="",$E28=""),"",IF(COUNTIF(People!$A$5:$A$34,$A28)=0,"Pick the person from the list",IF(COUNTIF(Setup!$A$12:$A$23,$B28)=0,"Pick the credential from the list",IF(AND(ISNUMBER($D28),ISNUMBER($E28),$E28&lt;$D28),"Expires before it was issued","OK"))))</f>
        <v/>
      </c>
      <c r="L28" s="33">
        <f>IF($B28="","",IFERROR(IF(INDEX(Setup!$C$12:$C$23,MATCH($B28,Setup!$A$12:$A$23,0))="","",INDEX(Setup!$C$12:$C$23,MATCH($B28,Setup!$A$12:$A$23,0))),""))</f>
        <v/>
      </c>
      <c r="M28" s="33">
        <f>IF($B28="","",IFERROR(IF(INDEX(Setup!$D$12:$D$23,MATCH($B28,Setup!$A$12:$A$23,0))="",60,INDEX(Setup!$D$12:$D$23,MATCH($B28,Setup!$A$12:$A$23,0))),60))</f>
        <v/>
      </c>
      <c r="N28" s="33">
        <f>IF(ISNUMBER($G28),$G28,0)</f>
        <v/>
      </c>
      <c r="O28" s="33">
        <f>IF(OR($A28="",$B28=""),"",IF(COUNTIFS($A$5:$A$404,$A28,$B$5:$B$404,$B28,$N$5:$N$404,"&gt;"&amp;$N28)&gt;0,"History","Current"))</f>
        <v/>
      </c>
    </row>
    <row r="29">
      <c r="A29" s="12" t="n"/>
      <c r="B29" s="12" t="n"/>
      <c r="C29" s="12" t="n"/>
      <c r="D29" s="28" t="n"/>
      <c r="E29" s="28" t="n"/>
      <c r="F29" s="12" t="n"/>
      <c r="G29" s="29">
        <f>IF(OR($A29="",$B29=""),"",IF(ISNUMBER($E29),$E29,IF(AND(ISNUMBER($D29),ISNUMBER($L29)),EDATE($D29,$L29),"")))</f>
        <v/>
      </c>
      <c r="H29" s="30">
        <f>IF(OR($G29="",$O29="History"),"",$G29-Setup!$B$5)</f>
        <v/>
      </c>
      <c r="I29" s="31">
        <f>IF(OR($A29="",$B29=""),"",IF($O29="History","Renewed",IF($G29="",IF(AND(ISNUMBER($L29),NOT(ISNUMBER($E29))),"Needs a date","No expiry"),IF($H29&lt;0,"Expired",IF($H29&lt;=$M29,"Expiring","Valid")))))</f>
        <v/>
      </c>
      <c r="J29" s="32">
        <f>IF(AND($A29="",$B29="",$C29="",$D29="",$E29=""),"",IF(COUNTIF(People!$A$5:$A$34,$A29)=0,"Pick the person from the list",IF(COUNTIF(Setup!$A$12:$A$23,$B29)=0,"Pick the credential from the list",IF(AND(ISNUMBER($D29),ISNUMBER($E29),$E29&lt;$D29),"Expires before it was issued","OK"))))</f>
        <v/>
      </c>
      <c r="L29" s="33">
        <f>IF($B29="","",IFERROR(IF(INDEX(Setup!$C$12:$C$23,MATCH($B29,Setup!$A$12:$A$23,0))="","",INDEX(Setup!$C$12:$C$23,MATCH($B29,Setup!$A$12:$A$23,0))),""))</f>
        <v/>
      </c>
      <c r="M29" s="33">
        <f>IF($B29="","",IFERROR(IF(INDEX(Setup!$D$12:$D$23,MATCH($B29,Setup!$A$12:$A$23,0))="",60,INDEX(Setup!$D$12:$D$23,MATCH($B29,Setup!$A$12:$A$23,0))),60))</f>
        <v/>
      </c>
      <c r="N29" s="33">
        <f>IF(ISNUMBER($G29),$G29,0)</f>
        <v/>
      </c>
      <c r="O29" s="33">
        <f>IF(OR($A29="",$B29=""),"",IF(COUNTIFS($A$5:$A$404,$A29,$B$5:$B$404,$B29,$N$5:$N$404,"&gt;"&amp;$N29)&gt;0,"History","Current"))</f>
        <v/>
      </c>
    </row>
    <row r="30">
      <c r="A30" s="12" t="n"/>
      <c r="B30" s="12" t="n"/>
      <c r="C30" s="12" t="n"/>
      <c r="D30" s="28" t="n"/>
      <c r="E30" s="28" t="n"/>
      <c r="F30" s="12" t="n"/>
      <c r="G30" s="29">
        <f>IF(OR($A30="",$B30=""),"",IF(ISNUMBER($E30),$E30,IF(AND(ISNUMBER($D30),ISNUMBER($L30)),EDATE($D30,$L30),"")))</f>
        <v/>
      </c>
      <c r="H30" s="30">
        <f>IF(OR($G30="",$O30="History"),"",$G30-Setup!$B$5)</f>
        <v/>
      </c>
      <c r="I30" s="31">
        <f>IF(OR($A30="",$B30=""),"",IF($O30="History","Renewed",IF($G30="",IF(AND(ISNUMBER($L30),NOT(ISNUMBER($E30))),"Needs a date","No expiry"),IF($H30&lt;0,"Expired",IF($H30&lt;=$M30,"Expiring","Valid")))))</f>
        <v/>
      </c>
      <c r="J30" s="32">
        <f>IF(AND($A30="",$B30="",$C30="",$D30="",$E30=""),"",IF(COUNTIF(People!$A$5:$A$34,$A30)=0,"Pick the person from the list",IF(COUNTIF(Setup!$A$12:$A$23,$B30)=0,"Pick the credential from the list",IF(AND(ISNUMBER($D30),ISNUMBER($E30),$E30&lt;$D30),"Expires before it was issued","OK"))))</f>
        <v/>
      </c>
      <c r="L30" s="33">
        <f>IF($B30="","",IFERROR(IF(INDEX(Setup!$C$12:$C$23,MATCH($B30,Setup!$A$12:$A$23,0))="","",INDEX(Setup!$C$12:$C$23,MATCH($B30,Setup!$A$12:$A$23,0))),""))</f>
        <v/>
      </c>
      <c r="M30" s="33">
        <f>IF($B30="","",IFERROR(IF(INDEX(Setup!$D$12:$D$23,MATCH($B30,Setup!$A$12:$A$23,0))="",60,INDEX(Setup!$D$12:$D$23,MATCH($B30,Setup!$A$12:$A$23,0))),60))</f>
        <v/>
      </c>
      <c r="N30" s="33">
        <f>IF(ISNUMBER($G30),$G30,0)</f>
        <v/>
      </c>
      <c r="O30" s="33">
        <f>IF(OR($A30="",$B30=""),"",IF(COUNTIFS($A$5:$A$404,$A30,$B$5:$B$404,$B30,$N$5:$N$404,"&gt;"&amp;$N30)&gt;0,"History","Current"))</f>
        <v/>
      </c>
    </row>
    <row r="31">
      <c r="A31" s="12" t="n"/>
      <c r="B31" s="12" t="n"/>
      <c r="C31" s="12" t="n"/>
      <c r="D31" s="28" t="n"/>
      <c r="E31" s="28" t="n"/>
      <c r="F31" s="12" t="n"/>
      <c r="G31" s="29">
        <f>IF(OR($A31="",$B31=""),"",IF(ISNUMBER($E31),$E31,IF(AND(ISNUMBER($D31),ISNUMBER($L31)),EDATE($D31,$L31),"")))</f>
        <v/>
      </c>
      <c r="H31" s="30">
        <f>IF(OR($G31="",$O31="History"),"",$G31-Setup!$B$5)</f>
        <v/>
      </c>
      <c r="I31" s="31">
        <f>IF(OR($A31="",$B31=""),"",IF($O31="History","Renewed",IF($G31="",IF(AND(ISNUMBER($L31),NOT(ISNUMBER($E31))),"Needs a date","No expiry"),IF($H31&lt;0,"Expired",IF($H31&lt;=$M31,"Expiring","Valid")))))</f>
        <v/>
      </c>
      <c r="J31" s="32">
        <f>IF(AND($A31="",$B31="",$C31="",$D31="",$E31=""),"",IF(COUNTIF(People!$A$5:$A$34,$A31)=0,"Pick the person from the list",IF(COUNTIF(Setup!$A$12:$A$23,$B31)=0,"Pick the credential from the list",IF(AND(ISNUMBER($D31),ISNUMBER($E31),$E31&lt;$D31),"Expires before it was issued","OK"))))</f>
        <v/>
      </c>
      <c r="L31" s="33">
        <f>IF($B31="","",IFERROR(IF(INDEX(Setup!$C$12:$C$23,MATCH($B31,Setup!$A$12:$A$23,0))="","",INDEX(Setup!$C$12:$C$23,MATCH($B31,Setup!$A$12:$A$23,0))),""))</f>
        <v/>
      </c>
      <c r="M31" s="33">
        <f>IF($B31="","",IFERROR(IF(INDEX(Setup!$D$12:$D$23,MATCH($B31,Setup!$A$12:$A$23,0))="",60,INDEX(Setup!$D$12:$D$23,MATCH($B31,Setup!$A$12:$A$23,0))),60))</f>
        <v/>
      </c>
      <c r="N31" s="33">
        <f>IF(ISNUMBER($G31),$G31,0)</f>
        <v/>
      </c>
      <c r="O31" s="33">
        <f>IF(OR($A31="",$B31=""),"",IF(COUNTIFS($A$5:$A$404,$A31,$B$5:$B$404,$B31,$N$5:$N$404,"&gt;"&amp;$N31)&gt;0,"History","Current"))</f>
        <v/>
      </c>
    </row>
    <row r="32">
      <c r="A32" s="12" t="n"/>
      <c r="B32" s="12" t="n"/>
      <c r="C32" s="12" t="n"/>
      <c r="D32" s="28" t="n"/>
      <c r="E32" s="28" t="n"/>
      <c r="F32" s="12" t="n"/>
      <c r="G32" s="29">
        <f>IF(OR($A32="",$B32=""),"",IF(ISNUMBER($E32),$E32,IF(AND(ISNUMBER($D32),ISNUMBER($L32)),EDATE($D32,$L32),"")))</f>
        <v/>
      </c>
      <c r="H32" s="30">
        <f>IF(OR($G32="",$O32="History"),"",$G32-Setup!$B$5)</f>
        <v/>
      </c>
      <c r="I32" s="31">
        <f>IF(OR($A32="",$B32=""),"",IF($O32="History","Renewed",IF($G32="",IF(AND(ISNUMBER($L32),NOT(ISNUMBER($E32))),"Needs a date","No expiry"),IF($H32&lt;0,"Expired",IF($H32&lt;=$M32,"Expiring","Valid")))))</f>
        <v/>
      </c>
      <c r="J32" s="32">
        <f>IF(AND($A32="",$B32="",$C32="",$D32="",$E32=""),"",IF(COUNTIF(People!$A$5:$A$34,$A32)=0,"Pick the person from the list",IF(COUNTIF(Setup!$A$12:$A$23,$B32)=0,"Pick the credential from the list",IF(AND(ISNUMBER($D32),ISNUMBER($E32),$E32&lt;$D32),"Expires before it was issued","OK"))))</f>
        <v/>
      </c>
      <c r="L32" s="33">
        <f>IF($B32="","",IFERROR(IF(INDEX(Setup!$C$12:$C$23,MATCH($B32,Setup!$A$12:$A$23,0))="","",INDEX(Setup!$C$12:$C$23,MATCH($B32,Setup!$A$12:$A$23,0))),""))</f>
        <v/>
      </c>
      <c r="M32" s="33">
        <f>IF($B32="","",IFERROR(IF(INDEX(Setup!$D$12:$D$23,MATCH($B32,Setup!$A$12:$A$23,0))="",60,INDEX(Setup!$D$12:$D$23,MATCH($B32,Setup!$A$12:$A$23,0))),60))</f>
        <v/>
      </c>
      <c r="N32" s="33">
        <f>IF(ISNUMBER($G32),$G32,0)</f>
        <v/>
      </c>
      <c r="O32" s="33">
        <f>IF(OR($A32="",$B32=""),"",IF(COUNTIFS($A$5:$A$404,$A32,$B$5:$B$404,$B32,$N$5:$N$404,"&gt;"&amp;$N32)&gt;0,"History","Current"))</f>
        <v/>
      </c>
    </row>
    <row r="33">
      <c r="A33" s="12" t="n"/>
      <c r="B33" s="12" t="n"/>
      <c r="C33" s="12" t="n"/>
      <c r="D33" s="28" t="n"/>
      <c r="E33" s="28" t="n"/>
      <c r="F33" s="12" t="n"/>
      <c r="G33" s="29">
        <f>IF(OR($A33="",$B33=""),"",IF(ISNUMBER($E33),$E33,IF(AND(ISNUMBER($D33),ISNUMBER($L33)),EDATE($D33,$L33),"")))</f>
        <v/>
      </c>
      <c r="H33" s="30">
        <f>IF(OR($G33="",$O33="History"),"",$G33-Setup!$B$5)</f>
        <v/>
      </c>
      <c r="I33" s="31">
        <f>IF(OR($A33="",$B33=""),"",IF($O33="History","Renewed",IF($G33="",IF(AND(ISNUMBER($L33),NOT(ISNUMBER($E33))),"Needs a date","No expiry"),IF($H33&lt;0,"Expired",IF($H33&lt;=$M33,"Expiring","Valid")))))</f>
        <v/>
      </c>
      <c r="J33" s="32">
        <f>IF(AND($A33="",$B33="",$C33="",$D33="",$E33=""),"",IF(COUNTIF(People!$A$5:$A$34,$A33)=0,"Pick the person from the list",IF(COUNTIF(Setup!$A$12:$A$23,$B33)=0,"Pick the credential from the list",IF(AND(ISNUMBER($D33),ISNUMBER($E33),$E33&lt;$D33),"Expires before it was issued","OK"))))</f>
        <v/>
      </c>
      <c r="L33" s="33">
        <f>IF($B33="","",IFERROR(IF(INDEX(Setup!$C$12:$C$23,MATCH($B33,Setup!$A$12:$A$23,0))="","",INDEX(Setup!$C$12:$C$23,MATCH($B33,Setup!$A$12:$A$23,0))),""))</f>
        <v/>
      </c>
      <c r="M33" s="33">
        <f>IF($B33="","",IFERROR(IF(INDEX(Setup!$D$12:$D$23,MATCH($B33,Setup!$A$12:$A$23,0))="",60,INDEX(Setup!$D$12:$D$23,MATCH($B33,Setup!$A$12:$A$23,0))),60))</f>
        <v/>
      </c>
      <c r="N33" s="33">
        <f>IF(ISNUMBER($G33),$G33,0)</f>
        <v/>
      </c>
      <c r="O33" s="33">
        <f>IF(OR($A33="",$B33=""),"",IF(COUNTIFS($A$5:$A$404,$A33,$B$5:$B$404,$B33,$N$5:$N$404,"&gt;"&amp;$N33)&gt;0,"History","Current"))</f>
        <v/>
      </c>
    </row>
    <row r="34">
      <c r="A34" s="12" t="n"/>
      <c r="B34" s="12" t="n"/>
      <c r="C34" s="12" t="n"/>
      <c r="D34" s="28" t="n"/>
      <c r="E34" s="28" t="n"/>
      <c r="F34" s="12" t="n"/>
      <c r="G34" s="29">
        <f>IF(OR($A34="",$B34=""),"",IF(ISNUMBER($E34),$E34,IF(AND(ISNUMBER($D34),ISNUMBER($L34)),EDATE($D34,$L34),"")))</f>
        <v/>
      </c>
      <c r="H34" s="30">
        <f>IF(OR($G34="",$O34="History"),"",$G34-Setup!$B$5)</f>
        <v/>
      </c>
      <c r="I34" s="31">
        <f>IF(OR($A34="",$B34=""),"",IF($O34="History","Renewed",IF($G34="",IF(AND(ISNUMBER($L34),NOT(ISNUMBER($E34))),"Needs a date","No expiry"),IF($H34&lt;0,"Expired",IF($H34&lt;=$M34,"Expiring","Valid")))))</f>
        <v/>
      </c>
      <c r="J34" s="32">
        <f>IF(AND($A34="",$B34="",$C34="",$D34="",$E34=""),"",IF(COUNTIF(People!$A$5:$A$34,$A34)=0,"Pick the person from the list",IF(COUNTIF(Setup!$A$12:$A$23,$B34)=0,"Pick the credential from the list",IF(AND(ISNUMBER($D34),ISNUMBER($E34),$E34&lt;$D34),"Expires before it was issued","OK"))))</f>
        <v/>
      </c>
      <c r="L34" s="33">
        <f>IF($B34="","",IFERROR(IF(INDEX(Setup!$C$12:$C$23,MATCH($B34,Setup!$A$12:$A$23,0))="","",INDEX(Setup!$C$12:$C$23,MATCH($B34,Setup!$A$12:$A$23,0))),""))</f>
        <v/>
      </c>
      <c r="M34" s="33">
        <f>IF($B34="","",IFERROR(IF(INDEX(Setup!$D$12:$D$23,MATCH($B34,Setup!$A$12:$A$23,0))="",60,INDEX(Setup!$D$12:$D$23,MATCH($B34,Setup!$A$12:$A$23,0))),60))</f>
        <v/>
      </c>
      <c r="N34" s="33">
        <f>IF(ISNUMBER($G34),$G34,0)</f>
        <v/>
      </c>
      <c r="O34" s="33">
        <f>IF(OR($A34="",$B34=""),"",IF(COUNTIFS($A$5:$A$404,$A34,$B$5:$B$404,$B34,$N$5:$N$404,"&gt;"&amp;$N34)&gt;0,"History","Current"))</f>
        <v/>
      </c>
    </row>
    <row r="35">
      <c r="A35" s="12" t="n"/>
      <c r="B35" s="12" t="n"/>
      <c r="C35" s="12" t="n"/>
      <c r="D35" s="28" t="n"/>
      <c r="E35" s="28" t="n"/>
      <c r="F35" s="12" t="n"/>
      <c r="G35" s="29">
        <f>IF(OR($A35="",$B35=""),"",IF(ISNUMBER($E35),$E35,IF(AND(ISNUMBER($D35),ISNUMBER($L35)),EDATE($D35,$L35),"")))</f>
        <v/>
      </c>
      <c r="H35" s="30">
        <f>IF(OR($G35="",$O35="History"),"",$G35-Setup!$B$5)</f>
        <v/>
      </c>
      <c r="I35" s="31">
        <f>IF(OR($A35="",$B35=""),"",IF($O35="History","Renewed",IF($G35="",IF(AND(ISNUMBER($L35),NOT(ISNUMBER($E35))),"Needs a date","No expiry"),IF($H35&lt;0,"Expired",IF($H35&lt;=$M35,"Expiring","Valid")))))</f>
        <v/>
      </c>
      <c r="J35" s="32">
        <f>IF(AND($A35="",$B35="",$C35="",$D35="",$E35=""),"",IF(COUNTIF(People!$A$5:$A$34,$A35)=0,"Pick the person from the list",IF(COUNTIF(Setup!$A$12:$A$23,$B35)=0,"Pick the credential from the list",IF(AND(ISNUMBER($D35),ISNUMBER($E35),$E35&lt;$D35),"Expires before it was issued","OK"))))</f>
        <v/>
      </c>
      <c r="L35" s="33">
        <f>IF($B35="","",IFERROR(IF(INDEX(Setup!$C$12:$C$23,MATCH($B35,Setup!$A$12:$A$23,0))="","",INDEX(Setup!$C$12:$C$23,MATCH($B35,Setup!$A$12:$A$23,0))),""))</f>
        <v/>
      </c>
      <c r="M35" s="33">
        <f>IF($B35="","",IFERROR(IF(INDEX(Setup!$D$12:$D$23,MATCH($B35,Setup!$A$12:$A$23,0))="",60,INDEX(Setup!$D$12:$D$23,MATCH($B35,Setup!$A$12:$A$23,0))),60))</f>
        <v/>
      </c>
      <c r="N35" s="33">
        <f>IF(ISNUMBER($G35),$G35,0)</f>
        <v/>
      </c>
      <c r="O35" s="33">
        <f>IF(OR($A35="",$B35=""),"",IF(COUNTIFS($A$5:$A$404,$A35,$B$5:$B$404,$B35,$N$5:$N$404,"&gt;"&amp;$N35)&gt;0,"History","Current"))</f>
        <v/>
      </c>
    </row>
    <row r="36">
      <c r="A36" s="12" t="n"/>
      <c r="B36" s="12" t="n"/>
      <c r="C36" s="12" t="n"/>
      <c r="D36" s="28" t="n"/>
      <c r="E36" s="28" t="n"/>
      <c r="F36" s="12" t="n"/>
      <c r="G36" s="29">
        <f>IF(OR($A36="",$B36=""),"",IF(ISNUMBER($E36),$E36,IF(AND(ISNUMBER($D36),ISNUMBER($L36)),EDATE($D36,$L36),"")))</f>
        <v/>
      </c>
      <c r="H36" s="30">
        <f>IF(OR($G36="",$O36="History"),"",$G36-Setup!$B$5)</f>
        <v/>
      </c>
      <c r="I36" s="31">
        <f>IF(OR($A36="",$B36=""),"",IF($O36="History","Renewed",IF($G36="",IF(AND(ISNUMBER($L36),NOT(ISNUMBER($E36))),"Needs a date","No expiry"),IF($H36&lt;0,"Expired",IF($H36&lt;=$M36,"Expiring","Valid")))))</f>
        <v/>
      </c>
      <c r="J36" s="32">
        <f>IF(AND($A36="",$B36="",$C36="",$D36="",$E36=""),"",IF(COUNTIF(People!$A$5:$A$34,$A36)=0,"Pick the person from the list",IF(COUNTIF(Setup!$A$12:$A$23,$B36)=0,"Pick the credential from the list",IF(AND(ISNUMBER($D36),ISNUMBER($E36),$E36&lt;$D36),"Expires before it was issued","OK"))))</f>
        <v/>
      </c>
      <c r="L36" s="33">
        <f>IF($B36="","",IFERROR(IF(INDEX(Setup!$C$12:$C$23,MATCH($B36,Setup!$A$12:$A$23,0))="","",INDEX(Setup!$C$12:$C$23,MATCH($B36,Setup!$A$12:$A$23,0))),""))</f>
        <v/>
      </c>
      <c r="M36" s="33">
        <f>IF($B36="","",IFERROR(IF(INDEX(Setup!$D$12:$D$23,MATCH($B36,Setup!$A$12:$A$23,0))="",60,INDEX(Setup!$D$12:$D$23,MATCH($B36,Setup!$A$12:$A$23,0))),60))</f>
        <v/>
      </c>
      <c r="N36" s="33">
        <f>IF(ISNUMBER($G36),$G36,0)</f>
        <v/>
      </c>
      <c r="O36" s="33">
        <f>IF(OR($A36="",$B36=""),"",IF(COUNTIFS($A$5:$A$404,$A36,$B$5:$B$404,$B36,$N$5:$N$404,"&gt;"&amp;$N36)&gt;0,"History","Current"))</f>
        <v/>
      </c>
    </row>
    <row r="37">
      <c r="A37" s="12" t="n"/>
      <c r="B37" s="12" t="n"/>
      <c r="C37" s="12" t="n"/>
      <c r="D37" s="28" t="n"/>
      <c r="E37" s="28" t="n"/>
      <c r="F37" s="12" t="n"/>
      <c r="G37" s="29">
        <f>IF(OR($A37="",$B37=""),"",IF(ISNUMBER($E37),$E37,IF(AND(ISNUMBER($D37),ISNUMBER($L37)),EDATE($D37,$L37),"")))</f>
        <v/>
      </c>
      <c r="H37" s="30">
        <f>IF(OR($G37="",$O37="History"),"",$G37-Setup!$B$5)</f>
        <v/>
      </c>
      <c r="I37" s="31">
        <f>IF(OR($A37="",$B37=""),"",IF($O37="History","Renewed",IF($G37="",IF(AND(ISNUMBER($L37),NOT(ISNUMBER($E37))),"Needs a date","No expiry"),IF($H37&lt;0,"Expired",IF($H37&lt;=$M37,"Expiring","Valid")))))</f>
        <v/>
      </c>
      <c r="J37" s="32">
        <f>IF(AND($A37="",$B37="",$C37="",$D37="",$E37=""),"",IF(COUNTIF(People!$A$5:$A$34,$A37)=0,"Pick the person from the list",IF(COUNTIF(Setup!$A$12:$A$23,$B37)=0,"Pick the credential from the list",IF(AND(ISNUMBER($D37),ISNUMBER($E37),$E37&lt;$D37),"Expires before it was issued","OK"))))</f>
        <v/>
      </c>
      <c r="L37" s="33">
        <f>IF($B37="","",IFERROR(IF(INDEX(Setup!$C$12:$C$23,MATCH($B37,Setup!$A$12:$A$23,0))="","",INDEX(Setup!$C$12:$C$23,MATCH($B37,Setup!$A$12:$A$23,0))),""))</f>
        <v/>
      </c>
      <c r="M37" s="33">
        <f>IF($B37="","",IFERROR(IF(INDEX(Setup!$D$12:$D$23,MATCH($B37,Setup!$A$12:$A$23,0))="",60,INDEX(Setup!$D$12:$D$23,MATCH($B37,Setup!$A$12:$A$23,0))),60))</f>
        <v/>
      </c>
      <c r="N37" s="33">
        <f>IF(ISNUMBER($G37),$G37,0)</f>
        <v/>
      </c>
      <c r="O37" s="33">
        <f>IF(OR($A37="",$B37=""),"",IF(COUNTIFS($A$5:$A$404,$A37,$B$5:$B$404,$B37,$N$5:$N$404,"&gt;"&amp;$N37)&gt;0,"History","Current"))</f>
        <v/>
      </c>
    </row>
    <row r="38">
      <c r="A38" s="12" t="n"/>
      <c r="B38" s="12" t="n"/>
      <c r="C38" s="12" t="n"/>
      <c r="D38" s="28" t="n"/>
      <c r="E38" s="28" t="n"/>
      <c r="F38" s="12" t="n"/>
      <c r="G38" s="29">
        <f>IF(OR($A38="",$B38=""),"",IF(ISNUMBER($E38),$E38,IF(AND(ISNUMBER($D38),ISNUMBER($L38)),EDATE($D38,$L38),"")))</f>
        <v/>
      </c>
      <c r="H38" s="30">
        <f>IF(OR($G38="",$O38="History"),"",$G38-Setup!$B$5)</f>
        <v/>
      </c>
      <c r="I38" s="31">
        <f>IF(OR($A38="",$B38=""),"",IF($O38="History","Renewed",IF($G38="",IF(AND(ISNUMBER($L38),NOT(ISNUMBER($E38))),"Needs a date","No expiry"),IF($H38&lt;0,"Expired",IF($H38&lt;=$M38,"Expiring","Valid")))))</f>
        <v/>
      </c>
      <c r="J38" s="32">
        <f>IF(AND($A38="",$B38="",$C38="",$D38="",$E38=""),"",IF(COUNTIF(People!$A$5:$A$34,$A38)=0,"Pick the person from the list",IF(COUNTIF(Setup!$A$12:$A$23,$B38)=0,"Pick the credential from the list",IF(AND(ISNUMBER($D38),ISNUMBER($E38),$E38&lt;$D38),"Expires before it was issued","OK"))))</f>
        <v/>
      </c>
      <c r="L38" s="33">
        <f>IF($B38="","",IFERROR(IF(INDEX(Setup!$C$12:$C$23,MATCH($B38,Setup!$A$12:$A$23,0))="","",INDEX(Setup!$C$12:$C$23,MATCH($B38,Setup!$A$12:$A$23,0))),""))</f>
        <v/>
      </c>
      <c r="M38" s="33">
        <f>IF($B38="","",IFERROR(IF(INDEX(Setup!$D$12:$D$23,MATCH($B38,Setup!$A$12:$A$23,0))="",60,INDEX(Setup!$D$12:$D$23,MATCH($B38,Setup!$A$12:$A$23,0))),60))</f>
        <v/>
      </c>
      <c r="N38" s="33">
        <f>IF(ISNUMBER($G38),$G38,0)</f>
        <v/>
      </c>
      <c r="O38" s="33">
        <f>IF(OR($A38="",$B38=""),"",IF(COUNTIFS($A$5:$A$404,$A38,$B$5:$B$404,$B38,$N$5:$N$404,"&gt;"&amp;$N38)&gt;0,"History","Current"))</f>
        <v/>
      </c>
    </row>
    <row r="39">
      <c r="A39" s="12" t="n"/>
      <c r="B39" s="12" t="n"/>
      <c r="C39" s="12" t="n"/>
      <c r="D39" s="28" t="n"/>
      <c r="E39" s="28" t="n"/>
      <c r="F39" s="12" t="n"/>
      <c r="G39" s="29">
        <f>IF(OR($A39="",$B39=""),"",IF(ISNUMBER($E39),$E39,IF(AND(ISNUMBER($D39),ISNUMBER($L39)),EDATE($D39,$L39),"")))</f>
        <v/>
      </c>
      <c r="H39" s="30">
        <f>IF(OR($G39="",$O39="History"),"",$G39-Setup!$B$5)</f>
        <v/>
      </c>
      <c r="I39" s="31">
        <f>IF(OR($A39="",$B39=""),"",IF($O39="History","Renewed",IF($G39="",IF(AND(ISNUMBER($L39),NOT(ISNUMBER($E39))),"Needs a date","No expiry"),IF($H39&lt;0,"Expired",IF($H39&lt;=$M39,"Expiring","Valid")))))</f>
        <v/>
      </c>
      <c r="J39" s="32">
        <f>IF(AND($A39="",$B39="",$C39="",$D39="",$E39=""),"",IF(COUNTIF(People!$A$5:$A$34,$A39)=0,"Pick the person from the list",IF(COUNTIF(Setup!$A$12:$A$23,$B39)=0,"Pick the credential from the list",IF(AND(ISNUMBER($D39),ISNUMBER($E39),$E39&lt;$D39),"Expires before it was issued","OK"))))</f>
        <v/>
      </c>
      <c r="L39" s="33">
        <f>IF($B39="","",IFERROR(IF(INDEX(Setup!$C$12:$C$23,MATCH($B39,Setup!$A$12:$A$23,0))="","",INDEX(Setup!$C$12:$C$23,MATCH($B39,Setup!$A$12:$A$23,0))),""))</f>
        <v/>
      </c>
      <c r="M39" s="33">
        <f>IF($B39="","",IFERROR(IF(INDEX(Setup!$D$12:$D$23,MATCH($B39,Setup!$A$12:$A$23,0))="",60,INDEX(Setup!$D$12:$D$23,MATCH($B39,Setup!$A$12:$A$23,0))),60))</f>
        <v/>
      </c>
      <c r="N39" s="33">
        <f>IF(ISNUMBER($G39),$G39,0)</f>
        <v/>
      </c>
      <c r="O39" s="33">
        <f>IF(OR($A39="",$B39=""),"",IF(COUNTIFS($A$5:$A$404,$A39,$B$5:$B$404,$B39,$N$5:$N$404,"&gt;"&amp;$N39)&gt;0,"History","Current"))</f>
        <v/>
      </c>
    </row>
    <row r="40">
      <c r="A40" s="12" t="n"/>
      <c r="B40" s="12" t="n"/>
      <c r="C40" s="12" t="n"/>
      <c r="D40" s="28" t="n"/>
      <c r="E40" s="28" t="n"/>
      <c r="F40" s="12" t="n"/>
      <c r="G40" s="29">
        <f>IF(OR($A40="",$B40=""),"",IF(ISNUMBER($E40),$E40,IF(AND(ISNUMBER($D40),ISNUMBER($L40)),EDATE($D40,$L40),"")))</f>
        <v/>
      </c>
      <c r="H40" s="30">
        <f>IF(OR($G40="",$O40="History"),"",$G40-Setup!$B$5)</f>
        <v/>
      </c>
      <c r="I40" s="31">
        <f>IF(OR($A40="",$B40=""),"",IF($O40="History","Renewed",IF($G40="",IF(AND(ISNUMBER($L40),NOT(ISNUMBER($E40))),"Needs a date","No expiry"),IF($H40&lt;0,"Expired",IF($H40&lt;=$M40,"Expiring","Valid")))))</f>
        <v/>
      </c>
      <c r="J40" s="32">
        <f>IF(AND($A40="",$B40="",$C40="",$D40="",$E40=""),"",IF(COUNTIF(People!$A$5:$A$34,$A40)=0,"Pick the person from the list",IF(COUNTIF(Setup!$A$12:$A$23,$B40)=0,"Pick the credential from the list",IF(AND(ISNUMBER($D40),ISNUMBER($E40),$E40&lt;$D40),"Expires before it was issued","OK"))))</f>
        <v/>
      </c>
      <c r="L40" s="33">
        <f>IF($B40="","",IFERROR(IF(INDEX(Setup!$C$12:$C$23,MATCH($B40,Setup!$A$12:$A$23,0))="","",INDEX(Setup!$C$12:$C$23,MATCH($B40,Setup!$A$12:$A$23,0))),""))</f>
        <v/>
      </c>
      <c r="M40" s="33">
        <f>IF($B40="","",IFERROR(IF(INDEX(Setup!$D$12:$D$23,MATCH($B40,Setup!$A$12:$A$23,0))="",60,INDEX(Setup!$D$12:$D$23,MATCH($B40,Setup!$A$12:$A$23,0))),60))</f>
        <v/>
      </c>
      <c r="N40" s="33">
        <f>IF(ISNUMBER($G40),$G40,0)</f>
        <v/>
      </c>
      <c r="O40" s="33">
        <f>IF(OR($A40="",$B40=""),"",IF(COUNTIFS($A$5:$A$404,$A40,$B$5:$B$404,$B40,$N$5:$N$404,"&gt;"&amp;$N40)&gt;0,"History","Current"))</f>
        <v/>
      </c>
    </row>
    <row r="41">
      <c r="A41" s="12" t="n"/>
      <c r="B41" s="12" t="n"/>
      <c r="C41" s="12" t="n"/>
      <c r="D41" s="28" t="n"/>
      <c r="E41" s="28" t="n"/>
      <c r="F41" s="12" t="n"/>
      <c r="G41" s="29">
        <f>IF(OR($A41="",$B41=""),"",IF(ISNUMBER($E41),$E41,IF(AND(ISNUMBER($D41),ISNUMBER($L41)),EDATE($D41,$L41),"")))</f>
        <v/>
      </c>
      <c r="H41" s="30">
        <f>IF(OR($G41="",$O41="History"),"",$G41-Setup!$B$5)</f>
        <v/>
      </c>
      <c r="I41" s="31">
        <f>IF(OR($A41="",$B41=""),"",IF($O41="History","Renewed",IF($G41="",IF(AND(ISNUMBER($L41),NOT(ISNUMBER($E41))),"Needs a date","No expiry"),IF($H41&lt;0,"Expired",IF($H41&lt;=$M41,"Expiring","Valid")))))</f>
        <v/>
      </c>
      <c r="J41" s="32">
        <f>IF(AND($A41="",$B41="",$C41="",$D41="",$E41=""),"",IF(COUNTIF(People!$A$5:$A$34,$A41)=0,"Pick the person from the list",IF(COUNTIF(Setup!$A$12:$A$23,$B41)=0,"Pick the credential from the list",IF(AND(ISNUMBER($D41),ISNUMBER($E41),$E41&lt;$D41),"Expires before it was issued","OK"))))</f>
        <v/>
      </c>
      <c r="L41" s="33">
        <f>IF($B41="","",IFERROR(IF(INDEX(Setup!$C$12:$C$23,MATCH($B41,Setup!$A$12:$A$23,0))="","",INDEX(Setup!$C$12:$C$23,MATCH($B41,Setup!$A$12:$A$23,0))),""))</f>
        <v/>
      </c>
      <c r="M41" s="33">
        <f>IF($B41="","",IFERROR(IF(INDEX(Setup!$D$12:$D$23,MATCH($B41,Setup!$A$12:$A$23,0))="",60,INDEX(Setup!$D$12:$D$23,MATCH($B41,Setup!$A$12:$A$23,0))),60))</f>
        <v/>
      </c>
      <c r="N41" s="33">
        <f>IF(ISNUMBER($G41),$G41,0)</f>
        <v/>
      </c>
      <c r="O41" s="33">
        <f>IF(OR($A41="",$B41=""),"",IF(COUNTIFS($A$5:$A$404,$A41,$B$5:$B$404,$B41,$N$5:$N$404,"&gt;"&amp;$N41)&gt;0,"History","Current"))</f>
        <v/>
      </c>
    </row>
    <row r="42">
      <c r="A42" s="12" t="n"/>
      <c r="B42" s="12" t="n"/>
      <c r="C42" s="12" t="n"/>
      <c r="D42" s="28" t="n"/>
      <c r="E42" s="28" t="n"/>
      <c r="F42" s="12" t="n"/>
      <c r="G42" s="29">
        <f>IF(OR($A42="",$B42=""),"",IF(ISNUMBER($E42),$E42,IF(AND(ISNUMBER($D42),ISNUMBER($L42)),EDATE($D42,$L42),"")))</f>
        <v/>
      </c>
      <c r="H42" s="30">
        <f>IF(OR($G42="",$O42="History"),"",$G42-Setup!$B$5)</f>
        <v/>
      </c>
      <c r="I42" s="31">
        <f>IF(OR($A42="",$B42=""),"",IF($O42="History","Renewed",IF($G42="",IF(AND(ISNUMBER($L42),NOT(ISNUMBER($E42))),"Needs a date","No expiry"),IF($H42&lt;0,"Expired",IF($H42&lt;=$M42,"Expiring","Valid")))))</f>
        <v/>
      </c>
      <c r="J42" s="32">
        <f>IF(AND($A42="",$B42="",$C42="",$D42="",$E42=""),"",IF(COUNTIF(People!$A$5:$A$34,$A42)=0,"Pick the person from the list",IF(COUNTIF(Setup!$A$12:$A$23,$B42)=0,"Pick the credential from the list",IF(AND(ISNUMBER($D42),ISNUMBER($E42),$E42&lt;$D42),"Expires before it was issued","OK"))))</f>
        <v/>
      </c>
      <c r="L42" s="33">
        <f>IF($B42="","",IFERROR(IF(INDEX(Setup!$C$12:$C$23,MATCH($B42,Setup!$A$12:$A$23,0))="","",INDEX(Setup!$C$12:$C$23,MATCH($B42,Setup!$A$12:$A$23,0))),""))</f>
        <v/>
      </c>
      <c r="M42" s="33">
        <f>IF($B42="","",IFERROR(IF(INDEX(Setup!$D$12:$D$23,MATCH($B42,Setup!$A$12:$A$23,0))="",60,INDEX(Setup!$D$12:$D$23,MATCH($B42,Setup!$A$12:$A$23,0))),60))</f>
        <v/>
      </c>
      <c r="N42" s="33">
        <f>IF(ISNUMBER($G42),$G42,0)</f>
        <v/>
      </c>
      <c r="O42" s="33">
        <f>IF(OR($A42="",$B42=""),"",IF(COUNTIFS($A$5:$A$404,$A42,$B$5:$B$404,$B42,$N$5:$N$404,"&gt;"&amp;$N42)&gt;0,"History","Current"))</f>
        <v/>
      </c>
    </row>
    <row r="43">
      <c r="A43" s="12" t="n"/>
      <c r="B43" s="12" t="n"/>
      <c r="C43" s="12" t="n"/>
      <c r="D43" s="28" t="n"/>
      <c r="E43" s="28" t="n"/>
      <c r="F43" s="12" t="n"/>
      <c r="G43" s="29">
        <f>IF(OR($A43="",$B43=""),"",IF(ISNUMBER($E43),$E43,IF(AND(ISNUMBER($D43),ISNUMBER($L43)),EDATE($D43,$L43),"")))</f>
        <v/>
      </c>
      <c r="H43" s="30">
        <f>IF(OR($G43="",$O43="History"),"",$G43-Setup!$B$5)</f>
        <v/>
      </c>
      <c r="I43" s="31">
        <f>IF(OR($A43="",$B43=""),"",IF($O43="History","Renewed",IF($G43="",IF(AND(ISNUMBER($L43),NOT(ISNUMBER($E43))),"Needs a date","No expiry"),IF($H43&lt;0,"Expired",IF($H43&lt;=$M43,"Expiring","Valid")))))</f>
        <v/>
      </c>
      <c r="J43" s="32">
        <f>IF(AND($A43="",$B43="",$C43="",$D43="",$E43=""),"",IF(COUNTIF(People!$A$5:$A$34,$A43)=0,"Pick the person from the list",IF(COUNTIF(Setup!$A$12:$A$23,$B43)=0,"Pick the credential from the list",IF(AND(ISNUMBER($D43),ISNUMBER($E43),$E43&lt;$D43),"Expires before it was issued","OK"))))</f>
        <v/>
      </c>
      <c r="L43" s="33">
        <f>IF($B43="","",IFERROR(IF(INDEX(Setup!$C$12:$C$23,MATCH($B43,Setup!$A$12:$A$23,0))="","",INDEX(Setup!$C$12:$C$23,MATCH($B43,Setup!$A$12:$A$23,0))),""))</f>
        <v/>
      </c>
      <c r="M43" s="33">
        <f>IF($B43="","",IFERROR(IF(INDEX(Setup!$D$12:$D$23,MATCH($B43,Setup!$A$12:$A$23,0))="",60,INDEX(Setup!$D$12:$D$23,MATCH($B43,Setup!$A$12:$A$23,0))),60))</f>
        <v/>
      </c>
      <c r="N43" s="33">
        <f>IF(ISNUMBER($G43),$G43,0)</f>
        <v/>
      </c>
      <c r="O43" s="33">
        <f>IF(OR($A43="",$B43=""),"",IF(COUNTIFS($A$5:$A$404,$A43,$B$5:$B$404,$B43,$N$5:$N$404,"&gt;"&amp;$N43)&gt;0,"History","Current"))</f>
        <v/>
      </c>
    </row>
    <row r="44">
      <c r="A44" s="12" t="n"/>
      <c r="B44" s="12" t="n"/>
      <c r="C44" s="12" t="n"/>
      <c r="D44" s="28" t="n"/>
      <c r="E44" s="28" t="n"/>
      <c r="F44" s="12" t="n"/>
      <c r="G44" s="29">
        <f>IF(OR($A44="",$B44=""),"",IF(ISNUMBER($E44),$E44,IF(AND(ISNUMBER($D44),ISNUMBER($L44)),EDATE($D44,$L44),"")))</f>
        <v/>
      </c>
      <c r="H44" s="30">
        <f>IF(OR($G44="",$O44="History"),"",$G44-Setup!$B$5)</f>
        <v/>
      </c>
      <c r="I44" s="31">
        <f>IF(OR($A44="",$B44=""),"",IF($O44="History","Renewed",IF($G44="",IF(AND(ISNUMBER($L44),NOT(ISNUMBER($E44))),"Needs a date","No expiry"),IF($H44&lt;0,"Expired",IF($H44&lt;=$M44,"Expiring","Valid")))))</f>
        <v/>
      </c>
      <c r="J44" s="32">
        <f>IF(AND($A44="",$B44="",$C44="",$D44="",$E44=""),"",IF(COUNTIF(People!$A$5:$A$34,$A44)=0,"Pick the person from the list",IF(COUNTIF(Setup!$A$12:$A$23,$B44)=0,"Pick the credential from the list",IF(AND(ISNUMBER($D44),ISNUMBER($E44),$E44&lt;$D44),"Expires before it was issued","OK"))))</f>
        <v/>
      </c>
      <c r="L44" s="33">
        <f>IF($B44="","",IFERROR(IF(INDEX(Setup!$C$12:$C$23,MATCH($B44,Setup!$A$12:$A$23,0))="","",INDEX(Setup!$C$12:$C$23,MATCH($B44,Setup!$A$12:$A$23,0))),""))</f>
        <v/>
      </c>
      <c r="M44" s="33">
        <f>IF($B44="","",IFERROR(IF(INDEX(Setup!$D$12:$D$23,MATCH($B44,Setup!$A$12:$A$23,0))="",60,INDEX(Setup!$D$12:$D$23,MATCH($B44,Setup!$A$12:$A$23,0))),60))</f>
        <v/>
      </c>
      <c r="N44" s="33">
        <f>IF(ISNUMBER($G44),$G44,0)</f>
        <v/>
      </c>
      <c r="O44" s="33">
        <f>IF(OR($A44="",$B44=""),"",IF(COUNTIFS($A$5:$A$404,$A44,$B$5:$B$404,$B44,$N$5:$N$404,"&gt;"&amp;$N44)&gt;0,"History","Current"))</f>
        <v/>
      </c>
    </row>
    <row r="45">
      <c r="A45" s="12" t="n"/>
      <c r="B45" s="12" t="n"/>
      <c r="C45" s="12" t="n"/>
      <c r="D45" s="28" t="n"/>
      <c r="E45" s="28" t="n"/>
      <c r="F45" s="12" t="n"/>
      <c r="G45" s="29">
        <f>IF(OR($A45="",$B45=""),"",IF(ISNUMBER($E45),$E45,IF(AND(ISNUMBER($D45),ISNUMBER($L45)),EDATE($D45,$L45),"")))</f>
        <v/>
      </c>
      <c r="H45" s="30">
        <f>IF(OR($G45="",$O45="History"),"",$G45-Setup!$B$5)</f>
        <v/>
      </c>
      <c r="I45" s="31">
        <f>IF(OR($A45="",$B45=""),"",IF($O45="History","Renewed",IF($G45="",IF(AND(ISNUMBER($L45),NOT(ISNUMBER($E45))),"Needs a date","No expiry"),IF($H45&lt;0,"Expired",IF($H45&lt;=$M45,"Expiring","Valid")))))</f>
        <v/>
      </c>
      <c r="J45" s="32">
        <f>IF(AND($A45="",$B45="",$C45="",$D45="",$E45=""),"",IF(COUNTIF(People!$A$5:$A$34,$A45)=0,"Pick the person from the list",IF(COUNTIF(Setup!$A$12:$A$23,$B45)=0,"Pick the credential from the list",IF(AND(ISNUMBER($D45),ISNUMBER($E45),$E45&lt;$D45),"Expires before it was issued","OK"))))</f>
        <v/>
      </c>
      <c r="L45" s="33">
        <f>IF($B45="","",IFERROR(IF(INDEX(Setup!$C$12:$C$23,MATCH($B45,Setup!$A$12:$A$23,0))="","",INDEX(Setup!$C$12:$C$23,MATCH($B45,Setup!$A$12:$A$23,0))),""))</f>
        <v/>
      </c>
      <c r="M45" s="33">
        <f>IF($B45="","",IFERROR(IF(INDEX(Setup!$D$12:$D$23,MATCH($B45,Setup!$A$12:$A$23,0))="",60,INDEX(Setup!$D$12:$D$23,MATCH($B45,Setup!$A$12:$A$23,0))),60))</f>
        <v/>
      </c>
      <c r="N45" s="33">
        <f>IF(ISNUMBER($G45),$G45,0)</f>
        <v/>
      </c>
      <c r="O45" s="33">
        <f>IF(OR($A45="",$B45=""),"",IF(COUNTIFS($A$5:$A$404,$A45,$B$5:$B$404,$B45,$N$5:$N$404,"&gt;"&amp;$N45)&gt;0,"History","Current"))</f>
        <v/>
      </c>
    </row>
    <row r="46">
      <c r="A46" s="12" t="n"/>
      <c r="B46" s="12" t="n"/>
      <c r="C46" s="12" t="n"/>
      <c r="D46" s="28" t="n"/>
      <c r="E46" s="28" t="n"/>
      <c r="F46" s="12" t="n"/>
      <c r="G46" s="29">
        <f>IF(OR($A46="",$B46=""),"",IF(ISNUMBER($E46),$E46,IF(AND(ISNUMBER($D46),ISNUMBER($L46)),EDATE($D46,$L46),"")))</f>
        <v/>
      </c>
      <c r="H46" s="30">
        <f>IF(OR($G46="",$O46="History"),"",$G46-Setup!$B$5)</f>
        <v/>
      </c>
      <c r="I46" s="31">
        <f>IF(OR($A46="",$B46=""),"",IF($O46="History","Renewed",IF($G46="",IF(AND(ISNUMBER($L46),NOT(ISNUMBER($E46))),"Needs a date","No expiry"),IF($H46&lt;0,"Expired",IF($H46&lt;=$M46,"Expiring","Valid")))))</f>
        <v/>
      </c>
      <c r="J46" s="32">
        <f>IF(AND($A46="",$B46="",$C46="",$D46="",$E46=""),"",IF(COUNTIF(People!$A$5:$A$34,$A46)=0,"Pick the person from the list",IF(COUNTIF(Setup!$A$12:$A$23,$B46)=0,"Pick the credential from the list",IF(AND(ISNUMBER($D46),ISNUMBER($E46),$E46&lt;$D46),"Expires before it was issued","OK"))))</f>
        <v/>
      </c>
      <c r="L46" s="33">
        <f>IF($B46="","",IFERROR(IF(INDEX(Setup!$C$12:$C$23,MATCH($B46,Setup!$A$12:$A$23,0))="","",INDEX(Setup!$C$12:$C$23,MATCH($B46,Setup!$A$12:$A$23,0))),""))</f>
        <v/>
      </c>
      <c r="M46" s="33">
        <f>IF($B46="","",IFERROR(IF(INDEX(Setup!$D$12:$D$23,MATCH($B46,Setup!$A$12:$A$23,0))="",60,INDEX(Setup!$D$12:$D$23,MATCH($B46,Setup!$A$12:$A$23,0))),60))</f>
        <v/>
      </c>
      <c r="N46" s="33">
        <f>IF(ISNUMBER($G46),$G46,0)</f>
        <v/>
      </c>
      <c r="O46" s="33">
        <f>IF(OR($A46="",$B46=""),"",IF(COUNTIFS($A$5:$A$404,$A46,$B$5:$B$404,$B46,$N$5:$N$404,"&gt;"&amp;$N46)&gt;0,"History","Current"))</f>
        <v/>
      </c>
    </row>
    <row r="47">
      <c r="A47" s="12" t="n"/>
      <c r="B47" s="12" t="n"/>
      <c r="C47" s="12" t="n"/>
      <c r="D47" s="28" t="n"/>
      <c r="E47" s="28" t="n"/>
      <c r="F47" s="12" t="n"/>
      <c r="G47" s="29">
        <f>IF(OR($A47="",$B47=""),"",IF(ISNUMBER($E47),$E47,IF(AND(ISNUMBER($D47),ISNUMBER($L47)),EDATE($D47,$L47),"")))</f>
        <v/>
      </c>
      <c r="H47" s="30">
        <f>IF(OR($G47="",$O47="History"),"",$G47-Setup!$B$5)</f>
        <v/>
      </c>
      <c r="I47" s="31">
        <f>IF(OR($A47="",$B47=""),"",IF($O47="History","Renewed",IF($G47="",IF(AND(ISNUMBER($L47),NOT(ISNUMBER($E47))),"Needs a date","No expiry"),IF($H47&lt;0,"Expired",IF($H47&lt;=$M47,"Expiring","Valid")))))</f>
        <v/>
      </c>
      <c r="J47" s="32">
        <f>IF(AND($A47="",$B47="",$C47="",$D47="",$E47=""),"",IF(COUNTIF(People!$A$5:$A$34,$A47)=0,"Pick the person from the list",IF(COUNTIF(Setup!$A$12:$A$23,$B47)=0,"Pick the credential from the list",IF(AND(ISNUMBER($D47),ISNUMBER($E47),$E47&lt;$D47),"Expires before it was issued","OK"))))</f>
        <v/>
      </c>
      <c r="L47" s="33">
        <f>IF($B47="","",IFERROR(IF(INDEX(Setup!$C$12:$C$23,MATCH($B47,Setup!$A$12:$A$23,0))="","",INDEX(Setup!$C$12:$C$23,MATCH($B47,Setup!$A$12:$A$23,0))),""))</f>
        <v/>
      </c>
      <c r="M47" s="33">
        <f>IF($B47="","",IFERROR(IF(INDEX(Setup!$D$12:$D$23,MATCH($B47,Setup!$A$12:$A$23,0))="",60,INDEX(Setup!$D$12:$D$23,MATCH($B47,Setup!$A$12:$A$23,0))),60))</f>
        <v/>
      </c>
      <c r="N47" s="33">
        <f>IF(ISNUMBER($G47),$G47,0)</f>
        <v/>
      </c>
      <c r="O47" s="33">
        <f>IF(OR($A47="",$B47=""),"",IF(COUNTIFS($A$5:$A$404,$A47,$B$5:$B$404,$B47,$N$5:$N$404,"&gt;"&amp;$N47)&gt;0,"History","Current"))</f>
        <v/>
      </c>
    </row>
    <row r="48">
      <c r="A48" s="12" t="n"/>
      <c r="B48" s="12" t="n"/>
      <c r="C48" s="12" t="n"/>
      <c r="D48" s="28" t="n"/>
      <c r="E48" s="28" t="n"/>
      <c r="F48" s="12" t="n"/>
      <c r="G48" s="29">
        <f>IF(OR($A48="",$B48=""),"",IF(ISNUMBER($E48),$E48,IF(AND(ISNUMBER($D48),ISNUMBER($L48)),EDATE($D48,$L48),"")))</f>
        <v/>
      </c>
      <c r="H48" s="30">
        <f>IF(OR($G48="",$O48="History"),"",$G48-Setup!$B$5)</f>
        <v/>
      </c>
      <c r="I48" s="31">
        <f>IF(OR($A48="",$B48=""),"",IF($O48="History","Renewed",IF($G48="",IF(AND(ISNUMBER($L48),NOT(ISNUMBER($E48))),"Needs a date","No expiry"),IF($H48&lt;0,"Expired",IF($H48&lt;=$M48,"Expiring","Valid")))))</f>
        <v/>
      </c>
      <c r="J48" s="32">
        <f>IF(AND($A48="",$B48="",$C48="",$D48="",$E48=""),"",IF(COUNTIF(People!$A$5:$A$34,$A48)=0,"Pick the person from the list",IF(COUNTIF(Setup!$A$12:$A$23,$B48)=0,"Pick the credential from the list",IF(AND(ISNUMBER($D48),ISNUMBER($E48),$E48&lt;$D48),"Expires before it was issued","OK"))))</f>
        <v/>
      </c>
      <c r="L48" s="33">
        <f>IF($B48="","",IFERROR(IF(INDEX(Setup!$C$12:$C$23,MATCH($B48,Setup!$A$12:$A$23,0))="","",INDEX(Setup!$C$12:$C$23,MATCH($B48,Setup!$A$12:$A$23,0))),""))</f>
        <v/>
      </c>
      <c r="M48" s="33">
        <f>IF($B48="","",IFERROR(IF(INDEX(Setup!$D$12:$D$23,MATCH($B48,Setup!$A$12:$A$23,0))="",60,INDEX(Setup!$D$12:$D$23,MATCH($B48,Setup!$A$12:$A$23,0))),60))</f>
        <v/>
      </c>
      <c r="N48" s="33">
        <f>IF(ISNUMBER($G48),$G48,0)</f>
        <v/>
      </c>
      <c r="O48" s="33">
        <f>IF(OR($A48="",$B48=""),"",IF(COUNTIFS($A$5:$A$404,$A48,$B$5:$B$404,$B48,$N$5:$N$404,"&gt;"&amp;$N48)&gt;0,"History","Current"))</f>
        <v/>
      </c>
    </row>
    <row r="49">
      <c r="A49" s="12" t="n"/>
      <c r="B49" s="12" t="n"/>
      <c r="C49" s="12" t="n"/>
      <c r="D49" s="28" t="n"/>
      <c r="E49" s="28" t="n"/>
      <c r="F49" s="12" t="n"/>
      <c r="G49" s="29">
        <f>IF(OR($A49="",$B49=""),"",IF(ISNUMBER($E49),$E49,IF(AND(ISNUMBER($D49),ISNUMBER($L49)),EDATE($D49,$L49),"")))</f>
        <v/>
      </c>
      <c r="H49" s="30">
        <f>IF(OR($G49="",$O49="History"),"",$G49-Setup!$B$5)</f>
        <v/>
      </c>
      <c r="I49" s="31">
        <f>IF(OR($A49="",$B49=""),"",IF($O49="History","Renewed",IF($G49="",IF(AND(ISNUMBER($L49),NOT(ISNUMBER($E49))),"Needs a date","No expiry"),IF($H49&lt;0,"Expired",IF($H49&lt;=$M49,"Expiring","Valid")))))</f>
        <v/>
      </c>
      <c r="J49" s="32">
        <f>IF(AND($A49="",$B49="",$C49="",$D49="",$E49=""),"",IF(COUNTIF(People!$A$5:$A$34,$A49)=0,"Pick the person from the list",IF(COUNTIF(Setup!$A$12:$A$23,$B49)=0,"Pick the credential from the list",IF(AND(ISNUMBER($D49),ISNUMBER($E49),$E49&lt;$D49),"Expires before it was issued","OK"))))</f>
        <v/>
      </c>
      <c r="L49" s="33">
        <f>IF($B49="","",IFERROR(IF(INDEX(Setup!$C$12:$C$23,MATCH($B49,Setup!$A$12:$A$23,0))="","",INDEX(Setup!$C$12:$C$23,MATCH($B49,Setup!$A$12:$A$23,0))),""))</f>
        <v/>
      </c>
      <c r="M49" s="33">
        <f>IF($B49="","",IFERROR(IF(INDEX(Setup!$D$12:$D$23,MATCH($B49,Setup!$A$12:$A$23,0))="",60,INDEX(Setup!$D$12:$D$23,MATCH($B49,Setup!$A$12:$A$23,0))),60))</f>
        <v/>
      </c>
      <c r="N49" s="33">
        <f>IF(ISNUMBER($G49),$G49,0)</f>
        <v/>
      </c>
      <c r="O49" s="33">
        <f>IF(OR($A49="",$B49=""),"",IF(COUNTIFS($A$5:$A$404,$A49,$B$5:$B$404,$B49,$N$5:$N$404,"&gt;"&amp;$N49)&gt;0,"History","Current"))</f>
        <v/>
      </c>
    </row>
    <row r="50">
      <c r="A50" s="12" t="n"/>
      <c r="B50" s="12" t="n"/>
      <c r="C50" s="12" t="n"/>
      <c r="D50" s="28" t="n"/>
      <c r="E50" s="28" t="n"/>
      <c r="F50" s="12" t="n"/>
      <c r="G50" s="29">
        <f>IF(OR($A50="",$B50=""),"",IF(ISNUMBER($E50),$E50,IF(AND(ISNUMBER($D50),ISNUMBER($L50)),EDATE($D50,$L50),"")))</f>
        <v/>
      </c>
      <c r="H50" s="30">
        <f>IF(OR($G50="",$O50="History"),"",$G50-Setup!$B$5)</f>
        <v/>
      </c>
      <c r="I50" s="31">
        <f>IF(OR($A50="",$B50=""),"",IF($O50="History","Renewed",IF($G50="",IF(AND(ISNUMBER($L50),NOT(ISNUMBER($E50))),"Needs a date","No expiry"),IF($H50&lt;0,"Expired",IF($H50&lt;=$M50,"Expiring","Valid")))))</f>
        <v/>
      </c>
      <c r="J50" s="32">
        <f>IF(AND($A50="",$B50="",$C50="",$D50="",$E50=""),"",IF(COUNTIF(People!$A$5:$A$34,$A50)=0,"Pick the person from the list",IF(COUNTIF(Setup!$A$12:$A$23,$B50)=0,"Pick the credential from the list",IF(AND(ISNUMBER($D50),ISNUMBER($E50),$E50&lt;$D50),"Expires before it was issued","OK"))))</f>
        <v/>
      </c>
      <c r="L50" s="33">
        <f>IF($B50="","",IFERROR(IF(INDEX(Setup!$C$12:$C$23,MATCH($B50,Setup!$A$12:$A$23,0))="","",INDEX(Setup!$C$12:$C$23,MATCH($B50,Setup!$A$12:$A$23,0))),""))</f>
        <v/>
      </c>
      <c r="M50" s="33">
        <f>IF($B50="","",IFERROR(IF(INDEX(Setup!$D$12:$D$23,MATCH($B50,Setup!$A$12:$A$23,0))="",60,INDEX(Setup!$D$12:$D$23,MATCH($B50,Setup!$A$12:$A$23,0))),60))</f>
        <v/>
      </c>
      <c r="N50" s="33">
        <f>IF(ISNUMBER($G50),$G50,0)</f>
        <v/>
      </c>
      <c r="O50" s="33">
        <f>IF(OR($A50="",$B50=""),"",IF(COUNTIFS($A$5:$A$404,$A50,$B$5:$B$404,$B50,$N$5:$N$404,"&gt;"&amp;$N50)&gt;0,"History","Current"))</f>
        <v/>
      </c>
    </row>
    <row r="51">
      <c r="A51" s="12" t="n"/>
      <c r="B51" s="12" t="n"/>
      <c r="C51" s="12" t="n"/>
      <c r="D51" s="28" t="n"/>
      <c r="E51" s="28" t="n"/>
      <c r="F51" s="12" t="n"/>
      <c r="G51" s="29">
        <f>IF(OR($A51="",$B51=""),"",IF(ISNUMBER($E51),$E51,IF(AND(ISNUMBER($D51),ISNUMBER($L51)),EDATE($D51,$L51),"")))</f>
        <v/>
      </c>
      <c r="H51" s="30">
        <f>IF(OR($G51="",$O51="History"),"",$G51-Setup!$B$5)</f>
        <v/>
      </c>
      <c r="I51" s="31">
        <f>IF(OR($A51="",$B51=""),"",IF($O51="History","Renewed",IF($G51="",IF(AND(ISNUMBER($L51),NOT(ISNUMBER($E51))),"Needs a date","No expiry"),IF($H51&lt;0,"Expired",IF($H51&lt;=$M51,"Expiring","Valid")))))</f>
        <v/>
      </c>
      <c r="J51" s="32">
        <f>IF(AND($A51="",$B51="",$C51="",$D51="",$E51=""),"",IF(COUNTIF(People!$A$5:$A$34,$A51)=0,"Pick the person from the list",IF(COUNTIF(Setup!$A$12:$A$23,$B51)=0,"Pick the credential from the list",IF(AND(ISNUMBER($D51),ISNUMBER($E51),$E51&lt;$D51),"Expires before it was issued","OK"))))</f>
        <v/>
      </c>
      <c r="L51" s="33">
        <f>IF($B51="","",IFERROR(IF(INDEX(Setup!$C$12:$C$23,MATCH($B51,Setup!$A$12:$A$23,0))="","",INDEX(Setup!$C$12:$C$23,MATCH($B51,Setup!$A$12:$A$23,0))),""))</f>
        <v/>
      </c>
      <c r="M51" s="33">
        <f>IF($B51="","",IFERROR(IF(INDEX(Setup!$D$12:$D$23,MATCH($B51,Setup!$A$12:$A$23,0))="",60,INDEX(Setup!$D$12:$D$23,MATCH($B51,Setup!$A$12:$A$23,0))),60))</f>
        <v/>
      </c>
      <c r="N51" s="33">
        <f>IF(ISNUMBER($G51),$G51,0)</f>
        <v/>
      </c>
      <c r="O51" s="33">
        <f>IF(OR($A51="",$B51=""),"",IF(COUNTIFS($A$5:$A$404,$A51,$B$5:$B$404,$B51,$N$5:$N$404,"&gt;"&amp;$N51)&gt;0,"History","Current"))</f>
        <v/>
      </c>
    </row>
    <row r="52">
      <c r="A52" s="12" t="n"/>
      <c r="B52" s="12" t="n"/>
      <c r="C52" s="12" t="n"/>
      <c r="D52" s="28" t="n"/>
      <c r="E52" s="28" t="n"/>
      <c r="F52" s="12" t="n"/>
      <c r="G52" s="29">
        <f>IF(OR($A52="",$B52=""),"",IF(ISNUMBER($E52),$E52,IF(AND(ISNUMBER($D52),ISNUMBER($L52)),EDATE($D52,$L52),"")))</f>
        <v/>
      </c>
      <c r="H52" s="30">
        <f>IF(OR($G52="",$O52="History"),"",$G52-Setup!$B$5)</f>
        <v/>
      </c>
      <c r="I52" s="31">
        <f>IF(OR($A52="",$B52=""),"",IF($O52="History","Renewed",IF($G52="",IF(AND(ISNUMBER($L52),NOT(ISNUMBER($E52))),"Needs a date","No expiry"),IF($H52&lt;0,"Expired",IF($H52&lt;=$M52,"Expiring","Valid")))))</f>
        <v/>
      </c>
      <c r="J52" s="32">
        <f>IF(AND($A52="",$B52="",$C52="",$D52="",$E52=""),"",IF(COUNTIF(People!$A$5:$A$34,$A52)=0,"Pick the person from the list",IF(COUNTIF(Setup!$A$12:$A$23,$B52)=0,"Pick the credential from the list",IF(AND(ISNUMBER($D52),ISNUMBER($E52),$E52&lt;$D52),"Expires before it was issued","OK"))))</f>
        <v/>
      </c>
      <c r="L52" s="33">
        <f>IF($B52="","",IFERROR(IF(INDEX(Setup!$C$12:$C$23,MATCH($B52,Setup!$A$12:$A$23,0))="","",INDEX(Setup!$C$12:$C$23,MATCH($B52,Setup!$A$12:$A$23,0))),""))</f>
        <v/>
      </c>
      <c r="M52" s="33">
        <f>IF($B52="","",IFERROR(IF(INDEX(Setup!$D$12:$D$23,MATCH($B52,Setup!$A$12:$A$23,0))="",60,INDEX(Setup!$D$12:$D$23,MATCH($B52,Setup!$A$12:$A$23,0))),60))</f>
        <v/>
      </c>
      <c r="N52" s="33">
        <f>IF(ISNUMBER($G52),$G52,0)</f>
        <v/>
      </c>
      <c r="O52" s="33">
        <f>IF(OR($A52="",$B52=""),"",IF(COUNTIFS($A$5:$A$404,$A52,$B$5:$B$404,$B52,$N$5:$N$404,"&gt;"&amp;$N52)&gt;0,"History","Current"))</f>
        <v/>
      </c>
    </row>
    <row r="53">
      <c r="A53" s="12" t="n"/>
      <c r="B53" s="12" t="n"/>
      <c r="C53" s="12" t="n"/>
      <c r="D53" s="28" t="n"/>
      <c r="E53" s="28" t="n"/>
      <c r="F53" s="12" t="n"/>
      <c r="G53" s="29">
        <f>IF(OR($A53="",$B53=""),"",IF(ISNUMBER($E53),$E53,IF(AND(ISNUMBER($D53),ISNUMBER($L53)),EDATE($D53,$L53),"")))</f>
        <v/>
      </c>
      <c r="H53" s="30">
        <f>IF(OR($G53="",$O53="History"),"",$G53-Setup!$B$5)</f>
        <v/>
      </c>
      <c r="I53" s="31">
        <f>IF(OR($A53="",$B53=""),"",IF($O53="History","Renewed",IF($G53="",IF(AND(ISNUMBER($L53),NOT(ISNUMBER($E53))),"Needs a date","No expiry"),IF($H53&lt;0,"Expired",IF($H53&lt;=$M53,"Expiring","Valid")))))</f>
        <v/>
      </c>
      <c r="J53" s="32">
        <f>IF(AND($A53="",$B53="",$C53="",$D53="",$E53=""),"",IF(COUNTIF(People!$A$5:$A$34,$A53)=0,"Pick the person from the list",IF(COUNTIF(Setup!$A$12:$A$23,$B53)=0,"Pick the credential from the list",IF(AND(ISNUMBER($D53),ISNUMBER($E53),$E53&lt;$D53),"Expires before it was issued","OK"))))</f>
        <v/>
      </c>
      <c r="L53" s="33">
        <f>IF($B53="","",IFERROR(IF(INDEX(Setup!$C$12:$C$23,MATCH($B53,Setup!$A$12:$A$23,0))="","",INDEX(Setup!$C$12:$C$23,MATCH($B53,Setup!$A$12:$A$23,0))),""))</f>
        <v/>
      </c>
      <c r="M53" s="33">
        <f>IF($B53="","",IFERROR(IF(INDEX(Setup!$D$12:$D$23,MATCH($B53,Setup!$A$12:$A$23,0))="",60,INDEX(Setup!$D$12:$D$23,MATCH($B53,Setup!$A$12:$A$23,0))),60))</f>
        <v/>
      </c>
      <c r="N53" s="33">
        <f>IF(ISNUMBER($G53),$G53,0)</f>
        <v/>
      </c>
      <c r="O53" s="33">
        <f>IF(OR($A53="",$B53=""),"",IF(COUNTIFS($A$5:$A$404,$A53,$B$5:$B$404,$B53,$N$5:$N$404,"&gt;"&amp;$N53)&gt;0,"History","Current"))</f>
        <v/>
      </c>
    </row>
    <row r="54">
      <c r="A54" s="12" t="n"/>
      <c r="B54" s="12" t="n"/>
      <c r="C54" s="12" t="n"/>
      <c r="D54" s="28" t="n"/>
      <c r="E54" s="28" t="n"/>
      <c r="F54" s="12" t="n"/>
      <c r="G54" s="29">
        <f>IF(OR($A54="",$B54=""),"",IF(ISNUMBER($E54),$E54,IF(AND(ISNUMBER($D54),ISNUMBER($L54)),EDATE($D54,$L54),"")))</f>
        <v/>
      </c>
      <c r="H54" s="30">
        <f>IF(OR($G54="",$O54="History"),"",$G54-Setup!$B$5)</f>
        <v/>
      </c>
      <c r="I54" s="31">
        <f>IF(OR($A54="",$B54=""),"",IF($O54="History","Renewed",IF($G54="",IF(AND(ISNUMBER($L54),NOT(ISNUMBER($E54))),"Needs a date","No expiry"),IF($H54&lt;0,"Expired",IF($H54&lt;=$M54,"Expiring","Valid")))))</f>
        <v/>
      </c>
      <c r="J54" s="32">
        <f>IF(AND($A54="",$B54="",$C54="",$D54="",$E54=""),"",IF(COUNTIF(People!$A$5:$A$34,$A54)=0,"Pick the person from the list",IF(COUNTIF(Setup!$A$12:$A$23,$B54)=0,"Pick the credential from the list",IF(AND(ISNUMBER($D54),ISNUMBER($E54),$E54&lt;$D54),"Expires before it was issued","OK"))))</f>
        <v/>
      </c>
      <c r="L54" s="33">
        <f>IF($B54="","",IFERROR(IF(INDEX(Setup!$C$12:$C$23,MATCH($B54,Setup!$A$12:$A$23,0))="","",INDEX(Setup!$C$12:$C$23,MATCH($B54,Setup!$A$12:$A$23,0))),""))</f>
        <v/>
      </c>
      <c r="M54" s="33">
        <f>IF($B54="","",IFERROR(IF(INDEX(Setup!$D$12:$D$23,MATCH($B54,Setup!$A$12:$A$23,0))="",60,INDEX(Setup!$D$12:$D$23,MATCH($B54,Setup!$A$12:$A$23,0))),60))</f>
        <v/>
      </c>
      <c r="N54" s="33">
        <f>IF(ISNUMBER($G54),$G54,0)</f>
        <v/>
      </c>
      <c r="O54" s="33">
        <f>IF(OR($A54="",$B54=""),"",IF(COUNTIFS($A$5:$A$404,$A54,$B$5:$B$404,$B54,$N$5:$N$404,"&gt;"&amp;$N54)&gt;0,"History","Current"))</f>
        <v/>
      </c>
    </row>
    <row r="55">
      <c r="A55" s="12" t="n"/>
      <c r="B55" s="12" t="n"/>
      <c r="C55" s="12" t="n"/>
      <c r="D55" s="28" t="n"/>
      <c r="E55" s="28" t="n"/>
      <c r="F55" s="12" t="n"/>
      <c r="G55" s="29">
        <f>IF(OR($A55="",$B55=""),"",IF(ISNUMBER($E55),$E55,IF(AND(ISNUMBER($D55),ISNUMBER($L55)),EDATE($D55,$L55),"")))</f>
        <v/>
      </c>
      <c r="H55" s="30">
        <f>IF(OR($G55="",$O55="History"),"",$G55-Setup!$B$5)</f>
        <v/>
      </c>
      <c r="I55" s="31">
        <f>IF(OR($A55="",$B55=""),"",IF($O55="History","Renewed",IF($G55="",IF(AND(ISNUMBER($L55),NOT(ISNUMBER($E55))),"Needs a date","No expiry"),IF($H55&lt;0,"Expired",IF($H55&lt;=$M55,"Expiring","Valid")))))</f>
        <v/>
      </c>
      <c r="J55" s="32">
        <f>IF(AND($A55="",$B55="",$C55="",$D55="",$E55=""),"",IF(COUNTIF(People!$A$5:$A$34,$A55)=0,"Pick the person from the list",IF(COUNTIF(Setup!$A$12:$A$23,$B55)=0,"Pick the credential from the list",IF(AND(ISNUMBER($D55),ISNUMBER($E55),$E55&lt;$D55),"Expires before it was issued","OK"))))</f>
        <v/>
      </c>
      <c r="L55" s="33">
        <f>IF($B55="","",IFERROR(IF(INDEX(Setup!$C$12:$C$23,MATCH($B55,Setup!$A$12:$A$23,0))="","",INDEX(Setup!$C$12:$C$23,MATCH($B55,Setup!$A$12:$A$23,0))),""))</f>
        <v/>
      </c>
      <c r="M55" s="33">
        <f>IF($B55="","",IFERROR(IF(INDEX(Setup!$D$12:$D$23,MATCH($B55,Setup!$A$12:$A$23,0))="",60,INDEX(Setup!$D$12:$D$23,MATCH($B55,Setup!$A$12:$A$23,0))),60))</f>
        <v/>
      </c>
      <c r="N55" s="33">
        <f>IF(ISNUMBER($G55),$G55,0)</f>
        <v/>
      </c>
      <c r="O55" s="33">
        <f>IF(OR($A55="",$B55=""),"",IF(COUNTIFS($A$5:$A$404,$A55,$B$5:$B$404,$B55,$N$5:$N$404,"&gt;"&amp;$N55)&gt;0,"History","Current"))</f>
        <v/>
      </c>
    </row>
    <row r="56">
      <c r="A56" s="12" t="n"/>
      <c r="B56" s="12" t="n"/>
      <c r="C56" s="12" t="n"/>
      <c r="D56" s="28" t="n"/>
      <c r="E56" s="28" t="n"/>
      <c r="F56" s="12" t="n"/>
      <c r="G56" s="29">
        <f>IF(OR($A56="",$B56=""),"",IF(ISNUMBER($E56),$E56,IF(AND(ISNUMBER($D56),ISNUMBER($L56)),EDATE($D56,$L56),"")))</f>
        <v/>
      </c>
      <c r="H56" s="30">
        <f>IF(OR($G56="",$O56="History"),"",$G56-Setup!$B$5)</f>
        <v/>
      </c>
      <c r="I56" s="31">
        <f>IF(OR($A56="",$B56=""),"",IF($O56="History","Renewed",IF($G56="",IF(AND(ISNUMBER($L56),NOT(ISNUMBER($E56))),"Needs a date","No expiry"),IF($H56&lt;0,"Expired",IF($H56&lt;=$M56,"Expiring","Valid")))))</f>
        <v/>
      </c>
      <c r="J56" s="32">
        <f>IF(AND($A56="",$B56="",$C56="",$D56="",$E56=""),"",IF(COUNTIF(People!$A$5:$A$34,$A56)=0,"Pick the person from the list",IF(COUNTIF(Setup!$A$12:$A$23,$B56)=0,"Pick the credential from the list",IF(AND(ISNUMBER($D56),ISNUMBER($E56),$E56&lt;$D56),"Expires before it was issued","OK"))))</f>
        <v/>
      </c>
      <c r="L56" s="33">
        <f>IF($B56="","",IFERROR(IF(INDEX(Setup!$C$12:$C$23,MATCH($B56,Setup!$A$12:$A$23,0))="","",INDEX(Setup!$C$12:$C$23,MATCH($B56,Setup!$A$12:$A$23,0))),""))</f>
        <v/>
      </c>
      <c r="M56" s="33">
        <f>IF($B56="","",IFERROR(IF(INDEX(Setup!$D$12:$D$23,MATCH($B56,Setup!$A$12:$A$23,0))="",60,INDEX(Setup!$D$12:$D$23,MATCH($B56,Setup!$A$12:$A$23,0))),60))</f>
        <v/>
      </c>
      <c r="N56" s="33">
        <f>IF(ISNUMBER($G56),$G56,0)</f>
        <v/>
      </c>
      <c r="O56" s="33">
        <f>IF(OR($A56="",$B56=""),"",IF(COUNTIFS($A$5:$A$404,$A56,$B$5:$B$404,$B56,$N$5:$N$404,"&gt;"&amp;$N56)&gt;0,"History","Current"))</f>
        <v/>
      </c>
    </row>
    <row r="57">
      <c r="A57" s="12" t="n"/>
      <c r="B57" s="12" t="n"/>
      <c r="C57" s="12" t="n"/>
      <c r="D57" s="28" t="n"/>
      <c r="E57" s="28" t="n"/>
      <c r="F57" s="12" t="n"/>
      <c r="G57" s="29">
        <f>IF(OR($A57="",$B57=""),"",IF(ISNUMBER($E57),$E57,IF(AND(ISNUMBER($D57),ISNUMBER($L57)),EDATE($D57,$L57),"")))</f>
        <v/>
      </c>
      <c r="H57" s="30">
        <f>IF(OR($G57="",$O57="History"),"",$G57-Setup!$B$5)</f>
        <v/>
      </c>
      <c r="I57" s="31">
        <f>IF(OR($A57="",$B57=""),"",IF($O57="History","Renewed",IF($G57="",IF(AND(ISNUMBER($L57),NOT(ISNUMBER($E57))),"Needs a date","No expiry"),IF($H57&lt;0,"Expired",IF($H57&lt;=$M57,"Expiring","Valid")))))</f>
        <v/>
      </c>
      <c r="J57" s="32">
        <f>IF(AND($A57="",$B57="",$C57="",$D57="",$E57=""),"",IF(COUNTIF(People!$A$5:$A$34,$A57)=0,"Pick the person from the list",IF(COUNTIF(Setup!$A$12:$A$23,$B57)=0,"Pick the credential from the list",IF(AND(ISNUMBER($D57),ISNUMBER($E57),$E57&lt;$D57),"Expires before it was issued","OK"))))</f>
        <v/>
      </c>
      <c r="L57" s="33">
        <f>IF($B57="","",IFERROR(IF(INDEX(Setup!$C$12:$C$23,MATCH($B57,Setup!$A$12:$A$23,0))="","",INDEX(Setup!$C$12:$C$23,MATCH($B57,Setup!$A$12:$A$23,0))),""))</f>
        <v/>
      </c>
      <c r="M57" s="33">
        <f>IF($B57="","",IFERROR(IF(INDEX(Setup!$D$12:$D$23,MATCH($B57,Setup!$A$12:$A$23,0))="",60,INDEX(Setup!$D$12:$D$23,MATCH($B57,Setup!$A$12:$A$23,0))),60))</f>
        <v/>
      </c>
      <c r="N57" s="33">
        <f>IF(ISNUMBER($G57),$G57,0)</f>
        <v/>
      </c>
      <c r="O57" s="33">
        <f>IF(OR($A57="",$B57=""),"",IF(COUNTIFS($A$5:$A$404,$A57,$B$5:$B$404,$B57,$N$5:$N$404,"&gt;"&amp;$N57)&gt;0,"History","Current"))</f>
        <v/>
      </c>
    </row>
    <row r="58">
      <c r="A58" s="12" t="n"/>
      <c r="B58" s="12" t="n"/>
      <c r="C58" s="12" t="n"/>
      <c r="D58" s="28" t="n"/>
      <c r="E58" s="28" t="n"/>
      <c r="F58" s="12" t="n"/>
      <c r="G58" s="29">
        <f>IF(OR($A58="",$B58=""),"",IF(ISNUMBER($E58),$E58,IF(AND(ISNUMBER($D58),ISNUMBER($L58)),EDATE($D58,$L58),"")))</f>
        <v/>
      </c>
      <c r="H58" s="30">
        <f>IF(OR($G58="",$O58="History"),"",$G58-Setup!$B$5)</f>
        <v/>
      </c>
      <c r="I58" s="31">
        <f>IF(OR($A58="",$B58=""),"",IF($O58="History","Renewed",IF($G58="",IF(AND(ISNUMBER($L58),NOT(ISNUMBER($E58))),"Needs a date","No expiry"),IF($H58&lt;0,"Expired",IF($H58&lt;=$M58,"Expiring","Valid")))))</f>
        <v/>
      </c>
      <c r="J58" s="32">
        <f>IF(AND($A58="",$B58="",$C58="",$D58="",$E58=""),"",IF(COUNTIF(People!$A$5:$A$34,$A58)=0,"Pick the person from the list",IF(COUNTIF(Setup!$A$12:$A$23,$B58)=0,"Pick the credential from the list",IF(AND(ISNUMBER($D58),ISNUMBER($E58),$E58&lt;$D58),"Expires before it was issued","OK"))))</f>
        <v/>
      </c>
      <c r="L58" s="33">
        <f>IF($B58="","",IFERROR(IF(INDEX(Setup!$C$12:$C$23,MATCH($B58,Setup!$A$12:$A$23,0))="","",INDEX(Setup!$C$12:$C$23,MATCH($B58,Setup!$A$12:$A$23,0))),""))</f>
        <v/>
      </c>
      <c r="M58" s="33">
        <f>IF($B58="","",IFERROR(IF(INDEX(Setup!$D$12:$D$23,MATCH($B58,Setup!$A$12:$A$23,0))="",60,INDEX(Setup!$D$12:$D$23,MATCH($B58,Setup!$A$12:$A$23,0))),60))</f>
        <v/>
      </c>
      <c r="N58" s="33">
        <f>IF(ISNUMBER($G58),$G58,0)</f>
        <v/>
      </c>
      <c r="O58" s="33">
        <f>IF(OR($A58="",$B58=""),"",IF(COUNTIFS($A$5:$A$404,$A58,$B$5:$B$404,$B58,$N$5:$N$404,"&gt;"&amp;$N58)&gt;0,"History","Current"))</f>
        <v/>
      </c>
    </row>
    <row r="59">
      <c r="A59" s="12" t="n"/>
      <c r="B59" s="12" t="n"/>
      <c r="C59" s="12" t="n"/>
      <c r="D59" s="28" t="n"/>
      <c r="E59" s="28" t="n"/>
      <c r="F59" s="12" t="n"/>
      <c r="G59" s="29">
        <f>IF(OR($A59="",$B59=""),"",IF(ISNUMBER($E59),$E59,IF(AND(ISNUMBER($D59),ISNUMBER($L59)),EDATE($D59,$L59),"")))</f>
        <v/>
      </c>
      <c r="H59" s="30">
        <f>IF(OR($G59="",$O59="History"),"",$G59-Setup!$B$5)</f>
        <v/>
      </c>
      <c r="I59" s="31">
        <f>IF(OR($A59="",$B59=""),"",IF($O59="History","Renewed",IF($G59="",IF(AND(ISNUMBER($L59),NOT(ISNUMBER($E59))),"Needs a date","No expiry"),IF($H59&lt;0,"Expired",IF($H59&lt;=$M59,"Expiring","Valid")))))</f>
        <v/>
      </c>
      <c r="J59" s="32">
        <f>IF(AND($A59="",$B59="",$C59="",$D59="",$E59=""),"",IF(COUNTIF(People!$A$5:$A$34,$A59)=0,"Pick the person from the list",IF(COUNTIF(Setup!$A$12:$A$23,$B59)=0,"Pick the credential from the list",IF(AND(ISNUMBER($D59),ISNUMBER($E59),$E59&lt;$D59),"Expires before it was issued","OK"))))</f>
        <v/>
      </c>
      <c r="L59" s="33">
        <f>IF($B59="","",IFERROR(IF(INDEX(Setup!$C$12:$C$23,MATCH($B59,Setup!$A$12:$A$23,0))="","",INDEX(Setup!$C$12:$C$23,MATCH($B59,Setup!$A$12:$A$23,0))),""))</f>
        <v/>
      </c>
      <c r="M59" s="33">
        <f>IF($B59="","",IFERROR(IF(INDEX(Setup!$D$12:$D$23,MATCH($B59,Setup!$A$12:$A$23,0))="",60,INDEX(Setup!$D$12:$D$23,MATCH($B59,Setup!$A$12:$A$23,0))),60))</f>
        <v/>
      </c>
      <c r="N59" s="33">
        <f>IF(ISNUMBER($G59),$G59,0)</f>
        <v/>
      </c>
      <c r="O59" s="33">
        <f>IF(OR($A59="",$B59=""),"",IF(COUNTIFS($A$5:$A$404,$A59,$B$5:$B$404,$B59,$N$5:$N$404,"&gt;"&amp;$N59)&gt;0,"History","Current"))</f>
        <v/>
      </c>
    </row>
    <row r="60">
      <c r="A60" s="12" t="n"/>
      <c r="B60" s="12" t="n"/>
      <c r="C60" s="12" t="n"/>
      <c r="D60" s="28" t="n"/>
      <c r="E60" s="28" t="n"/>
      <c r="F60" s="12" t="n"/>
      <c r="G60" s="29">
        <f>IF(OR($A60="",$B60=""),"",IF(ISNUMBER($E60),$E60,IF(AND(ISNUMBER($D60),ISNUMBER($L60)),EDATE($D60,$L60),"")))</f>
        <v/>
      </c>
      <c r="H60" s="30">
        <f>IF(OR($G60="",$O60="History"),"",$G60-Setup!$B$5)</f>
        <v/>
      </c>
      <c r="I60" s="31">
        <f>IF(OR($A60="",$B60=""),"",IF($O60="History","Renewed",IF($G60="",IF(AND(ISNUMBER($L60),NOT(ISNUMBER($E60))),"Needs a date","No expiry"),IF($H60&lt;0,"Expired",IF($H60&lt;=$M60,"Expiring","Valid")))))</f>
        <v/>
      </c>
      <c r="J60" s="32">
        <f>IF(AND($A60="",$B60="",$C60="",$D60="",$E60=""),"",IF(COUNTIF(People!$A$5:$A$34,$A60)=0,"Pick the person from the list",IF(COUNTIF(Setup!$A$12:$A$23,$B60)=0,"Pick the credential from the list",IF(AND(ISNUMBER($D60),ISNUMBER($E60),$E60&lt;$D60),"Expires before it was issued","OK"))))</f>
        <v/>
      </c>
      <c r="L60" s="33">
        <f>IF($B60="","",IFERROR(IF(INDEX(Setup!$C$12:$C$23,MATCH($B60,Setup!$A$12:$A$23,0))="","",INDEX(Setup!$C$12:$C$23,MATCH($B60,Setup!$A$12:$A$23,0))),""))</f>
        <v/>
      </c>
      <c r="M60" s="33">
        <f>IF($B60="","",IFERROR(IF(INDEX(Setup!$D$12:$D$23,MATCH($B60,Setup!$A$12:$A$23,0))="",60,INDEX(Setup!$D$12:$D$23,MATCH($B60,Setup!$A$12:$A$23,0))),60))</f>
        <v/>
      </c>
      <c r="N60" s="33">
        <f>IF(ISNUMBER($G60),$G60,0)</f>
        <v/>
      </c>
      <c r="O60" s="33">
        <f>IF(OR($A60="",$B60=""),"",IF(COUNTIFS($A$5:$A$404,$A60,$B$5:$B$404,$B60,$N$5:$N$404,"&gt;"&amp;$N60)&gt;0,"History","Current"))</f>
        <v/>
      </c>
    </row>
    <row r="61">
      <c r="A61" s="12" t="n"/>
      <c r="B61" s="12" t="n"/>
      <c r="C61" s="12" t="n"/>
      <c r="D61" s="28" t="n"/>
      <c r="E61" s="28" t="n"/>
      <c r="F61" s="12" t="n"/>
      <c r="G61" s="29">
        <f>IF(OR($A61="",$B61=""),"",IF(ISNUMBER($E61),$E61,IF(AND(ISNUMBER($D61),ISNUMBER($L61)),EDATE($D61,$L61),"")))</f>
        <v/>
      </c>
      <c r="H61" s="30">
        <f>IF(OR($G61="",$O61="History"),"",$G61-Setup!$B$5)</f>
        <v/>
      </c>
      <c r="I61" s="31">
        <f>IF(OR($A61="",$B61=""),"",IF($O61="History","Renewed",IF($G61="",IF(AND(ISNUMBER($L61),NOT(ISNUMBER($E61))),"Needs a date","No expiry"),IF($H61&lt;0,"Expired",IF($H61&lt;=$M61,"Expiring","Valid")))))</f>
        <v/>
      </c>
      <c r="J61" s="32">
        <f>IF(AND($A61="",$B61="",$C61="",$D61="",$E61=""),"",IF(COUNTIF(People!$A$5:$A$34,$A61)=0,"Pick the person from the list",IF(COUNTIF(Setup!$A$12:$A$23,$B61)=0,"Pick the credential from the list",IF(AND(ISNUMBER($D61),ISNUMBER($E61),$E61&lt;$D61),"Expires before it was issued","OK"))))</f>
        <v/>
      </c>
      <c r="L61" s="33">
        <f>IF($B61="","",IFERROR(IF(INDEX(Setup!$C$12:$C$23,MATCH($B61,Setup!$A$12:$A$23,0))="","",INDEX(Setup!$C$12:$C$23,MATCH($B61,Setup!$A$12:$A$23,0))),""))</f>
        <v/>
      </c>
      <c r="M61" s="33">
        <f>IF($B61="","",IFERROR(IF(INDEX(Setup!$D$12:$D$23,MATCH($B61,Setup!$A$12:$A$23,0))="",60,INDEX(Setup!$D$12:$D$23,MATCH($B61,Setup!$A$12:$A$23,0))),60))</f>
        <v/>
      </c>
      <c r="N61" s="33">
        <f>IF(ISNUMBER($G61),$G61,0)</f>
        <v/>
      </c>
      <c r="O61" s="33">
        <f>IF(OR($A61="",$B61=""),"",IF(COUNTIFS($A$5:$A$404,$A61,$B$5:$B$404,$B61,$N$5:$N$404,"&gt;"&amp;$N61)&gt;0,"History","Current"))</f>
        <v/>
      </c>
    </row>
    <row r="62">
      <c r="A62" s="12" t="n"/>
      <c r="B62" s="12" t="n"/>
      <c r="C62" s="12" t="n"/>
      <c r="D62" s="28" t="n"/>
      <c r="E62" s="28" t="n"/>
      <c r="F62" s="12" t="n"/>
      <c r="G62" s="29">
        <f>IF(OR($A62="",$B62=""),"",IF(ISNUMBER($E62),$E62,IF(AND(ISNUMBER($D62),ISNUMBER($L62)),EDATE($D62,$L62),"")))</f>
        <v/>
      </c>
      <c r="H62" s="30">
        <f>IF(OR($G62="",$O62="History"),"",$G62-Setup!$B$5)</f>
        <v/>
      </c>
      <c r="I62" s="31">
        <f>IF(OR($A62="",$B62=""),"",IF($O62="History","Renewed",IF($G62="",IF(AND(ISNUMBER($L62),NOT(ISNUMBER($E62))),"Needs a date","No expiry"),IF($H62&lt;0,"Expired",IF($H62&lt;=$M62,"Expiring","Valid")))))</f>
        <v/>
      </c>
      <c r="J62" s="32">
        <f>IF(AND($A62="",$B62="",$C62="",$D62="",$E62=""),"",IF(COUNTIF(People!$A$5:$A$34,$A62)=0,"Pick the person from the list",IF(COUNTIF(Setup!$A$12:$A$23,$B62)=0,"Pick the credential from the list",IF(AND(ISNUMBER($D62),ISNUMBER($E62),$E62&lt;$D62),"Expires before it was issued","OK"))))</f>
        <v/>
      </c>
      <c r="L62" s="33">
        <f>IF($B62="","",IFERROR(IF(INDEX(Setup!$C$12:$C$23,MATCH($B62,Setup!$A$12:$A$23,0))="","",INDEX(Setup!$C$12:$C$23,MATCH($B62,Setup!$A$12:$A$23,0))),""))</f>
        <v/>
      </c>
      <c r="M62" s="33">
        <f>IF($B62="","",IFERROR(IF(INDEX(Setup!$D$12:$D$23,MATCH($B62,Setup!$A$12:$A$23,0))="",60,INDEX(Setup!$D$12:$D$23,MATCH($B62,Setup!$A$12:$A$23,0))),60))</f>
        <v/>
      </c>
      <c r="N62" s="33">
        <f>IF(ISNUMBER($G62),$G62,0)</f>
        <v/>
      </c>
      <c r="O62" s="33">
        <f>IF(OR($A62="",$B62=""),"",IF(COUNTIFS($A$5:$A$404,$A62,$B$5:$B$404,$B62,$N$5:$N$404,"&gt;"&amp;$N62)&gt;0,"History","Current"))</f>
        <v/>
      </c>
    </row>
    <row r="63">
      <c r="A63" s="12" t="n"/>
      <c r="B63" s="12" t="n"/>
      <c r="C63" s="12" t="n"/>
      <c r="D63" s="28" t="n"/>
      <c r="E63" s="28" t="n"/>
      <c r="F63" s="12" t="n"/>
      <c r="G63" s="29">
        <f>IF(OR($A63="",$B63=""),"",IF(ISNUMBER($E63),$E63,IF(AND(ISNUMBER($D63),ISNUMBER($L63)),EDATE($D63,$L63),"")))</f>
        <v/>
      </c>
      <c r="H63" s="30">
        <f>IF(OR($G63="",$O63="History"),"",$G63-Setup!$B$5)</f>
        <v/>
      </c>
      <c r="I63" s="31">
        <f>IF(OR($A63="",$B63=""),"",IF($O63="History","Renewed",IF($G63="",IF(AND(ISNUMBER($L63),NOT(ISNUMBER($E63))),"Needs a date","No expiry"),IF($H63&lt;0,"Expired",IF($H63&lt;=$M63,"Expiring","Valid")))))</f>
        <v/>
      </c>
      <c r="J63" s="32">
        <f>IF(AND($A63="",$B63="",$C63="",$D63="",$E63=""),"",IF(COUNTIF(People!$A$5:$A$34,$A63)=0,"Pick the person from the list",IF(COUNTIF(Setup!$A$12:$A$23,$B63)=0,"Pick the credential from the list",IF(AND(ISNUMBER($D63),ISNUMBER($E63),$E63&lt;$D63),"Expires before it was issued","OK"))))</f>
        <v/>
      </c>
      <c r="L63" s="33">
        <f>IF($B63="","",IFERROR(IF(INDEX(Setup!$C$12:$C$23,MATCH($B63,Setup!$A$12:$A$23,0))="","",INDEX(Setup!$C$12:$C$23,MATCH($B63,Setup!$A$12:$A$23,0))),""))</f>
        <v/>
      </c>
      <c r="M63" s="33">
        <f>IF($B63="","",IFERROR(IF(INDEX(Setup!$D$12:$D$23,MATCH($B63,Setup!$A$12:$A$23,0))="",60,INDEX(Setup!$D$12:$D$23,MATCH($B63,Setup!$A$12:$A$23,0))),60))</f>
        <v/>
      </c>
      <c r="N63" s="33">
        <f>IF(ISNUMBER($G63),$G63,0)</f>
        <v/>
      </c>
      <c r="O63" s="33">
        <f>IF(OR($A63="",$B63=""),"",IF(COUNTIFS($A$5:$A$404,$A63,$B$5:$B$404,$B63,$N$5:$N$404,"&gt;"&amp;$N63)&gt;0,"History","Current"))</f>
        <v/>
      </c>
    </row>
    <row r="64">
      <c r="A64" s="12" t="n"/>
      <c r="B64" s="12" t="n"/>
      <c r="C64" s="12" t="n"/>
      <c r="D64" s="28" t="n"/>
      <c r="E64" s="28" t="n"/>
      <c r="F64" s="12" t="n"/>
      <c r="G64" s="29">
        <f>IF(OR($A64="",$B64=""),"",IF(ISNUMBER($E64),$E64,IF(AND(ISNUMBER($D64),ISNUMBER($L64)),EDATE($D64,$L64),"")))</f>
        <v/>
      </c>
      <c r="H64" s="30">
        <f>IF(OR($G64="",$O64="History"),"",$G64-Setup!$B$5)</f>
        <v/>
      </c>
      <c r="I64" s="31">
        <f>IF(OR($A64="",$B64=""),"",IF($O64="History","Renewed",IF($G64="",IF(AND(ISNUMBER($L64),NOT(ISNUMBER($E64))),"Needs a date","No expiry"),IF($H64&lt;0,"Expired",IF($H64&lt;=$M64,"Expiring","Valid")))))</f>
        <v/>
      </c>
      <c r="J64" s="32">
        <f>IF(AND($A64="",$B64="",$C64="",$D64="",$E64=""),"",IF(COUNTIF(People!$A$5:$A$34,$A64)=0,"Pick the person from the list",IF(COUNTIF(Setup!$A$12:$A$23,$B64)=0,"Pick the credential from the list",IF(AND(ISNUMBER($D64),ISNUMBER($E64),$E64&lt;$D64),"Expires before it was issued","OK"))))</f>
        <v/>
      </c>
      <c r="L64" s="33">
        <f>IF($B64="","",IFERROR(IF(INDEX(Setup!$C$12:$C$23,MATCH($B64,Setup!$A$12:$A$23,0))="","",INDEX(Setup!$C$12:$C$23,MATCH($B64,Setup!$A$12:$A$23,0))),""))</f>
        <v/>
      </c>
      <c r="M64" s="33">
        <f>IF($B64="","",IFERROR(IF(INDEX(Setup!$D$12:$D$23,MATCH($B64,Setup!$A$12:$A$23,0))="",60,INDEX(Setup!$D$12:$D$23,MATCH($B64,Setup!$A$12:$A$23,0))),60))</f>
        <v/>
      </c>
      <c r="N64" s="33">
        <f>IF(ISNUMBER($G64),$G64,0)</f>
        <v/>
      </c>
      <c r="O64" s="33">
        <f>IF(OR($A64="",$B64=""),"",IF(COUNTIFS($A$5:$A$404,$A64,$B$5:$B$404,$B64,$N$5:$N$404,"&gt;"&amp;$N64)&gt;0,"History","Current"))</f>
        <v/>
      </c>
    </row>
    <row r="65">
      <c r="A65" s="12" t="n"/>
      <c r="B65" s="12" t="n"/>
      <c r="C65" s="12" t="n"/>
      <c r="D65" s="28" t="n"/>
      <c r="E65" s="28" t="n"/>
      <c r="F65" s="12" t="n"/>
      <c r="G65" s="29">
        <f>IF(OR($A65="",$B65=""),"",IF(ISNUMBER($E65),$E65,IF(AND(ISNUMBER($D65),ISNUMBER($L65)),EDATE($D65,$L65),"")))</f>
        <v/>
      </c>
      <c r="H65" s="30">
        <f>IF(OR($G65="",$O65="History"),"",$G65-Setup!$B$5)</f>
        <v/>
      </c>
      <c r="I65" s="31">
        <f>IF(OR($A65="",$B65=""),"",IF($O65="History","Renewed",IF($G65="",IF(AND(ISNUMBER($L65),NOT(ISNUMBER($E65))),"Needs a date","No expiry"),IF($H65&lt;0,"Expired",IF($H65&lt;=$M65,"Expiring","Valid")))))</f>
        <v/>
      </c>
      <c r="J65" s="32">
        <f>IF(AND($A65="",$B65="",$C65="",$D65="",$E65=""),"",IF(COUNTIF(People!$A$5:$A$34,$A65)=0,"Pick the person from the list",IF(COUNTIF(Setup!$A$12:$A$23,$B65)=0,"Pick the credential from the list",IF(AND(ISNUMBER($D65),ISNUMBER($E65),$E65&lt;$D65),"Expires before it was issued","OK"))))</f>
        <v/>
      </c>
      <c r="L65" s="33">
        <f>IF($B65="","",IFERROR(IF(INDEX(Setup!$C$12:$C$23,MATCH($B65,Setup!$A$12:$A$23,0))="","",INDEX(Setup!$C$12:$C$23,MATCH($B65,Setup!$A$12:$A$23,0))),""))</f>
        <v/>
      </c>
      <c r="M65" s="33">
        <f>IF($B65="","",IFERROR(IF(INDEX(Setup!$D$12:$D$23,MATCH($B65,Setup!$A$12:$A$23,0))="",60,INDEX(Setup!$D$12:$D$23,MATCH($B65,Setup!$A$12:$A$23,0))),60))</f>
        <v/>
      </c>
      <c r="N65" s="33">
        <f>IF(ISNUMBER($G65),$G65,0)</f>
        <v/>
      </c>
      <c r="O65" s="33">
        <f>IF(OR($A65="",$B65=""),"",IF(COUNTIFS($A$5:$A$404,$A65,$B$5:$B$404,$B65,$N$5:$N$404,"&gt;"&amp;$N65)&gt;0,"History","Current"))</f>
        <v/>
      </c>
    </row>
    <row r="66">
      <c r="A66" s="12" t="n"/>
      <c r="B66" s="12" t="n"/>
      <c r="C66" s="12" t="n"/>
      <c r="D66" s="28" t="n"/>
      <c r="E66" s="28" t="n"/>
      <c r="F66" s="12" t="n"/>
      <c r="G66" s="29">
        <f>IF(OR($A66="",$B66=""),"",IF(ISNUMBER($E66),$E66,IF(AND(ISNUMBER($D66),ISNUMBER($L66)),EDATE($D66,$L66),"")))</f>
        <v/>
      </c>
      <c r="H66" s="30">
        <f>IF(OR($G66="",$O66="History"),"",$G66-Setup!$B$5)</f>
        <v/>
      </c>
      <c r="I66" s="31">
        <f>IF(OR($A66="",$B66=""),"",IF($O66="History","Renewed",IF($G66="",IF(AND(ISNUMBER($L66),NOT(ISNUMBER($E66))),"Needs a date","No expiry"),IF($H66&lt;0,"Expired",IF($H66&lt;=$M66,"Expiring","Valid")))))</f>
        <v/>
      </c>
      <c r="J66" s="32">
        <f>IF(AND($A66="",$B66="",$C66="",$D66="",$E66=""),"",IF(COUNTIF(People!$A$5:$A$34,$A66)=0,"Pick the person from the list",IF(COUNTIF(Setup!$A$12:$A$23,$B66)=0,"Pick the credential from the list",IF(AND(ISNUMBER($D66),ISNUMBER($E66),$E66&lt;$D66),"Expires before it was issued","OK"))))</f>
        <v/>
      </c>
      <c r="L66" s="33">
        <f>IF($B66="","",IFERROR(IF(INDEX(Setup!$C$12:$C$23,MATCH($B66,Setup!$A$12:$A$23,0))="","",INDEX(Setup!$C$12:$C$23,MATCH($B66,Setup!$A$12:$A$23,0))),""))</f>
        <v/>
      </c>
      <c r="M66" s="33">
        <f>IF($B66="","",IFERROR(IF(INDEX(Setup!$D$12:$D$23,MATCH($B66,Setup!$A$12:$A$23,0))="",60,INDEX(Setup!$D$12:$D$23,MATCH($B66,Setup!$A$12:$A$23,0))),60))</f>
        <v/>
      </c>
      <c r="N66" s="33">
        <f>IF(ISNUMBER($G66),$G66,0)</f>
        <v/>
      </c>
      <c r="O66" s="33">
        <f>IF(OR($A66="",$B66=""),"",IF(COUNTIFS($A$5:$A$404,$A66,$B$5:$B$404,$B66,$N$5:$N$404,"&gt;"&amp;$N66)&gt;0,"History","Current"))</f>
        <v/>
      </c>
    </row>
    <row r="67">
      <c r="A67" s="12" t="n"/>
      <c r="B67" s="12" t="n"/>
      <c r="C67" s="12" t="n"/>
      <c r="D67" s="28" t="n"/>
      <c r="E67" s="28" t="n"/>
      <c r="F67" s="12" t="n"/>
      <c r="G67" s="29">
        <f>IF(OR($A67="",$B67=""),"",IF(ISNUMBER($E67),$E67,IF(AND(ISNUMBER($D67),ISNUMBER($L67)),EDATE($D67,$L67),"")))</f>
        <v/>
      </c>
      <c r="H67" s="30">
        <f>IF(OR($G67="",$O67="History"),"",$G67-Setup!$B$5)</f>
        <v/>
      </c>
      <c r="I67" s="31">
        <f>IF(OR($A67="",$B67=""),"",IF($O67="History","Renewed",IF($G67="",IF(AND(ISNUMBER($L67),NOT(ISNUMBER($E67))),"Needs a date","No expiry"),IF($H67&lt;0,"Expired",IF($H67&lt;=$M67,"Expiring","Valid")))))</f>
        <v/>
      </c>
      <c r="J67" s="32">
        <f>IF(AND($A67="",$B67="",$C67="",$D67="",$E67=""),"",IF(COUNTIF(People!$A$5:$A$34,$A67)=0,"Pick the person from the list",IF(COUNTIF(Setup!$A$12:$A$23,$B67)=0,"Pick the credential from the list",IF(AND(ISNUMBER($D67),ISNUMBER($E67),$E67&lt;$D67),"Expires before it was issued","OK"))))</f>
        <v/>
      </c>
      <c r="L67" s="33">
        <f>IF($B67="","",IFERROR(IF(INDEX(Setup!$C$12:$C$23,MATCH($B67,Setup!$A$12:$A$23,0))="","",INDEX(Setup!$C$12:$C$23,MATCH($B67,Setup!$A$12:$A$23,0))),""))</f>
        <v/>
      </c>
      <c r="M67" s="33">
        <f>IF($B67="","",IFERROR(IF(INDEX(Setup!$D$12:$D$23,MATCH($B67,Setup!$A$12:$A$23,0))="",60,INDEX(Setup!$D$12:$D$23,MATCH($B67,Setup!$A$12:$A$23,0))),60))</f>
        <v/>
      </c>
      <c r="N67" s="33">
        <f>IF(ISNUMBER($G67),$G67,0)</f>
        <v/>
      </c>
      <c r="O67" s="33">
        <f>IF(OR($A67="",$B67=""),"",IF(COUNTIFS($A$5:$A$404,$A67,$B$5:$B$404,$B67,$N$5:$N$404,"&gt;"&amp;$N67)&gt;0,"History","Current"))</f>
        <v/>
      </c>
    </row>
    <row r="68">
      <c r="A68" s="12" t="n"/>
      <c r="B68" s="12" t="n"/>
      <c r="C68" s="12" t="n"/>
      <c r="D68" s="28" t="n"/>
      <c r="E68" s="28" t="n"/>
      <c r="F68" s="12" t="n"/>
      <c r="G68" s="29">
        <f>IF(OR($A68="",$B68=""),"",IF(ISNUMBER($E68),$E68,IF(AND(ISNUMBER($D68),ISNUMBER($L68)),EDATE($D68,$L68),"")))</f>
        <v/>
      </c>
      <c r="H68" s="30">
        <f>IF(OR($G68="",$O68="History"),"",$G68-Setup!$B$5)</f>
        <v/>
      </c>
      <c r="I68" s="31">
        <f>IF(OR($A68="",$B68=""),"",IF($O68="History","Renewed",IF($G68="",IF(AND(ISNUMBER($L68),NOT(ISNUMBER($E68))),"Needs a date","No expiry"),IF($H68&lt;0,"Expired",IF($H68&lt;=$M68,"Expiring","Valid")))))</f>
        <v/>
      </c>
      <c r="J68" s="32">
        <f>IF(AND($A68="",$B68="",$C68="",$D68="",$E68=""),"",IF(COUNTIF(People!$A$5:$A$34,$A68)=0,"Pick the person from the list",IF(COUNTIF(Setup!$A$12:$A$23,$B68)=0,"Pick the credential from the list",IF(AND(ISNUMBER($D68),ISNUMBER($E68),$E68&lt;$D68),"Expires before it was issued","OK"))))</f>
        <v/>
      </c>
      <c r="L68" s="33">
        <f>IF($B68="","",IFERROR(IF(INDEX(Setup!$C$12:$C$23,MATCH($B68,Setup!$A$12:$A$23,0))="","",INDEX(Setup!$C$12:$C$23,MATCH($B68,Setup!$A$12:$A$23,0))),""))</f>
        <v/>
      </c>
      <c r="M68" s="33">
        <f>IF($B68="","",IFERROR(IF(INDEX(Setup!$D$12:$D$23,MATCH($B68,Setup!$A$12:$A$23,0))="",60,INDEX(Setup!$D$12:$D$23,MATCH($B68,Setup!$A$12:$A$23,0))),60))</f>
        <v/>
      </c>
      <c r="N68" s="33">
        <f>IF(ISNUMBER($G68),$G68,0)</f>
        <v/>
      </c>
      <c r="O68" s="33">
        <f>IF(OR($A68="",$B68=""),"",IF(COUNTIFS($A$5:$A$404,$A68,$B$5:$B$404,$B68,$N$5:$N$404,"&gt;"&amp;$N68)&gt;0,"History","Current"))</f>
        <v/>
      </c>
    </row>
    <row r="69">
      <c r="A69" s="12" t="n"/>
      <c r="B69" s="12" t="n"/>
      <c r="C69" s="12" t="n"/>
      <c r="D69" s="28" t="n"/>
      <c r="E69" s="28" t="n"/>
      <c r="F69" s="12" t="n"/>
      <c r="G69" s="29">
        <f>IF(OR($A69="",$B69=""),"",IF(ISNUMBER($E69),$E69,IF(AND(ISNUMBER($D69),ISNUMBER($L69)),EDATE($D69,$L69),"")))</f>
        <v/>
      </c>
      <c r="H69" s="30">
        <f>IF(OR($G69="",$O69="History"),"",$G69-Setup!$B$5)</f>
        <v/>
      </c>
      <c r="I69" s="31">
        <f>IF(OR($A69="",$B69=""),"",IF($O69="History","Renewed",IF($G69="",IF(AND(ISNUMBER($L69),NOT(ISNUMBER($E69))),"Needs a date","No expiry"),IF($H69&lt;0,"Expired",IF($H69&lt;=$M69,"Expiring","Valid")))))</f>
        <v/>
      </c>
      <c r="J69" s="32">
        <f>IF(AND($A69="",$B69="",$C69="",$D69="",$E69=""),"",IF(COUNTIF(People!$A$5:$A$34,$A69)=0,"Pick the person from the list",IF(COUNTIF(Setup!$A$12:$A$23,$B69)=0,"Pick the credential from the list",IF(AND(ISNUMBER($D69),ISNUMBER($E69),$E69&lt;$D69),"Expires before it was issued","OK"))))</f>
        <v/>
      </c>
      <c r="L69" s="33">
        <f>IF($B69="","",IFERROR(IF(INDEX(Setup!$C$12:$C$23,MATCH($B69,Setup!$A$12:$A$23,0))="","",INDEX(Setup!$C$12:$C$23,MATCH($B69,Setup!$A$12:$A$23,0))),""))</f>
        <v/>
      </c>
      <c r="M69" s="33">
        <f>IF($B69="","",IFERROR(IF(INDEX(Setup!$D$12:$D$23,MATCH($B69,Setup!$A$12:$A$23,0))="",60,INDEX(Setup!$D$12:$D$23,MATCH($B69,Setup!$A$12:$A$23,0))),60))</f>
        <v/>
      </c>
      <c r="N69" s="33">
        <f>IF(ISNUMBER($G69),$G69,0)</f>
        <v/>
      </c>
      <c r="O69" s="33">
        <f>IF(OR($A69="",$B69=""),"",IF(COUNTIFS($A$5:$A$404,$A69,$B$5:$B$404,$B69,$N$5:$N$404,"&gt;"&amp;$N69)&gt;0,"History","Current"))</f>
        <v/>
      </c>
    </row>
    <row r="70">
      <c r="A70" s="12" t="n"/>
      <c r="B70" s="12" t="n"/>
      <c r="C70" s="12" t="n"/>
      <c r="D70" s="28" t="n"/>
      <c r="E70" s="28" t="n"/>
      <c r="F70" s="12" t="n"/>
      <c r="G70" s="29">
        <f>IF(OR($A70="",$B70=""),"",IF(ISNUMBER($E70),$E70,IF(AND(ISNUMBER($D70),ISNUMBER($L70)),EDATE($D70,$L70),"")))</f>
        <v/>
      </c>
      <c r="H70" s="30">
        <f>IF(OR($G70="",$O70="History"),"",$G70-Setup!$B$5)</f>
        <v/>
      </c>
      <c r="I70" s="31">
        <f>IF(OR($A70="",$B70=""),"",IF($O70="History","Renewed",IF($G70="",IF(AND(ISNUMBER($L70),NOT(ISNUMBER($E70))),"Needs a date","No expiry"),IF($H70&lt;0,"Expired",IF($H70&lt;=$M70,"Expiring","Valid")))))</f>
        <v/>
      </c>
      <c r="J70" s="32">
        <f>IF(AND($A70="",$B70="",$C70="",$D70="",$E70=""),"",IF(COUNTIF(People!$A$5:$A$34,$A70)=0,"Pick the person from the list",IF(COUNTIF(Setup!$A$12:$A$23,$B70)=0,"Pick the credential from the list",IF(AND(ISNUMBER($D70),ISNUMBER($E70),$E70&lt;$D70),"Expires before it was issued","OK"))))</f>
        <v/>
      </c>
      <c r="L70" s="33">
        <f>IF($B70="","",IFERROR(IF(INDEX(Setup!$C$12:$C$23,MATCH($B70,Setup!$A$12:$A$23,0))="","",INDEX(Setup!$C$12:$C$23,MATCH($B70,Setup!$A$12:$A$23,0))),""))</f>
        <v/>
      </c>
      <c r="M70" s="33">
        <f>IF($B70="","",IFERROR(IF(INDEX(Setup!$D$12:$D$23,MATCH($B70,Setup!$A$12:$A$23,0))="",60,INDEX(Setup!$D$12:$D$23,MATCH($B70,Setup!$A$12:$A$23,0))),60))</f>
        <v/>
      </c>
      <c r="N70" s="33">
        <f>IF(ISNUMBER($G70),$G70,0)</f>
        <v/>
      </c>
      <c r="O70" s="33">
        <f>IF(OR($A70="",$B70=""),"",IF(COUNTIFS($A$5:$A$404,$A70,$B$5:$B$404,$B70,$N$5:$N$404,"&gt;"&amp;$N70)&gt;0,"History","Current"))</f>
        <v/>
      </c>
    </row>
    <row r="71">
      <c r="A71" s="12" t="n"/>
      <c r="B71" s="12" t="n"/>
      <c r="C71" s="12" t="n"/>
      <c r="D71" s="28" t="n"/>
      <c r="E71" s="28" t="n"/>
      <c r="F71" s="12" t="n"/>
      <c r="G71" s="29">
        <f>IF(OR($A71="",$B71=""),"",IF(ISNUMBER($E71),$E71,IF(AND(ISNUMBER($D71),ISNUMBER($L71)),EDATE($D71,$L71),"")))</f>
        <v/>
      </c>
      <c r="H71" s="30">
        <f>IF(OR($G71="",$O71="History"),"",$G71-Setup!$B$5)</f>
        <v/>
      </c>
      <c r="I71" s="31">
        <f>IF(OR($A71="",$B71=""),"",IF($O71="History","Renewed",IF($G71="",IF(AND(ISNUMBER($L71),NOT(ISNUMBER($E71))),"Needs a date","No expiry"),IF($H71&lt;0,"Expired",IF($H71&lt;=$M71,"Expiring","Valid")))))</f>
        <v/>
      </c>
      <c r="J71" s="32">
        <f>IF(AND($A71="",$B71="",$C71="",$D71="",$E71=""),"",IF(COUNTIF(People!$A$5:$A$34,$A71)=0,"Pick the person from the list",IF(COUNTIF(Setup!$A$12:$A$23,$B71)=0,"Pick the credential from the list",IF(AND(ISNUMBER($D71),ISNUMBER($E71),$E71&lt;$D71),"Expires before it was issued","OK"))))</f>
        <v/>
      </c>
      <c r="L71" s="33">
        <f>IF($B71="","",IFERROR(IF(INDEX(Setup!$C$12:$C$23,MATCH($B71,Setup!$A$12:$A$23,0))="","",INDEX(Setup!$C$12:$C$23,MATCH($B71,Setup!$A$12:$A$23,0))),""))</f>
        <v/>
      </c>
      <c r="M71" s="33">
        <f>IF($B71="","",IFERROR(IF(INDEX(Setup!$D$12:$D$23,MATCH($B71,Setup!$A$12:$A$23,0))="",60,INDEX(Setup!$D$12:$D$23,MATCH($B71,Setup!$A$12:$A$23,0))),60))</f>
        <v/>
      </c>
      <c r="N71" s="33">
        <f>IF(ISNUMBER($G71),$G71,0)</f>
        <v/>
      </c>
      <c r="O71" s="33">
        <f>IF(OR($A71="",$B71=""),"",IF(COUNTIFS($A$5:$A$404,$A71,$B$5:$B$404,$B71,$N$5:$N$404,"&gt;"&amp;$N71)&gt;0,"History","Current"))</f>
        <v/>
      </c>
    </row>
    <row r="72">
      <c r="A72" s="12" t="n"/>
      <c r="B72" s="12" t="n"/>
      <c r="C72" s="12" t="n"/>
      <c r="D72" s="28" t="n"/>
      <c r="E72" s="28" t="n"/>
      <c r="F72" s="12" t="n"/>
      <c r="G72" s="29">
        <f>IF(OR($A72="",$B72=""),"",IF(ISNUMBER($E72),$E72,IF(AND(ISNUMBER($D72),ISNUMBER($L72)),EDATE($D72,$L72),"")))</f>
        <v/>
      </c>
      <c r="H72" s="30">
        <f>IF(OR($G72="",$O72="History"),"",$G72-Setup!$B$5)</f>
        <v/>
      </c>
      <c r="I72" s="31">
        <f>IF(OR($A72="",$B72=""),"",IF($O72="History","Renewed",IF($G72="",IF(AND(ISNUMBER($L72),NOT(ISNUMBER($E72))),"Needs a date","No expiry"),IF($H72&lt;0,"Expired",IF($H72&lt;=$M72,"Expiring","Valid")))))</f>
        <v/>
      </c>
      <c r="J72" s="32">
        <f>IF(AND($A72="",$B72="",$C72="",$D72="",$E72=""),"",IF(COUNTIF(People!$A$5:$A$34,$A72)=0,"Pick the person from the list",IF(COUNTIF(Setup!$A$12:$A$23,$B72)=0,"Pick the credential from the list",IF(AND(ISNUMBER($D72),ISNUMBER($E72),$E72&lt;$D72),"Expires before it was issued","OK"))))</f>
        <v/>
      </c>
      <c r="L72" s="33">
        <f>IF($B72="","",IFERROR(IF(INDEX(Setup!$C$12:$C$23,MATCH($B72,Setup!$A$12:$A$23,0))="","",INDEX(Setup!$C$12:$C$23,MATCH($B72,Setup!$A$12:$A$23,0))),""))</f>
        <v/>
      </c>
      <c r="M72" s="33">
        <f>IF($B72="","",IFERROR(IF(INDEX(Setup!$D$12:$D$23,MATCH($B72,Setup!$A$12:$A$23,0))="",60,INDEX(Setup!$D$12:$D$23,MATCH($B72,Setup!$A$12:$A$23,0))),60))</f>
        <v/>
      </c>
      <c r="N72" s="33">
        <f>IF(ISNUMBER($G72),$G72,0)</f>
        <v/>
      </c>
      <c r="O72" s="33">
        <f>IF(OR($A72="",$B72=""),"",IF(COUNTIFS($A$5:$A$404,$A72,$B$5:$B$404,$B72,$N$5:$N$404,"&gt;"&amp;$N72)&gt;0,"History","Current"))</f>
        <v/>
      </c>
    </row>
    <row r="73">
      <c r="A73" s="12" t="n"/>
      <c r="B73" s="12" t="n"/>
      <c r="C73" s="12" t="n"/>
      <c r="D73" s="28" t="n"/>
      <c r="E73" s="28" t="n"/>
      <c r="F73" s="12" t="n"/>
      <c r="G73" s="29">
        <f>IF(OR($A73="",$B73=""),"",IF(ISNUMBER($E73),$E73,IF(AND(ISNUMBER($D73),ISNUMBER($L73)),EDATE($D73,$L73),"")))</f>
        <v/>
      </c>
      <c r="H73" s="30">
        <f>IF(OR($G73="",$O73="History"),"",$G73-Setup!$B$5)</f>
        <v/>
      </c>
      <c r="I73" s="31">
        <f>IF(OR($A73="",$B73=""),"",IF($O73="History","Renewed",IF($G73="",IF(AND(ISNUMBER($L73),NOT(ISNUMBER($E73))),"Needs a date","No expiry"),IF($H73&lt;0,"Expired",IF($H73&lt;=$M73,"Expiring","Valid")))))</f>
        <v/>
      </c>
      <c r="J73" s="32">
        <f>IF(AND($A73="",$B73="",$C73="",$D73="",$E73=""),"",IF(COUNTIF(People!$A$5:$A$34,$A73)=0,"Pick the person from the list",IF(COUNTIF(Setup!$A$12:$A$23,$B73)=0,"Pick the credential from the list",IF(AND(ISNUMBER($D73),ISNUMBER($E73),$E73&lt;$D73),"Expires before it was issued","OK"))))</f>
        <v/>
      </c>
      <c r="L73" s="33">
        <f>IF($B73="","",IFERROR(IF(INDEX(Setup!$C$12:$C$23,MATCH($B73,Setup!$A$12:$A$23,0))="","",INDEX(Setup!$C$12:$C$23,MATCH($B73,Setup!$A$12:$A$23,0))),""))</f>
        <v/>
      </c>
      <c r="M73" s="33">
        <f>IF($B73="","",IFERROR(IF(INDEX(Setup!$D$12:$D$23,MATCH($B73,Setup!$A$12:$A$23,0))="",60,INDEX(Setup!$D$12:$D$23,MATCH($B73,Setup!$A$12:$A$23,0))),60))</f>
        <v/>
      </c>
      <c r="N73" s="33">
        <f>IF(ISNUMBER($G73),$G73,0)</f>
        <v/>
      </c>
      <c r="O73" s="33">
        <f>IF(OR($A73="",$B73=""),"",IF(COUNTIFS($A$5:$A$404,$A73,$B$5:$B$404,$B73,$N$5:$N$404,"&gt;"&amp;$N73)&gt;0,"History","Current"))</f>
        <v/>
      </c>
    </row>
    <row r="74">
      <c r="A74" s="12" t="n"/>
      <c r="B74" s="12" t="n"/>
      <c r="C74" s="12" t="n"/>
      <c r="D74" s="28" t="n"/>
      <c r="E74" s="28" t="n"/>
      <c r="F74" s="12" t="n"/>
      <c r="G74" s="29">
        <f>IF(OR($A74="",$B74=""),"",IF(ISNUMBER($E74),$E74,IF(AND(ISNUMBER($D74),ISNUMBER($L74)),EDATE($D74,$L74),"")))</f>
        <v/>
      </c>
      <c r="H74" s="30">
        <f>IF(OR($G74="",$O74="History"),"",$G74-Setup!$B$5)</f>
        <v/>
      </c>
      <c r="I74" s="31">
        <f>IF(OR($A74="",$B74=""),"",IF($O74="History","Renewed",IF($G74="",IF(AND(ISNUMBER($L74),NOT(ISNUMBER($E74))),"Needs a date","No expiry"),IF($H74&lt;0,"Expired",IF($H74&lt;=$M74,"Expiring","Valid")))))</f>
        <v/>
      </c>
      <c r="J74" s="32">
        <f>IF(AND($A74="",$B74="",$C74="",$D74="",$E74=""),"",IF(COUNTIF(People!$A$5:$A$34,$A74)=0,"Pick the person from the list",IF(COUNTIF(Setup!$A$12:$A$23,$B74)=0,"Pick the credential from the list",IF(AND(ISNUMBER($D74),ISNUMBER($E74),$E74&lt;$D74),"Expires before it was issued","OK"))))</f>
        <v/>
      </c>
      <c r="L74" s="33">
        <f>IF($B74="","",IFERROR(IF(INDEX(Setup!$C$12:$C$23,MATCH($B74,Setup!$A$12:$A$23,0))="","",INDEX(Setup!$C$12:$C$23,MATCH($B74,Setup!$A$12:$A$23,0))),""))</f>
        <v/>
      </c>
      <c r="M74" s="33">
        <f>IF($B74="","",IFERROR(IF(INDEX(Setup!$D$12:$D$23,MATCH($B74,Setup!$A$12:$A$23,0))="",60,INDEX(Setup!$D$12:$D$23,MATCH($B74,Setup!$A$12:$A$23,0))),60))</f>
        <v/>
      </c>
      <c r="N74" s="33">
        <f>IF(ISNUMBER($G74),$G74,0)</f>
        <v/>
      </c>
      <c r="O74" s="33">
        <f>IF(OR($A74="",$B74=""),"",IF(COUNTIFS($A$5:$A$404,$A74,$B$5:$B$404,$B74,$N$5:$N$404,"&gt;"&amp;$N74)&gt;0,"History","Current"))</f>
        <v/>
      </c>
    </row>
    <row r="75">
      <c r="A75" s="12" t="n"/>
      <c r="B75" s="12" t="n"/>
      <c r="C75" s="12" t="n"/>
      <c r="D75" s="28" t="n"/>
      <c r="E75" s="28" t="n"/>
      <c r="F75" s="12" t="n"/>
      <c r="G75" s="29">
        <f>IF(OR($A75="",$B75=""),"",IF(ISNUMBER($E75),$E75,IF(AND(ISNUMBER($D75),ISNUMBER($L75)),EDATE($D75,$L75),"")))</f>
        <v/>
      </c>
      <c r="H75" s="30">
        <f>IF(OR($G75="",$O75="History"),"",$G75-Setup!$B$5)</f>
        <v/>
      </c>
      <c r="I75" s="31">
        <f>IF(OR($A75="",$B75=""),"",IF($O75="History","Renewed",IF($G75="",IF(AND(ISNUMBER($L75),NOT(ISNUMBER($E75))),"Needs a date","No expiry"),IF($H75&lt;0,"Expired",IF($H75&lt;=$M75,"Expiring","Valid")))))</f>
        <v/>
      </c>
      <c r="J75" s="32">
        <f>IF(AND($A75="",$B75="",$C75="",$D75="",$E75=""),"",IF(COUNTIF(People!$A$5:$A$34,$A75)=0,"Pick the person from the list",IF(COUNTIF(Setup!$A$12:$A$23,$B75)=0,"Pick the credential from the list",IF(AND(ISNUMBER($D75),ISNUMBER($E75),$E75&lt;$D75),"Expires before it was issued","OK"))))</f>
        <v/>
      </c>
      <c r="L75" s="33">
        <f>IF($B75="","",IFERROR(IF(INDEX(Setup!$C$12:$C$23,MATCH($B75,Setup!$A$12:$A$23,0))="","",INDEX(Setup!$C$12:$C$23,MATCH($B75,Setup!$A$12:$A$23,0))),""))</f>
        <v/>
      </c>
      <c r="M75" s="33">
        <f>IF($B75="","",IFERROR(IF(INDEX(Setup!$D$12:$D$23,MATCH($B75,Setup!$A$12:$A$23,0))="",60,INDEX(Setup!$D$12:$D$23,MATCH($B75,Setup!$A$12:$A$23,0))),60))</f>
        <v/>
      </c>
      <c r="N75" s="33">
        <f>IF(ISNUMBER($G75),$G75,0)</f>
        <v/>
      </c>
      <c r="O75" s="33">
        <f>IF(OR($A75="",$B75=""),"",IF(COUNTIFS($A$5:$A$404,$A75,$B$5:$B$404,$B75,$N$5:$N$404,"&gt;"&amp;$N75)&gt;0,"History","Current"))</f>
        <v/>
      </c>
    </row>
    <row r="76">
      <c r="A76" s="12" t="n"/>
      <c r="B76" s="12" t="n"/>
      <c r="C76" s="12" t="n"/>
      <c r="D76" s="28" t="n"/>
      <c r="E76" s="28" t="n"/>
      <c r="F76" s="12" t="n"/>
      <c r="G76" s="29">
        <f>IF(OR($A76="",$B76=""),"",IF(ISNUMBER($E76),$E76,IF(AND(ISNUMBER($D76),ISNUMBER($L76)),EDATE($D76,$L76),"")))</f>
        <v/>
      </c>
      <c r="H76" s="30">
        <f>IF(OR($G76="",$O76="History"),"",$G76-Setup!$B$5)</f>
        <v/>
      </c>
      <c r="I76" s="31">
        <f>IF(OR($A76="",$B76=""),"",IF($O76="History","Renewed",IF($G76="",IF(AND(ISNUMBER($L76),NOT(ISNUMBER($E76))),"Needs a date","No expiry"),IF($H76&lt;0,"Expired",IF($H76&lt;=$M76,"Expiring","Valid")))))</f>
        <v/>
      </c>
      <c r="J76" s="32">
        <f>IF(AND($A76="",$B76="",$C76="",$D76="",$E76=""),"",IF(COUNTIF(People!$A$5:$A$34,$A76)=0,"Pick the person from the list",IF(COUNTIF(Setup!$A$12:$A$23,$B76)=0,"Pick the credential from the list",IF(AND(ISNUMBER($D76),ISNUMBER($E76),$E76&lt;$D76),"Expires before it was issued","OK"))))</f>
        <v/>
      </c>
      <c r="L76" s="33">
        <f>IF($B76="","",IFERROR(IF(INDEX(Setup!$C$12:$C$23,MATCH($B76,Setup!$A$12:$A$23,0))="","",INDEX(Setup!$C$12:$C$23,MATCH($B76,Setup!$A$12:$A$23,0))),""))</f>
        <v/>
      </c>
      <c r="M76" s="33">
        <f>IF($B76="","",IFERROR(IF(INDEX(Setup!$D$12:$D$23,MATCH($B76,Setup!$A$12:$A$23,0))="",60,INDEX(Setup!$D$12:$D$23,MATCH($B76,Setup!$A$12:$A$23,0))),60))</f>
        <v/>
      </c>
      <c r="N76" s="33">
        <f>IF(ISNUMBER($G76),$G76,0)</f>
        <v/>
      </c>
      <c r="O76" s="33">
        <f>IF(OR($A76="",$B76=""),"",IF(COUNTIFS($A$5:$A$404,$A76,$B$5:$B$404,$B76,$N$5:$N$404,"&gt;"&amp;$N76)&gt;0,"History","Current"))</f>
        <v/>
      </c>
    </row>
    <row r="77">
      <c r="A77" s="12" t="n"/>
      <c r="B77" s="12" t="n"/>
      <c r="C77" s="12" t="n"/>
      <c r="D77" s="28" t="n"/>
      <c r="E77" s="28" t="n"/>
      <c r="F77" s="12" t="n"/>
      <c r="G77" s="29">
        <f>IF(OR($A77="",$B77=""),"",IF(ISNUMBER($E77),$E77,IF(AND(ISNUMBER($D77),ISNUMBER($L77)),EDATE($D77,$L77),"")))</f>
        <v/>
      </c>
      <c r="H77" s="30">
        <f>IF(OR($G77="",$O77="History"),"",$G77-Setup!$B$5)</f>
        <v/>
      </c>
      <c r="I77" s="31">
        <f>IF(OR($A77="",$B77=""),"",IF($O77="History","Renewed",IF($G77="",IF(AND(ISNUMBER($L77),NOT(ISNUMBER($E77))),"Needs a date","No expiry"),IF($H77&lt;0,"Expired",IF($H77&lt;=$M77,"Expiring","Valid")))))</f>
        <v/>
      </c>
      <c r="J77" s="32">
        <f>IF(AND($A77="",$B77="",$C77="",$D77="",$E77=""),"",IF(COUNTIF(People!$A$5:$A$34,$A77)=0,"Pick the person from the list",IF(COUNTIF(Setup!$A$12:$A$23,$B77)=0,"Pick the credential from the list",IF(AND(ISNUMBER($D77),ISNUMBER($E77),$E77&lt;$D77),"Expires before it was issued","OK"))))</f>
        <v/>
      </c>
      <c r="L77" s="33">
        <f>IF($B77="","",IFERROR(IF(INDEX(Setup!$C$12:$C$23,MATCH($B77,Setup!$A$12:$A$23,0))="","",INDEX(Setup!$C$12:$C$23,MATCH($B77,Setup!$A$12:$A$23,0))),""))</f>
        <v/>
      </c>
      <c r="M77" s="33">
        <f>IF($B77="","",IFERROR(IF(INDEX(Setup!$D$12:$D$23,MATCH($B77,Setup!$A$12:$A$23,0))="",60,INDEX(Setup!$D$12:$D$23,MATCH($B77,Setup!$A$12:$A$23,0))),60))</f>
        <v/>
      </c>
      <c r="N77" s="33">
        <f>IF(ISNUMBER($G77),$G77,0)</f>
        <v/>
      </c>
      <c r="O77" s="33">
        <f>IF(OR($A77="",$B77=""),"",IF(COUNTIFS($A$5:$A$404,$A77,$B$5:$B$404,$B77,$N$5:$N$404,"&gt;"&amp;$N77)&gt;0,"History","Current"))</f>
        <v/>
      </c>
    </row>
    <row r="78">
      <c r="A78" s="12" t="n"/>
      <c r="B78" s="12" t="n"/>
      <c r="C78" s="12" t="n"/>
      <c r="D78" s="28" t="n"/>
      <c r="E78" s="28" t="n"/>
      <c r="F78" s="12" t="n"/>
      <c r="G78" s="29">
        <f>IF(OR($A78="",$B78=""),"",IF(ISNUMBER($E78),$E78,IF(AND(ISNUMBER($D78),ISNUMBER($L78)),EDATE($D78,$L78),"")))</f>
        <v/>
      </c>
      <c r="H78" s="30">
        <f>IF(OR($G78="",$O78="History"),"",$G78-Setup!$B$5)</f>
        <v/>
      </c>
      <c r="I78" s="31">
        <f>IF(OR($A78="",$B78=""),"",IF($O78="History","Renewed",IF($G78="",IF(AND(ISNUMBER($L78),NOT(ISNUMBER($E78))),"Needs a date","No expiry"),IF($H78&lt;0,"Expired",IF($H78&lt;=$M78,"Expiring","Valid")))))</f>
        <v/>
      </c>
      <c r="J78" s="32">
        <f>IF(AND($A78="",$B78="",$C78="",$D78="",$E78=""),"",IF(COUNTIF(People!$A$5:$A$34,$A78)=0,"Pick the person from the list",IF(COUNTIF(Setup!$A$12:$A$23,$B78)=0,"Pick the credential from the list",IF(AND(ISNUMBER($D78),ISNUMBER($E78),$E78&lt;$D78),"Expires before it was issued","OK"))))</f>
        <v/>
      </c>
      <c r="L78" s="33">
        <f>IF($B78="","",IFERROR(IF(INDEX(Setup!$C$12:$C$23,MATCH($B78,Setup!$A$12:$A$23,0))="","",INDEX(Setup!$C$12:$C$23,MATCH($B78,Setup!$A$12:$A$23,0))),""))</f>
        <v/>
      </c>
      <c r="M78" s="33">
        <f>IF($B78="","",IFERROR(IF(INDEX(Setup!$D$12:$D$23,MATCH($B78,Setup!$A$12:$A$23,0))="",60,INDEX(Setup!$D$12:$D$23,MATCH($B78,Setup!$A$12:$A$23,0))),60))</f>
        <v/>
      </c>
      <c r="N78" s="33">
        <f>IF(ISNUMBER($G78),$G78,0)</f>
        <v/>
      </c>
      <c r="O78" s="33">
        <f>IF(OR($A78="",$B78=""),"",IF(COUNTIFS($A$5:$A$404,$A78,$B$5:$B$404,$B78,$N$5:$N$404,"&gt;"&amp;$N78)&gt;0,"History","Current"))</f>
        <v/>
      </c>
    </row>
    <row r="79">
      <c r="A79" s="12" t="n"/>
      <c r="B79" s="12" t="n"/>
      <c r="C79" s="12" t="n"/>
      <c r="D79" s="28" t="n"/>
      <c r="E79" s="28" t="n"/>
      <c r="F79" s="12" t="n"/>
      <c r="G79" s="29">
        <f>IF(OR($A79="",$B79=""),"",IF(ISNUMBER($E79),$E79,IF(AND(ISNUMBER($D79),ISNUMBER($L79)),EDATE($D79,$L79),"")))</f>
        <v/>
      </c>
      <c r="H79" s="30">
        <f>IF(OR($G79="",$O79="History"),"",$G79-Setup!$B$5)</f>
        <v/>
      </c>
      <c r="I79" s="31">
        <f>IF(OR($A79="",$B79=""),"",IF($O79="History","Renewed",IF($G79="",IF(AND(ISNUMBER($L79),NOT(ISNUMBER($E79))),"Needs a date","No expiry"),IF($H79&lt;0,"Expired",IF($H79&lt;=$M79,"Expiring","Valid")))))</f>
        <v/>
      </c>
      <c r="J79" s="32">
        <f>IF(AND($A79="",$B79="",$C79="",$D79="",$E79=""),"",IF(COUNTIF(People!$A$5:$A$34,$A79)=0,"Pick the person from the list",IF(COUNTIF(Setup!$A$12:$A$23,$B79)=0,"Pick the credential from the list",IF(AND(ISNUMBER($D79),ISNUMBER($E79),$E79&lt;$D79),"Expires before it was issued","OK"))))</f>
        <v/>
      </c>
      <c r="L79" s="33">
        <f>IF($B79="","",IFERROR(IF(INDEX(Setup!$C$12:$C$23,MATCH($B79,Setup!$A$12:$A$23,0))="","",INDEX(Setup!$C$12:$C$23,MATCH($B79,Setup!$A$12:$A$23,0))),""))</f>
        <v/>
      </c>
      <c r="M79" s="33">
        <f>IF($B79="","",IFERROR(IF(INDEX(Setup!$D$12:$D$23,MATCH($B79,Setup!$A$12:$A$23,0))="",60,INDEX(Setup!$D$12:$D$23,MATCH($B79,Setup!$A$12:$A$23,0))),60))</f>
        <v/>
      </c>
      <c r="N79" s="33">
        <f>IF(ISNUMBER($G79),$G79,0)</f>
        <v/>
      </c>
      <c r="O79" s="33">
        <f>IF(OR($A79="",$B79=""),"",IF(COUNTIFS($A$5:$A$404,$A79,$B$5:$B$404,$B79,$N$5:$N$404,"&gt;"&amp;$N79)&gt;0,"History","Current"))</f>
        <v/>
      </c>
    </row>
    <row r="80">
      <c r="A80" s="12" t="n"/>
      <c r="B80" s="12" t="n"/>
      <c r="C80" s="12" t="n"/>
      <c r="D80" s="28" t="n"/>
      <c r="E80" s="28" t="n"/>
      <c r="F80" s="12" t="n"/>
      <c r="G80" s="29">
        <f>IF(OR($A80="",$B80=""),"",IF(ISNUMBER($E80),$E80,IF(AND(ISNUMBER($D80),ISNUMBER($L80)),EDATE($D80,$L80),"")))</f>
        <v/>
      </c>
      <c r="H80" s="30">
        <f>IF(OR($G80="",$O80="History"),"",$G80-Setup!$B$5)</f>
        <v/>
      </c>
      <c r="I80" s="31">
        <f>IF(OR($A80="",$B80=""),"",IF($O80="History","Renewed",IF($G80="",IF(AND(ISNUMBER($L80),NOT(ISNUMBER($E80))),"Needs a date","No expiry"),IF($H80&lt;0,"Expired",IF($H80&lt;=$M80,"Expiring","Valid")))))</f>
        <v/>
      </c>
      <c r="J80" s="32">
        <f>IF(AND($A80="",$B80="",$C80="",$D80="",$E80=""),"",IF(COUNTIF(People!$A$5:$A$34,$A80)=0,"Pick the person from the list",IF(COUNTIF(Setup!$A$12:$A$23,$B80)=0,"Pick the credential from the list",IF(AND(ISNUMBER($D80),ISNUMBER($E80),$E80&lt;$D80),"Expires before it was issued","OK"))))</f>
        <v/>
      </c>
      <c r="L80" s="33">
        <f>IF($B80="","",IFERROR(IF(INDEX(Setup!$C$12:$C$23,MATCH($B80,Setup!$A$12:$A$23,0))="","",INDEX(Setup!$C$12:$C$23,MATCH($B80,Setup!$A$12:$A$23,0))),""))</f>
        <v/>
      </c>
      <c r="M80" s="33">
        <f>IF($B80="","",IFERROR(IF(INDEX(Setup!$D$12:$D$23,MATCH($B80,Setup!$A$12:$A$23,0))="",60,INDEX(Setup!$D$12:$D$23,MATCH($B80,Setup!$A$12:$A$23,0))),60))</f>
        <v/>
      </c>
      <c r="N80" s="33">
        <f>IF(ISNUMBER($G80),$G80,0)</f>
        <v/>
      </c>
      <c r="O80" s="33">
        <f>IF(OR($A80="",$B80=""),"",IF(COUNTIFS($A$5:$A$404,$A80,$B$5:$B$404,$B80,$N$5:$N$404,"&gt;"&amp;$N80)&gt;0,"History","Current"))</f>
        <v/>
      </c>
    </row>
    <row r="81">
      <c r="A81" s="12" t="n"/>
      <c r="B81" s="12" t="n"/>
      <c r="C81" s="12" t="n"/>
      <c r="D81" s="28" t="n"/>
      <c r="E81" s="28" t="n"/>
      <c r="F81" s="12" t="n"/>
      <c r="G81" s="29">
        <f>IF(OR($A81="",$B81=""),"",IF(ISNUMBER($E81),$E81,IF(AND(ISNUMBER($D81),ISNUMBER($L81)),EDATE($D81,$L81),"")))</f>
        <v/>
      </c>
      <c r="H81" s="30">
        <f>IF(OR($G81="",$O81="History"),"",$G81-Setup!$B$5)</f>
        <v/>
      </c>
      <c r="I81" s="31">
        <f>IF(OR($A81="",$B81=""),"",IF($O81="History","Renewed",IF($G81="",IF(AND(ISNUMBER($L81),NOT(ISNUMBER($E81))),"Needs a date","No expiry"),IF($H81&lt;0,"Expired",IF($H81&lt;=$M81,"Expiring","Valid")))))</f>
        <v/>
      </c>
      <c r="J81" s="32">
        <f>IF(AND($A81="",$B81="",$C81="",$D81="",$E81=""),"",IF(COUNTIF(People!$A$5:$A$34,$A81)=0,"Pick the person from the list",IF(COUNTIF(Setup!$A$12:$A$23,$B81)=0,"Pick the credential from the list",IF(AND(ISNUMBER($D81),ISNUMBER($E81),$E81&lt;$D81),"Expires before it was issued","OK"))))</f>
        <v/>
      </c>
      <c r="L81" s="33">
        <f>IF($B81="","",IFERROR(IF(INDEX(Setup!$C$12:$C$23,MATCH($B81,Setup!$A$12:$A$23,0))="","",INDEX(Setup!$C$12:$C$23,MATCH($B81,Setup!$A$12:$A$23,0))),""))</f>
        <v/>
      </c>
      <c r="M81" s="33">
        <f>IF($B81="","",IFERROR(IF(INDEX(Setup!$D$12:$D$23,MATCH($B81,Setup!$A$12:$A$23,0))="",60,INDEX(Setup!$D$12:$D$23,MATCH($B81,Setup!$A$12:$A$23,0))),60))</f>
        <v/>
      </c>
      <c r="N81" s="33">
        <f>IF(ISNUMBER($G81),$G81,0)</f>
        <v/>
      </c>
      <c r="O81" s="33">
        <f>IF(OR($A81="",$B81=""),"",IF(COUNTIFS($A$5:$A$404,$A81,$B$5:$B$404,$B81,$N$5:$N$404,"&gt;"&amp;$N81)&gt;0,"History","Current"))</f>
        <v/>
      </c>
    </row>
    <row r="82">
      <c r="A82" s="12" t="n"/>
      <c r="B82" s="12" t="n"/>
      <c r="C82" s="12" t="n"/>
      <c r="D82" s="28" t="n"/>
      <c r="E82" s="28" t="n"/>
      <c r="F82" s="12" t="n"/>
      <c r="G82" s="29">
        <f>IF(OR($A82="",$B82=""),"",IF(ISNUMBER($E82),$E82,IF(AND(ISNUMBER($D82),ISNUMBER($L82)),EDATE($D82,$L82),"")))</f>
        <v/>
      </c>
      <c r="H82" s="30">
        <f>IF(OR($G82="",$O82="History"),"",$G82-Setup!$B$5)</f>
        <v/>
      </c>
      <c r="I82" s="31">
        <f>IF(OR($A82="",$B82=""),"",IF($O82="History","Renewed",IF($G82="",IF(AND(ISNUMBER($L82),NOT(ISNUMBER($E82))),"Needs a date","No expiry"),IF($H82&lt;0,"Expired",IF($H82&lt;=$M82,"Expiring","Valid")))))</f>
        <v/>
      </c>
      <c r="J82" s="32">
        <f>IF(AND($A82="",$B82="",$C82="",$D82="",$E82=""),"",IF(COUNTIF(People!$A$5:$A$34,$A82)=0,"Pick the person from the list",IF(COUNTIF(Setup!$A$12:$A$23,$B82)=0,"Pick the credential from the list",IF(AND(ISNUMBER($D82),ISNUMBER($E82),$E82&lt;$D82),"Expires before it was issued","OK"))))</f>
        <v/>
      </c>
      <c r="L82" s="33">
        <f>IF($B82="","",IFERROR(IF(INDEX(Setup!$C$12:$C$23,MATCH($B82,Setup!$A$12:$A$23,0))="","",INDEX(Setup!$C$12:$C$23,MATCH($B82,Setup!$A$12:$A$23,0))),""))</f>
        <v/>
      </c>
      <c r="M82" s="33">
        <f>IF($B82="","",IFERROR(IF(INDEX(Setup!$D$12:$D$23,MATCH($B82,Setup!$A$12:$A$23,0))="",60,INDEX(Setup!$D$12:$D$23,MATCH($B82,Setup!$A$12:$A$23,0))),60))</f>
        <v/>
      </c>
      <c r="N82" s="33">
        <f>IF(ISNUMBER($G82),$G82,0)</f>
        <v/>
      </c>
      <c r="O82" s="33">
        <f>IF(OR($A82="",$B82=""),"",IF(COUNTIFS($A$5:$A$404,$A82,$B$5:$B$404,$B82,$N$5:$N$404,"&gt;"&amp;$N82)&gt;0,"History","Current"))</f>
        <v/>
      </c>
    </row>
    <row r="83">
      <c r="A83" s="12" t="n"/>
      <c r="B83" s="12" t="n"/>
      <c r="C83" s="12" t="n"/>
      <c r="D83" s="28" t="n"/>
      <c r="E83" s="28" t="n"/>
      <c r="F83" s="12" t="n"/>
      <c r="G83" s="29">
        <f>IF(OR($A83="",$B83=""),"",IF(ISNUMBER($E83),$E83,IF(AND(ISNUMBER($D83),ISNUMBER($L83)),EDATE($D83,$L83),"")))</f>
        <v/>
      </c>
      <c r="H83" s="30">
        <f>IF(OR($G83="",$O83="History"),"",$G83-Setup!$B$5)</f>
        <v/>
      </c>
      <c r="I83" s="31">
        <f>IF(OR($A83="",$B83=""),"",IF($O83="History","Renewed",IF($G83="",IF(AND(ISNUMBER($L83),NOT(ISNUMBER($E83))),"Needs a date","No expiry"),IF($H83&lt;0,"Expired",IF($H83&lt;=$M83,"Expiring","Valid")))))</f>
        <v/>
      </c>
      <c r="J83" s="32">
        <f>IF(AND($A83="",$B83="",$C83="",$D83="",$E83=""),"",IF(COUNTIF(People!$A$5:$A$34,$A83)=0,"Pick the person from the list",IF(COUNTIF(Setup!$A$12:$A$23,$B83)=0,"Pick the credential from the list",IF(AND(ISNUMBER($D83),ISNUMBER($E83),$E83&lt;$D83),"Expires before it was issued","OK"))))</f>
        <v/>
      </c>
      <c r="L83" s="33">
        <f>IF($B83="","",IFERROR(IF(INDEX(Setup!$C$12:$C$23,MATCH($B83,Setup!$A$12:$A$23,0))="","",INDEX(Setup!$C$12:$C$23,MATCH($B83,Setup!$A$12:$A$23,0))),""))</f>
        <v/>
      </c>
      <c r="M83" s="33">
        <f>IF($B83="","",IFERROR(IF(INDEX(Setup!$D$12:$D$23,MATCH($B83,Setup!$A$12:$A$23,0))="",60,INDEX(Setup!$D$12:$D$23,MATCH($B83,Setup!$A$12:$A$23,0))),60))</f>
        <v/>
      </c>
      <c r="N83" s="33">
        <f>IF(ISNUMBER($G83),$G83,0)</f>
        <v/>
      </c>
      <c r="O83" s="33">
        <f>IF(OR($A83="",$B83=""),"",IF(COUNTIFS($A$5:$A$404,$A83,$B$5:$B$404,$B83,$N$5:$N$404,"&gt;"&amp;$N83)&gt;0,"History","Current"))</f>
        <v/>
      </c>
    </row>
    <row r="84">
      <c r="A84" s="12" t="n"/>
      <c r="B84" s="12" t="n"/>
      <c r="C84" s="12" t="n"/>
      <c r="D84" s="28" t="n"/>
      <c r="E84" s="28" t="n"/>
      <c r="F84" s="12" t="n"/>
      <c r="G84" s="29">
        <f>IF(OR($A84="",$B84=""),"",IF(ISNUMBER($E84),$E84,IF(AND(ISNUMBER($D84),ISNUMBER($L84)),EDATE($D84,$L84),"")))</f>
        <v/>
      </c>
      <c r="H84" s="30">
        <f>IF(OR($G84="",$O84="History"),"",$G84-Setup!$B$5)</f>
        <v/>
      </c>
      <c r="I84" s="31">
        <f>IF(OR($A84="",$B84=""),"",IF($O84="History","Renewed",IF($G84="",IF(AND(ISNUMBER($L84),NOT(ISNUMBER($E84))),"Needs a date","No expiry"),IF($H84&lt;0,"Expired",IF($H84&lt;=$M84,"Expiring","Valid")))))</f>
        <v/>
      </c>
      <c r="J84" s="32">
        <f>IF(AND($A84="",$B84="",$C84="",$D84="",$E84=""),"",IF(COUNTIF(People!$A$5:$A$34,$A84)=0,"Pick the person from the list",IF(COUNTIF(Setup!$A$12:$A$23,$B84)=0,"Pick the credential from the list",IF(AND(ISNUMBER($D84),ISNUMBER($E84),$E84&lt;$D84),"Expires before it was issued","OK"))))</f>
        <v/>
      </c>
      <c r="L84" s="33">
        <f>IF($B84="","",IFERROR(IF(INDEX(Setup!$C$12:$C$23,MATCH($B84,Setup!$A$12:$A$23,0))="","",INDEX(Setup!$C$12:$C$23,MATCH($B84,Setup!$A$12:$A$23,0))),""))</f>
        <v/>
      </c>
      <c r="M84" s="33">
        <f>IF($B84="","",IFERROR(IF(INDEX(Setup!$D$12:$D$23,MATCH($B84,Setup!$A$12:$A$23,0))="",60,INDEX(Setup!$D$12:$D$23,MATCH($B84,Setup!$A$12:$A$23,0))),60))</f>
        <v/>
      </c>
      <c r="N84" s="33">
        <f>IF(ISNUMBER($G84),$G84,0)</f>
        <v/>
      </c>
      <c r="O84" s="33">
        <f>IF(OR($A84="",$B84=""),"",IF(COUNTIFS($A$5:$A$404,$A84,$B$5:$B$404,$B84,$N$5:$N$404,"&gt;"&amp;$N84)&gt;0,"History","Current"))</f>
        <v/>
      </c>
    </row>
    <row r="85">
      <c r="A85" s="12" t="n"/>
      <c r="B85" s="12" t="n"/>
      <c r="C85" s="12" t="n"/>
      <c r="D85" s="28" t="n"/>
      <c r="E85" s="28" t="n"/>
      <c r="F85" s="12" t="n"/>
      <c r="G85" s="29">
        <f>IF(OR($A85="",$B85=""),"",IF(ISNUMBER($E85),$E85,IF(AND(ISNUMBER($D85),ISNUMBER($L85)),EDATE($D85,$L85),"")))</f>
        <v/>
      </c>
      <c r="H85" s="30">
        <f>IF(OR($G85="",$O85="History"),"",$G85-Setup!$B$5)</f>
        <v/>
      </c>
      <c r="I85" s="31">
        <f>IF(OR($A85="",$B85=""),"",IF($O85="History","Renewed",IF($G85="",IF(AND(ISNUMBER($L85),NOT(ISNUMBER($E85))),"Needs a date","No expiry"),IF($H85&lt;0,"Expired",IF($H85&lt;=$M85,"Expiring","Valid")))))</f>
        <v/>
      </c>
      <c r="J85" s="32">
        <f>IF(AND($A85="",$B85="",$C85="",$D85="",$E85=""),"",IF(COUNTIF(People!$A$5:$A$34,$A85)=0,"Pick the person from the list",IF(COUNTIF(Setup!$A$12:$A$23,$B85)=0,"Pick the credential from the list",IF(AND(ISNUMBER($D85),ISNUMBER($E85),$E85&lt;$D85),"Expires before it was issued","OK"))))</f>
        <v/>
      </c>
      <c r="L85" s="33">
        <f>IF($B85="","",IFERROR(IF(INDEX(Setup!$C$12:$C$23,MATCH($B85,Setup!$A$12:$A$23,0))="","",INDEX(Setup!$C$12:$C$23,MATCH($B85,Setup!$A$12:$A$23,0))),""))</f>
        <v/>
      </c>
      <c r="M85" s="33">
        <f>IF($B85="","",IFERROR(IF(INDEX(Setup!$D$12:$D$23,MATCH($B85,Setup!$A$12:$A$23,0))="",60,INDEX(Setup!$D$12:$D$23,MATCH($B85,Setup!$A$12:$A$23,0))),60))</f>
        <v/>
      </c>
      <c r="N85" s="33">
        <f>IF(ISNUMBER($G85),$G85,0)</f>
        <v/>
      </c>
      <c r="O85" s="33">
        <f>IF(OR($A85="",$B85=""),"",IF(COUNTIFS($A$5:$A$404,$A85,$B$5:$B$404,$B85,$N$5:$N$404,"&gt;"&amp;$N85)&gt;0,"History","Current"))</f>
        <v/>
      </c>
    </row>
    <row r="86">
      <c r="A86" s="12" t="n"/>
      <c r="B86" s="12" t="n"/>
      <c r="C86" s="12" t="n"/>
      <c r="D86" s="28" t="n"/>
      <c r="E86" s="28" t="n"/>
      <c r="F86" s="12" t="n"/>
      <c r="G86" s="29">
        <f>IF(OR($A86="",$B86=""),"",IF(ISNUMBER($E86),$E86,IF(AND(ISNUMBER($D86),ISNUMBER($L86)),EDATE($D86,$L86),"")))</f>
        <v/>
      </c>
      <c r="H86" s="30">
        <f>IF(OR($G86="",$O86="History"),"",$G86-Setup!$B$5)</f>
        <v/>
      </c>
      <c r="I86" s="31">
        <f>IF(OR($A86="",$B86=""),"",IF($O86="History","Renewed",IF($G86="",IF(AND(ISNUMBER($L86),NOT(ISNUMBER($E86))),"Needs a date","No expiry"),IF($H86&lt;0,"Expired",IF($H86&lt;=$M86,"Expiring","Valid")))))</f>
        <v/>
      </c>
      <c r="J86" s="32">
        <f>IF(AND($A86="",$B86="",$C86="",$D86="",$E86=""),"",IF(COUNTIF(People!$A$5:$A$34,$A86)=0,"Pick the person from the list",IF(COUNTIF(Setup!$A$12:$A$23,$B86)=0,"Pick the credential from the list",IF(AND(ISNUMBER($D86),ISNUMBER($E86),$E86&lt;$D86),"Expires before it was issued","OK"))))</f>
        <v/>
      </c>
      <c r="L86" s="33">
        <f>IF($B86="","",IFERROR(IF(INDEX(Setup!$C$12:$C$23,MATCH($B86,Setup!$A$12:$A$23,0))="","",INDEX(Setup!$C$12:$C$23,MATCH($B86,Setup!$A$12:$A$23,0))),""))</f>
        <v/>
      </c>
      <c r="M86" s="33">
        <f>IF($B86="","",IFERROR(IF(INDEX(Setup!$D$12:$D$23,MATCH($B86,Setup!$A$12:$A$23,0))="",60,INDEX(Setup!$D$12:$D$23,MATCH($B86,Setup!$A$12:$A$23,0))),60))</f>
        <v/>
      </c>
      <c r="N86" s="33">
        <f>IF(ISNUMBER($G86),$G86,0)</f>
        <v/>
      </c>
      <c r="O86" s="33">
        <f>IF(OR($A86="",$B86=""),"",IF(COUNTIFS($A$5:$A$404,$A86,$B$5:$B$404,$B86,$N$5:$N$404,"&gt;"&amp;$N86)&gt;0,"History","Current"))</f>
        <v/>
      </c>
    </row>
    <row r="87">
      <c r="A87" s="12" t="n"/>
      <c r="B87" s="12" t="n"/>
      <c r="C87" s="12" t="n"/>
      <c r="D87" s="28" t="n"/>
      <c r="E87" s="28" t="n"/>
      <c r="F87" s="12" t="n"/>
      <c r="G87" s="29">
        <f>IF(OR($A87="",$B87=""),"",IF(ISNUMBER($E87),$E87,IF(AND(ISNUMBER($D87),ISNUMBER($L87)),EDATE($D87,$L87),"")))</f>
        <v/>
      </c>
      <c r="H87" s="30">
        <f>IF(OR($G87="",$O87="History"),"",$G87-Setup!$B$5)</f>
        <v/>
      </c>
      <c r="I87" s="31">
        <f>IF(OR($A87="",$B87=""),"",IF($O87="History","Renewed",IF($G87="",IF(AND(ISNUMBER($L87),NOT(ISNUMBER($E87))),"Needs a date","No expiry"),IF($H87&lt;0,"Expired",IF($H87&lt;=$M87,"Expiring","Valid")))))</f>
        <v/>
      </c>
      <c r="J87" s="32">
        <f>IF(AND($A87="",$B87="",$C87="",$D87="",$E87=""),"",IF(COUNTIF(People!$A$5:$A$34,$A87)=0,"Pick the person from the list",IF(COUNTIF(Setup!$A$12:$A$23,$B87)=0,"Pick the credential from the list",IF(AND(ISNUMBER($D87),ISNUMBER($E87),$E87&lt;$D87),"Expires before it was issued","OK"))))</f>
        <v/>
      </c>
      <c r="L87" s="33">
        <f>IF($B87="","",IFERROR(IF(INDEX(Setup!$C$12:$C$23,MATCH($B87,Setup!$A$12:$A$23,0))="","",INDEX(Setup!$C$12:$C$23,MATCH($B87,Setup!$A$12:$A$23,0))),""))</f>
        <v/>
      </c>
      <c r="M87" s="33">
        <f>IF($B87="","",IFERROR(IF(INDEX(Setup!$D$12:$D$23,MATCH($B87,Setup!$A$12:$A$23,0))="",60,INDEX(Setup!$D$12:$D$23,MATCH($B87,Setup!$A$12:$A$23,0))),60))</f>
        <v/>
      </c>
      <c r="N87" s="33">
        <f>IF(ISNUMBER($G87),$G87,0)</f>
        <v/>
      </c>
      <c r="O87" s="33">
        <f>IF(OR($A87="",$B87=""),"",IF(COUNTIFS($A$5:$A$404,$A87,$B$5:$B$404,$B87,$N$5:$N$404,"&gt;"&amp;$N87)&gt;0,"History","Current"))</f>
        <v/>
      </c>
    </row>
    <row r="88">
      <c r="A88" s="12" t="n"/>
      <c r="B88" s="12" t="n"/>
      <c r="C88" s="12" t="n"/>
      <c r="D88" s="28" t="n"/>
      <c r="E88" s="28" t="n"/>
      <c r="F88" s="12" t="n"/>
      <c r="G88" s="29">
        <f>IF(OR($A88="",$B88=""),"",IF(ISNUMBER($E88),$E88,IF(AND(ISNUMBER($D88),ISNUMBER($L88)),EDATE($D88,$L88),"")))</f>
        <v/>
      </c>
      <c r="H88" s="30">
        <f>IF(OR($G88="",$O88="History"),"",$G88-Setup!$B$5)</f>
        <v/>
      </c>
      <c r="I88" s="31">
        <f>IF(OR($A88="",$B88=""),"",IF($O88="History","Renewed",IF($G88="",IF(AND(ISNUMBER($L88),NOT(ISNUMBER($E88))),"Needs a date","No expiry"),IF($H88&lt;0,"Expired",IF($H88&lt;=$M88,"Expiring","Valid")))))</f>
        <v/>
      </c>
      <c r="J88" s="32">
        <f>IF(AND($A88="",$B88="",$C88="",$D88="",$E88=""),"",IF(COUNTIF(People!$A$5:$A$34,$A88)=0,"Pick the person from the list",IF(COUNTIF(Setup!$A$12:$A$23,$B88)=0,"Pick the credential from the list",IF(AND(ISNUMBER($D88),ISNUMBER($E88),$E88&lt;$D88),"Expires before it was issued","OK"))))</f>
        <v/>
      </c>
      <c r="L88" s="33">
        <f>IF($B88="","",IFERROR(IF(INDEX(Setup!$C$12:$C$23,MATCH($B88,Setup!$A$12:$A$23,0))="","",INDEX(Setup!$C$12:$C$23,MATCH($B88,Setup!$A$12:$A$23,0))),""))</f>
        <v/>
      </c>
      <c r="M88" s="33">
        <f>IF($B88="","",IFERROR(IF(INDEX(Setup!$D$12:$D$23,MATCH($B88,Setup!$A$12:$A$23,0))="",60,INDEX(Setup!$D$12:$D$23,MATCH($B88,Setup!$A$12:$A$23,0))),60))</f>
        <v/>
      </c>
      <c r="N88" s="33">
        <f>IF(ISNUMBER($G88),$G88,0)</f>
        <v/>
      </c>
      <c r="O88" s="33">
        <f>IF(OR($A88="",$B88=""),"",IF(COUNTIFS($A$5:$A$404,$A88,$B$5:$B$404,$B88,$N$5:$N$404,"&gt;"&amp;$N88)&gt;0,"History","Current"))</f>
        <v/>
      </c>
    </row>
    <row r="89">
      <c r="A89" s="12" t="n"/>
      <c r="B89" s="12" t="n"/>
      <c r="C89" s="12" t="n"/>
      <c r="D89" s="28" t="n"/>
      <c r="E89" s="28" t="n"/>
      <c r="F89" s="12" t="n"/>
      <c r="G89" s="29">
        <f>IF(OR($A89="",$B89=""),"",IF(ISNUMBER($E89),$E89,IF(AND(ISNUMBER($D89),ISNUMBER($L89)),EDATE($D89,$L89),"")))</f>
        <v/>
      </c>
      <c r="H89" s="30">
        <f>IF(OR($G89="",$O89="History"),"",$G89-Setup!$B$5)</f>
        <v/>
      </c>
      <c r="I89" s="31">
        <f>IF(OR($A89="",$B89=""),"",IF($O89="History","Renewed",IF($G89="",IF(AND(ISNUMBER($L89),NOT(ISNUMBER($E89))),"Needs a date","No expiry"),IF($H89&lt;0,"Expired",IF($H89&lt;=$M89,"Expiring","Valid")))))</f>
        <v/>
      </c>
      <c r="J89" s="32">
        <f>IF(AND($A89="",$B89="",$C89="",$D89="",$E89=""),"",IF(COUNTIF(People!$A$5:$A$34,$A89)=0,"Pick the person from the list",IF(COUNTIF(Setup!$A$12:$A$23,$B89)=0,"Pick the credential from the list",IF(AND(ISNUMBER($D89),ISNUMBER($E89),$E89&lt;$D89),"Expires before it was issued","OK"))))</f>
        <v/>
      </c>
      <c r="L89" s="33">
        <f>IF($B89="","",IFERROR(IF(INDEX(Setup!$C$12:$C$23,MATCH($B89,Setup!$A$12:$A$23,0))="","",INDEX(Setup!$C$12:$C$23,MATCH($B89,Setup!$A$12:$A$23,0))),""))</f>
        <v/>
      </c>
      <c r="M89" s="33">
        <f>IF($B89="","",IFERROR(IF(INDEX(Setup!$D$12:$D$23,MATCH($B89,Setup!$A$12:$A$23,0))="",60,INDEX(Setup!$D$12:$D$23,MATCH($B89,Setup!$A$12:$A$23,0))),60))</f>
        <v/>
      </c>
      <c r="N89" s="33">
        <f>IF(ISNUMBER($G89),$G89,0)</f>
        <v/>
      </c>
      <c r="O89" s="33">
        <f>IF(OR($A89="",$B89=""),"",IF(COUNTIFS($A$5:$A$404,$A89,$B$5:$B$404,$B89,$N$5:$N$404,"&gt;"&amp;$N89)&gt;0,"History","Current"))</f>
        <v/>
      </c>
    </row>
    <row r="90">
      <c r="A90" s="12" t="n"/>
      <c r="B90" s="12" t="n"/>
      <c r="C90" s="12" t="n"/>
      <c r="D90" s="28" t="n"/>
      <c r="E90" s="28" t="n"/>
      <c r="F90" s="12" t="n"/>
      <c r="G90" s="29">
        <f>IF(OR($A90="",$B90=""),"",IF(ISNUMBER($E90),$E90,IF(AND(ISNUMBER($D90),ISNUMBER($L90)),EDATE($D90,$L90),"")))</f>
        <v/>
      </c>
      <c r="H90" s="30">
        <f>IF(OR($G90="",$O90="History"),"",$G90-Setup!$B$5)</f>
        <v/>
      </c>
      <c r="I90" s="31">
        <f>IF(OR($A90="",$B90=""),"",IF($O90="History","Renewed",IF($G90="",IF(AND(ISNUMBER($L90),NOT(ISNUMBER($E90))),"Needs a date","No expiry"),IF($H90&lt;0,"Expired",IF($H90&lt;=$M90,"Expiring","Valid")))))</f>
        <v/>
      </c>
      <c r="J90" s="32">
        <f>IF(AND($A90="",$B90="",$C90="",$D90="",$E90=""),"",IF(COUNTIF(People!$A$5:$A$34,$A90)=0,"Pick the person from the list",IF(COUNTIF(Setup!$A$12:$A$23,$B90)=0,"Pick the credential from the list",IF(AND(ISNUMBER($D90),ISNUMBER($E90),$E90&lt;$D90),"Expires before it was issued","OK"))))</f>
        <v/>
      </c>
      <c r="L90" s="33">
        <f>IF($B90="","",IFERROR(IF(INDEX(Setup!$C$12:$C$23,MATCH($B90,Setup!$A$12:$A$23,0))="","",INDEX(Setup!$C$12:$C$23,MATCH($B90,Setup!$A$12:$A$23,0))),""))</f>
        <v/>
      </c>
      <c r="M90" s="33">
        <f>IF($B90="","",IFERROR(IF(INDEX(Setup!$D$12:$D$23,MATCH($B90,Setup!$A$12:$A$23,0))="",60,INDEX(Setup!$D$12:$D$23,MATCH($B90,Setup!$A$12:$A$23,0))),60))</f>
        <v/>
      </c>
      <c r="N90" s="33">
        <f>IF(ISNUMBER($G90),$G90,0)</f>
        <v/>
      </c>
      <c r="O90" s="33">
        <f>IF(OR($A90="",$B90=""),"",IF(COUNTIFS($A$5:$A$404,$A90,$B$5:$B$404,$B90,$N$5:$N$404,"&gt;"&amp;$N90)&gt;0,"History","Current"))</f>
        <v/>
      </c>
    </row>
    <row r="91">
      <c r="A91" s="12" t="n"/>
      <c r="B91" s="12" t="n"/>
      <c r="C91" s="12" t="n"/>
      <c r="D91" s="28" t="n"/>
      <c r="E91" s="28" t="n"/>
      <c r="F91" s="12" t="n"/>
      <c r="G91" s="29">
        <f>IF(OR($A91="",$B91=""),"",IF(ISNUMBER($E91),$E91,IF(AND(ISNUMBER($D91),ISNUMBER($L91)),EDATE($D91,$L91),"")))</f>
        <v/>
      </c>
      <c r="H91" s="30">
        <f>IF(OR($G91="",$O91="History"),"",$G91-Setup!$B$5)</f>
        <v/>
      </c>
      <c r="I91" s="31">
        <f>IF(OR($A91="",$B91=""),"",IF($O91="History","Renewed",IF($G91="",IF(AND(ISNUMBER($L91),NOT(ISNUMBER($E91))),"Needs a date","No expiry"),IF($H91&lt;0,"Expired",IF($H91&lt;=$M91,"Expiring","Valid")))))</f>
        <v/>
      </c>
      <c r="J91" s="32">
        <f>IF(AND($A91="",$B91="",$C91="",$D91="",$E91=""),"",IF(COUNTIF(People!$A$5:$A$34,$A91)=0,"Pick the person from the list",IF(COUNTIF(Setup!$A$12:$A$23,$B91)=0,"Pick the credential from the list",IF(AND(ISNUMBER($D91),ISNUMBER($E91),$E91&lt;$D91),"Expires before it was issued","OK"))))</f>
        <v/>
      </c>
      <c r="L91" s="33">
        <f>IF($B91="","",IFERROR(IF(INDEX(Setup!$C$12:$C$23,MATCH($B91,Setup!$A$12:$A$23,0))="","",INDEX(Setup!$C$12:$C$23,MATCH($B91,Setup!$A$12:$A$23,0))),""))</f>
        <v/>
      </c>
      <c r="M91" s="33">
        <f>IF($B91="","",IFERROR(IF(INDEX(Setup!$D$12:$D$23,MATCH($B91,Setup!$A$12:$A$23,0))="",60,INDEX(Setup!$D$12:$D$23,MATCH($B91,Setup!$A$12:$A$23,0))),60))</f>
        <v/>
      </c>
      <c r="N91" s="33">
        <f>IF(ISNUMBER($G91),$G91,0)</f>
        <v/>
      </c>
      <c r="O91" s="33">
        <f>IF(OR($A91="",$B91=""),"",IF(COUNTIFS($A$5:$A$404,$A91,$B$5:$B$404,$B91,$N$5:$N$404,"&gt;"&amp;$N91)&gt;0,"History","Current"))</f>
        <v/>
      </c>
    </row>
    <row r="92">
      <c r="A92" s="12" t="n"/>
      <c r="B92" s="12" t="n"/>
      <c r="C92" s="12" t="n"/>
      <c r="D92" s="28" t="n"/>
      <c r="E92" s="28" t="n"/>
      <c r="F92" s="12" t="n"/>
      <c r="G92" s="29">
        <f>IF(OR($A92="",$B92=""),"",IF(ISNUMBER($E92),$E92,IF(AND(ISNUMBER($D92),ISNUMBER($L92)),EDATE($D92,$L92),"")))</f>
        <v/>
      </c>
      <c r="H92" s="30">
        <f>IF(OR($G92="",$O92="History"),"",$G92-Setup!$B$5)</f>
        <v/>
      </c>
      <c r="I92" s="31">
        <f>IF(OR($A92="",$B92=""),"",IF($O92="History","Renewed",IF($G92="",IF(AND(ISNUMBER($L92),NOT(ISNUMBER($E92))),"Needs a date","No expiry"),IF($H92&lt;0,"Expired",IF($H92&lt;=$M92,"Expiring","Valid")))))</f>
        <v/>
      </c>
      <c r="J92" s="32">
        <f>IF(AND($A92="",$B92="",$C92="",$D92="",$E92=""),"",IF(COUNTIF(People!$A$5:$A$34,$A92)=0,"Pick the person from the list",IF(COUNTIF(Setup!$A$12:$A$23,$B92)=0,"Pick the credential from the list",IF(AND(ISNUMBER($D92),ISNUMBER($E92),$E92&lt;$D92),"Expires before it was issued","OK"))))</f>
        <v/>
      </c>
      <c r="L92" s="33">
        <f>IF($B92="","",IFERROR(IF(INDEX(Setup!$C$12:$C$23,MATCH($B92,Setup!$A$12:$A$23,0))="","",INDEX(Setup!$C$12:$C$23,MATCH($B92,Setup!$A$12:$A$23,0))),""))</f>
        <v/>
      </c>
      <c r="M92" s="33">
        <f>IF($B92="","",IFERROR(IF(INDEX(Setup!$D$12:$D$23,MATCH($B92,Setup!$A$12:$A$23,0))="",60,INDEX(Setup!$D$12:$D$23,MATCH($B92,Setup!$A$12:$A$23,0))),60))</f>
        <v/>
      </c>
      <c r="N92" s="33">
        <f>IF(ISNUMBER($G92),$G92,0)</f>
        <v/>
      </c>
      <c r="O92" s="33">
        <f>IF(OR($A92="",$B92=""),"",IF(COUNTIFS($A$5:$A$404,$A92,$B$5:$B$404,$B92,$N$5:$N$404,"&gt;"&amp;$N92)&gt;0,"History","Current"))</f>
        <v/>
      </c>
    </row>
    <row r="93">
      <c r="A93" s="12" t="n"/>
      <c r="B93" s="12" t="n"/>
      <c r="C93" s="12" t="n"/>
      <c r="D93" s="28" t="n"/>
      <c r="E93" s="28" t="n"/>
      <c r="F93" s="12" t="n"/>
      <c r="G93" s="29">
        <f>IF(OR($A93="",$B93=""),"",IF(ISNUMBER($E93),$E93,IF(AND(ISNUMBER($D93),ISNUMBER($L93)),EDATE($D93,$L93),"")))</f>
        <v/>
      </c>
      <c r="H93" s="30">
        <f>IF(OR($G93="",$O93="History"),"",$G93-Setup!$B$5)</f>
        <v/>
      </c>
      <c r="I93" s="31">
        <f>IF(OR($A93="",$B93=""),"",IF($O93="History","Renewed",IF($G93="",IF(AND(ISNUMBER($L93),NOT(ISNUMBER($E93))),"Needs a date","No expiry"),IF($H93&lt;0,"Expired",IF($H93&lt;=$M93,"Expiring","Valid")))))</f>
        <v/>
      </c>
      <c r="J93" s="32">
        <f>IF(AND($A93="",$B93="",$C93="",$D93="",$E93=""),"",IF(COUNTIF(People!$A$5:$A$34,$A93)=0,"Pick the person from the list",IF(COUNTIF(Setup!$A$12:$A$23,$B93)=0,"Pick the credential from the list",IF(AND(ISNUMBER($D93),ISNUMBER($E93),$E93&lt;$D93),"Expires before it was issued","OK"))))</f>
        <v/>
      </c>
      <c r="L93" s="33">
        <f>IF($B93="","",IFERROR(IF(INDEX(Setup!$C$12:$C$23,MATCH($B93,Setup!$A$12:$A$23,0))="","",INDEX(Setup!$C$12:$C$23,MATCH($B93,Setup!$A$12:$A$23,0))),""))</f>
        <v/>
      </c>
      <c r="M93" s="33">
        <f>IF($B93="","",IFERROR(IF(INDEX(Setup!$D$12:$D$23,MATCH($B93,Setup!$A$12:$A$23,0))="",60,INDEX(Setup!$D$12:$D$23,MATCH($B93,Setup!$A$12:$A$23,0))),60))</f>
        <v/>
      </c>
      <c r="N93" s="33">
        <f>IF(ISNUMBER($G93),$G93,0)</f>
        <v/>
      </c>
      <c r="O93" s="33">
        <f>IF(OR($A93="",$B93=""),"",IF(COUNTIFS($A$5:$A$404,$A93,$B$5:$B$404,$B93,$N$5:$N$404,"&gt;"&amp;$N93)&gt;0,"History","Current"))</f>
        <v/>
      </c>
    </row>
    <row r="94">
      <c r="A94" s="12" t="n"/>
      <c r="B94" s="12" t="n"/>
      <c r="C94" s="12" t="n"/>
      <c r="D94" s="28" t="n"/>
      <c r="E94" s="28" t="n"/>
      <c r="F94" s="12" t="n"/>
      <c r="G94" s="29">
        <f>IF(OR($A94="",$B94=""),"",IF(ISNUMBER($E94),$E94,IF(AND(ISNUMBER($D94),ISNUMBER($L94)),EDATE($D94,$L94),"")))</f>
        <v/>
      </c>
      <c r="H94" s="30">
        <f>IF(OR($G94="",$O94="History"),"",$G94-Setup!$B$5)</f>
        <v/>
      </c>
      <c r="I94" s="31">
        <f>IF(OR($A94="",$B94=""),"",IF($O94="History","Renewed",IF($G94="",IF(AND(ISNUMBER($L94),NOT(ISNUMBER($E94))),"Needs a date","No expiry"),IF($H94&lt;0,"Expired",IF($H94&lt;=$M94,"Expiring","Valid")))))</f>
        <v/>
      </c>
      <c r="J94" s="32">
        <f>IF(AND($A94="",$B94="",$C94="",$D94="",$E94=""),"",IF(COUNTIF(People!$A$5:$A$34,$A94)=0,"Pick the person from the list",IF(COUNTIF(Setup!$A$12:$A$23,$B94)=0,"Pick the credential from the list",IF(AND(ISNUMBER($D94),ISNUMBER($E94),$E94&lt;$D94),"Expires before it was issued","OK"))))</f>
        <v/>
      </c>
      <c r="L94" s="33">
        <f>IF($B94="","",IFERROR(IF(INDEX(Setup!$C$12:$C$23,MATCH($B94,Setup!$A$12:$A$23,0))="","",INDEX(Setup!$C$12:$C$23,MATCH($B94,Setup!$A$12:$A$23,0))),""))</f>
        <v/>
      </c>
      <c r="M94" s="33">
        <f>IF($B94="","",IFERROR(IF(INDEX(Setup!$D$12:$D$23,MATCH($B94,Setup!$A$12:$A$23,0))="",60,INDEX(Setup!$D$12:$D$23,MATCH($B94,Setup!$A$12:$A$23,0))),60))</f>
        <v/>
      </c>
      <c r="N94" s="33">
        <f>IF(ISNUMBER($G94),$G94,0)</f>
        <v/>
      </c>
      <c r="O94" s="33">
        <f>IF(OR($A94="",$B94=""),"",IF(COUNTIFS($A$5:$A$404,$A94,$B$5:$B$404,$B94,$N$5:$N$404,"&gt;"&amp;$N94)&gt;0,"History","Current"))</f>
        <v/>
      </c>
    </row>
    <row r="95">
      <c r="A95" s="12" t="n"/>
      <c r="B95" s="12" t="n"/>
      <c r="C95" s="12" t="n"/>
      <c r="D95" s="28" t="n"/>
      <c r="E95" s="28" t="n"/>
      <c r="F95" s="12" t="n"/>
      <c r="G95" s="29">
        <f>IF(OR($A95="",$B95=""),"",IF(ISNUMBER($E95),$E95,IF(AND(ISNUMBER($D95),ISNUMBER($L95)),EDATE($D95,$L95),"")))</f>
        <v/>
      </c>
      <c r="H95" s="30">
        <f>IF(OR($G95="",$O95="History"),"",$G95-Setup!$B$5)</f>
        <v/>
      </c>
      <c r="I95" s="31">
        <f>IF(OR($A95="",$B95=""),"",IF($O95="History","Renewed",IF($G95="",IF(AND(ISNUMBER($L95),NOT(ISNUMBER($E95))),"Needs a date","No expiry"),IF($H95&lt;0,"Expired",IF($H95&lt;=$M95,"Expiring","Valid")))))</f>
        <v/>
      </c>
      <c r="J95" s="32">
        <f>IF(AND($A95="",$B95="",$C95="",$D95="",$E95=""),"",IF(COUNTIF(People!$A$5:$A$34,$A95)=0,"Pick the person from the list",IF(COUNTIF(Setup!$A$12:$A$23,$B95)=0,"Pick the credential from the list",IF(AND(ISNUMBER($D95),ISNUMBER($E95),$E95&lt;$D95),"Expires before it was issued","OK"))))</f>
        <v/>
      </c>
      <c r="L95" s="33">
        <f>IF($B95="","",IFERROR(IF(INDEX(Setup!$C$12:$C$23,MATCH($B95,Setup!$A$12:$A$23,0))="","",INDEX(Setup!$C$12:$C$23,MATCH($B95,Setup!$A$12:$A$23,0))),""))</f>
        <v/>
      </c>
      <c r="M95" s="33">
        <f>IF($B95="","",IFERROR(IF(INDEX(Setup!$D$12:$D$23,MATCH($B95,Setup!$A$12:$A$23,0))="",60,INDEX(Setup!$D$12:$D$23,MATCH($B95,Setup!$A$12:$A$23,0))),60))</f>
        <v/>
      </c>
      <c r="N95" s="33">
        <f>IF(ISNUMBER($G95),$G95,0)</f>
        <v/>
      </c>
      <c r="O95" s="33">
        <f>IF(OR($A95="",$B95=""),"",IF(COUNTIFS($A$5:$A$404,$A95,$B$5:$B$404,$B95,$N$5:$N$404,"&gt;"&amp;$N95)&gt;0,"History","Current"))</f>
        <v/>
      </c>
    </row>
    <row r="96">
      <c r="A96" s="12" t="n"/>
      <c r="B96" s="12" t="n"/>
      <c r="C96" s="12" t="n"/>
      <c r="D96" s="28" t="n"/>
      <c r="E96" s="28" t="n"/>
      <c r="F96" s="12" t="n"/>
      <c r="G96" s="29">
        <f>IF(OR($A96="",$B96=""),"",IF(ISNUMBER($E96),$E96,IF(AND(ISNUMBER($D96),ISNUMBER($L96)),EDATE($D96,$L96),"")))</f>
        <v/>
      </c>
      <c r="H96" s="30">
        <f>IF(OR($G96="",$O96="History"),"",$G96-Setup!$B$5)</f>
        <v/>
      </c>
      <c r="I96" s="31">
        <f>IF(OR($A96="",$B96=""),"",IF($O96="History","Renewed",IF($G96="",IF(AND(ISNUMBER($L96),NOT(ISNUMBER($E96))),"Needs a date","No expiry"),IF($H96&lt;0,"Expired",IF($H96&lt;=$M96,"Expiring","Valid")))))</f>
        <v/>
      </c>
      <c r="J96" s="32">
        <f>IF(AND($A96="",$B96="",$C96="",$D96="",$E96=""),"",IF(COUNTIF(People!$A$5:$A$34,$A96)=0,"Pick the person from the list",IF(COUNTIF(Setup!$A$12:$A$23,$B96)=0,"Pick the credential from the list",IF(AND(ISNUMBER($D96),ISNUMBER($E96),$E96&lt;$D96),"Expires before it was issued","OK"))))</f>
        <v/>
      </c>
      <c r="L96" s="33">
        <f>IF($B96="","",IFERROR(IF(INDEX(Setup!$C$12:$C$23,MATCH($B96,Setup!$A$12:$A$23,0))="","",INDEX(Setup!$C$12:$C$23,MATCH($B96,Setup!$A$12:$A$23,0))),""))</f>
        <v/>
      </c>
      <c r="M96" s="33">
        <f>IF($B96="","",IFERROR(IF(INDEX(Setup!$D$12:$D$23,MATCH($B96,Setup!$A$12:$A$23,0))="",60,INDEX(Setup!$D$12:$D$23,MATCH($B96,Setup!$A$12:$A$23,0))),60))</f>
        <v/>
      </c>
      <c r="N96" s="33">
        <f>IF(ISNUMBER($G96),$G96,0)</f>
        <v/>
      </c>
      <c r="O96" s="33">
        <f>IF(OR($A96="",$B96=""),"",IF(COUNTIFS($A$5:$A$404,$A96,$B$5:$B$404,$B96,$N$5:$N$404,"&gt;"&amp;$N96)&gt;0,"History","Current"))</f>
        <v/>
      </c>
    </row>
    <row r="97">
      <c r="A97" s="12" t="n"/>
      <c r="B97" s="12" t="n"/>
      <c r="C97" s="12" t="n"/>
      <c r="D97" s="28" t="n"/>
      <c r="E97" s="28" t="n"/>
      <c r="F97" s="12" t="n"/>
      <c r="G97" s="29">
        <f>IF(OR($A97="",$B97=""),"",IF(ISNUMBER($E97),$E97,IF(AND(ISNUMBER($D97),ISNUMBER($L97)),EDATE($D97,$L97),"")))</f>
        <v/>
      </c>
      <c r="H97" s="30">
        <f>IF(OR($G97="",$O97="History"),"",$G97-Setup!$B$5)</f>
        <v/>
      </c>
      <c r="I97" s="31">
        <f>IF(OR($A97="",$B97=""),"",IF($O97="History","Renewed",IF($G97="",IF(AND(ISNUMBER($L97),NOT(ISNUMBER($E97))),"Needs a date","No expiry"),IF($H97&lt;0,"Expired",IF($H97&lt;=$M97,"Expiring","Valid")))))</f>
        <v/>
      </c>
      <c r="J97" s="32">
        <f>IF(AND($A97="",$B97="",$C97="",$D97="",$E97=""),"",IF(COUNTIF(People!$A$5:$A$34,$A97)=0,"Pick the person from the list",IF(COUNTIF(Setup!$A$12:$A$23,$B97)=0,"Pick the credential from the list",IF(AND(ISNUMBER($D97),ISNUMBER($E97),$E97&lt;$D97),"Expires before it was issued","OK"))))</f>
        <v/>
      </c>
      <c r="L97" s="33">
        <f>IF($B97="","",IFERROR(IF(INDEX(Setup!$C$12:$C$23,MATCH($B97,Setup!$A$12:$A$23,0))="","",INDEX(Setup!$C$12:$C$23,MATCH($B97,Setup!$A$12:$A$23,0))),""))</f>
        <v/>
      </c>
      <c r="M97" s="33">
        <f>IF($B97="","",IFERROR(IF(INDEX(Setup!$D$12:$D$23,MATCH($B97,Setup!$A$12:$A$23,0))="",60,INDEX(Setup!$D$12:$D$23,MATCH($B97,Setup!$A$12:$A$23,0))),60))</f>
        <v/>
      </c>
      <c r="N97" s="33">
        <f>IF(ISNUMBER($G97),$G97,0)</f>
        <v/>
      </c>
      <c r="O97" s="33">
        <f>IF(OR($A97="",$B97=""),"",IF(COUNTIFS($A$5:$A$404,$A97,$B$5:$B$404,$B97,$N$5:$N$404,"&gt;"&amp;$N97)&gt;0,"History","Current"))</f>
        <v/>
      </c>
    </row>
    <row r="98">
      <c r="A98" s="12" t="n"/>
      <c r="B98" s="12" t="n"/>
      <c r="C98" s="12" t="n"/>
      <c r="D98" s="28" t="n"/>
      <c r="E98" s="28" t="n"/>
      <c r="F98" s="12" t="n"/>
      <c r="G98" s="29">
        <f>IF(OR($A98="",$B98=""),"",IF(ISNUMBER($E98),$E98,IF(AND(ISNUMBER($D98),ISNUMBER($L98)),EDATE($D98,$L98),"")))</f>
        <v/>
      </c>
      <c r="H98" s="30">
        <f>IF(OR($G98="",$O98="History"),"",$G98-Setup!$B$5)</f>
        <v/>
      </c>
      <c r="I98" s="31">
        <f>IF(OR($A98="",$B98=""),"",IF($O98="History","Renewed",IF($G98="",IF(AND(ISNUMBER($L98),NOT(ISNUMBER($E98))),"Needs a date","No expiry"),IF($H98&lt;0,"Expired",IF($H98&lt;=$M98,"Expiring","Valid")))))</f>
        <v/>
      </c>
      <c r="J98" s="32">
        <f>IF(AND($A98="",$B98="",$C98="",$D98="",$E98=""),"",IF(COUNTIF(People!$A$5:$A$34,$A98)=0,"Pick the person from the list",IF(COUNTIF(Setup!$A$12:$A$23,$B98)=0,"Pick the credential from the list",IF(AND(ISNUMBER($D98),ISNUMBER($E98),$E98&lt;$D98),"Expires before it was issued","OK"))))</f>
        <v/>
      </c>
      <c r="L98" s="33">
        <f>IF($B98="","",IFERROR(IF(INDEX(Setup!$C$12:$C$23,MATCH($B98,Setup!$A$12:$A$23,0))="","",INDEX(Setup!$C$12:$C$23,MATCH($B98,Setup!$A$12:$A$23,0))),""))</f>
        <v/>
      </c>
      <c r="M98" s="33">
        <f>IF($B98="","",IFERROR(IF(INDEX(Setup!$D$12:$D$23,MATCH($B98,Setup!$A$12:$A$23,0))="",60,INDEX(Setup!$D$12:$D$23,MATCH($B98,Setup!$A$12:$A$23,0))),60))</f>
        <v/>
      </c>
      <c r="N98" s="33">
        <f>IF(ISNUMBER($G98),$G98,0)</f>
        <v/>
      </c>
      <c r="O98" s="33">
        <f>IF(OR($A98="",$B98=""),"",IF(COUNTIFS($A$5:$A$404,$A98,$B$5:$B$404,$B98,$N$5:$N$404,"&gt;"&amp;$N98)&gt;0,"History","Current"))</f>
        <v/>
      </c>
    </row>
    <row r="99">
      <c r="A99" s="12" t="n"/>
      <c r="B99" s="12" t="n"/>
      <c r="C99" s="12" t="n"/>
      <c r="D99" s="28" t="n"/>
      <c r="E99" s="28" t="n"/>
      <c r="F99" s="12" t="n"/>
      <c r="G99" s="29">
        <f>IF(OR($A99="",$B99=""),"",IF(ISNUMBER($E99),$E99,IF(AND(ISNUMBER($D99),ISNUMBER($L99)),EDATE($D99,$L99),"")))</f>
        <v/>
      </c>
      <c r="H99" s="30">
        <f>IF(OR($G99="",$O99="History"),"",$G99-Setup!$B$5)</f>
        <v/>
      </c>
      <c r="I99" s="31">
        <f>IF(OR($A99="",$B99=""),"",IF($O99="History","Renewed",IF($G99="",IF(AND(ISNUMBER($L99),NOT(ISNUMBER($E99))),"Needs a date","No expiry"),IF($H99&lt;0,"Expired",IF($H99&lt;=$M99,"Expiring","Valid")))))</f>
        <v/>
      </c>
      <c r="J99" s="32">
        <f>IF(AND($A99="",$B99="",$C99="",$D99="",$E99=""),"",IF(COUNTIF(People!$A$5:$A$34,$A99)=0,"Pick the person from the list",IF(COUNTIF(Setup!$A$12:$A$23,$B99)=0,"Pick the credential from the list",IF(AND(ISNUMBER($D99),ISNUMBER($E99),$E99&lt;$D99),"Expires before it was issued","OK"))))</f>
        <v/>
      </c>
      <c r="L99" s="33">
        <f>IF($B99="","",IFERROR(IF(INDEX(Setup!$C$12:$C$23,MATCH($B99,Setup!$A$12:$A$23,0))="","",INDEX(Setup!$C$12:$C$23,MATCH($B99,Setup!$A$12:$A$23,0))),""))</f>
        <v/>
      </c>
      <c r="M99" s="33">
        <f>IF($B99="","",IFERROR(IF(INDEX(Setup!$D$12:$D$23,MATCH($B99,Setup!$A$12:$A$23,0))="",60,INDEX(Setup!$D$12:$D$23,MATCH($B99,Setup!$A$12:$A$23,0))),60))</f>
        <v/>
      </c>
      <c r="N99" s="33">
        <f>IF(ISNUMBER($G99),$G99,0)</f>
        <v/>
      </c>
      <c r="O99" s="33">
        <f>IF(OR($A99="",$B99=""),"",IF(COUNTIFS($A$5:$A$404,$A99,$B$5:$B$404,$B99,$N$5:$N$404,"&gt;"&amp;$N99)&gt;0,"History","Current"))</f>
        <v/>
      </c>
    </row>
    <row r="100">
      <c r="A100" s="12" t="n"/>
      <c r="B100" s="12" t="n"/>
      <c r="C100" s="12" t="n"/>
      <c r="D100" s="28" t="n"/>
      <c r="E100" s="28" t="n"/>
      <c r="F100" s="12" t="n"/>
      <c r="G100" s="29">
        <f>IF(OR($A100="",$B100=""),"",IF(ISNUMBER($E100),$E100,IF(AND(ISNUMBER($D100),ISNUMBER($L100)),EDATE($D100,$L100),"")))</f>
        <v/>
      </c>
      <c r="H100" s="30">
        <f>IF(OR($G100="",$O100="History"),"",$G100-Setup!$B$5)</f>
        <v/>
      </c>
      <c r="I100" s="31">
        <f>IF(OR($A100="",$B100=""),"",IF($O100="History","Renewed",IF($G100="",IF(AND(ISNUMBER($L100),NOT(ISNUMBER($E100))),"Needs a date","No expiry"),IF($H100&lt;0,"Expired",IF($H100&lt;=$M100,"Expiring","Valid")))))</f>
        <v/>
      </c>
      <c r="J100" s="32">
        <f>IF(AND($A100="",$B100="",$C100="",$D100="",$E100=""),"",IF(COUNTIF(People!$A$5:$A$34,$A100)=0,"Pick the person from the list",IF(COUNTIF(Setup!$A$12:$A$23,$B100)=0,"Pick the credential from the list",IF(AND(ISNUMBER($D100),ISNUMBER($E100),$E100&lt;$D100),"Expires before it was issued","OK"))))</f>
        <v/>
      </c>
      <c r="L100" s="33">
        <f>IF($B100="","",IFERROR(IF(INDEX(Setup!$C$12:$C$23,MATCH($B100,Setup!$A$12:$A$23,0))="","",INDEX(Setup!$C$12:$C$23,MATCH($B100,Setup!$A$12:$A$23,0))),""))</f>
        <v/>
      </c>
      <c r="M100" s="33">
        <f>IF($B100="","",IFERROR(IF(INDEX(Setup!$D$12:$D$23,MATCH($B100,Setup!$A$12:$A$23,0))="",60,INDEX(Setup!$D$12:$D$23,MATCH($B100,Setup!$A$12:$A$23,0))),60))</f>
        <v/>
      </c>
      <c r="N100" s="33">
        <f>IF(ISNUMBER($G100),$G100,0)</f>
        <v/>
      </c>
      <c r="O100" s="33">
        <f>IF(OR($A100="",$B100=""),"",IF(COUNTIFS($A$5:$A$404,$A100,$B$5:$B$404,$B100,$N$5:$N$404,"&gt;"&amp;$N100)&gt;0,"History","Current"))</f>
        <v/>
      </c>
    </row>
    <row r="101">
      <c r="A101" s="12" t="n"/>
      <c r="B101" s="12" t="n"/>
      <c r="C101" s="12" t="n"/>
      <c r="D101" s="28" t="n"/>
      <c r="E101" s="28" t="n"/>
      <c r="F101" s="12" t="n"/>
      <c r="G101" s="29">
        <f>IF(OR($A101="",$B101=""),"",IF(ISNUMBER($E101),$E101,IF(AND(ISNUMBER($D101),ISNUMBER($L101)),EDATE($D101,$L101),"")))</f>
        <v/>
      </c>
      <c r="H101" s="30">
        <f>IF(OR($G101="",$O101="History"),"",$G101-Setup!$B$5)</f>
        <v/>
      </c>
      <c r="I101" s="31">
        <f>IF(OR($A101="",$B101=""),"",IF($O101="History","Renewed",IF($G101="",IF(AND(ISNUMBER($L101),NOT(ISNUMBER($E101))),"Needs a date","No expiry"),IF($H101&lt;0,"Expired",IF($H101&lt;=$M101,"Expiring","Valid")))))</f>
        <v/>
      </c>
      <c r="J101" s="32">
        <f>IF(AND($A101="",$B101="",$C101="",$D101="",$E101=""),"",IF(COUNTIF(People!$A$5:$A$34,$A101)=0,"Pick the person from the list",IF(COUNTIF(Setup!$A$12:$A$23,$B101)=0,"Pick the credential from the list",IF(AND(ISNUMBER($D101),ISNUMBER($E101),$E101&lt;$D101),"Expires before it was issued","OK"))))</f>
        <v/>
      </c>
      <c r="L101" s="33">
        <f>IF($B101="","",IFERROR(IF(INDEX(Setup!$C$12:$C$23,MATCH($B101,Setup!$A$12:$A$23,0))="","",INDEX(Setup!$C$12:$C$23,MATCH($B101,Setup!$A$12:$A$23,0))),""))</f>
        <v/>
      </c>
      <c r="M101" s="33">
        <f>IF($B101="","",IFERROR(IF(INDEX(Setup!$D$12:$D$23,MATCH($B101,Setup!$A$12:$A$23,0))="",60,INDEX(Setup!$D$12:$D$23,MATCH($B101,Setup!$A$12:$A$23,0))),60))</f>
        <v/>
      </c>
      <c r="N101" s="33">
        <f>IF(ISNUMBER($G101),$G101,0)</f>
        <v/>
      </c>
      <c r="O101" s="33">
        <f>IF(OR($A101="",$B101=""),"",IF(COUNTIFS($A$5:$A$404,$A101,$B$5:$B$404,$B101,$N$5:$N$404,"&gt;"&amp;$N101)&gt;0,"History","Current"))</f>
        <v/>
      </c>
    </row>
    <row r="102">
      <c r="A102" s="12" t="n"/>
      <c r="B102" s="12" t="n"/>
      <c r="C102" s="12" t="n"/>
      <c r="D102" s="28" t="n"/>
      <c r="E102" s="28" t="n"/>
      <c r="F102" s="12" t="n"/>
      <c r="G102" s="29">
        <f>IF(OR($A102="",$B102=""),"",IF(ISNUMBER($E102),$E102,IF(AND(ISNUMBER($D102),ISNUMBER($L102)),EDATE($D102,$L102),"")))</f>
        <v/>
      </c>
      <c r="H102" s="30">
        <f>IF(OR($G102="",$O102="History"),"",$G102-Setup!$B$5)</f>
        <v/>
      </c>
      <c r="I102" s="31">
        <f>IF(OR($A102="",$B102=""),"",IF($O102="History","Renewed",IF($G102="",IF(AND(ISNUMBER($L102),NOT(ISNUMBER($E102))),"Needs a date","No expiry"),IF($H102&lt;0,"Expired",IF($H102&lt;=$M102,"Expiring","Valid")))))</f>
        <v/>
      </c>
      <c r="J102" s="32">
        <f>IF(AND($A102="",$B102="",$C102="",$D102="",$E102=""),"",IF(COUNTIF(People!$A$5:$A$34,$A102)=0,"Pick the person from the list",IF(COUNTIF(Setup!$A$12:$A$23,$B102)=0,"Pick the credential from the list",IF(AND(ISNUMBER($D102),ISNUMBER($E102),$E102&lt;$D102),"Expires before it was issued","OK"))))</f>
        <v/>
      </c>
      <c r="L102" s="33">
        <f>IF($B102="","",IFERROR(IF(INDEX(Setup!$C$12:$C$23,MATCH($B102,Setup!$A$12:$A$23,0))="","",INDEX(Setup!$C$12:$C$23,MATCH($B102,Setup!$A$12:$A$23,0))),""))</f>
        <v/>
      </c>
      <c r="M102" s="33">
        <f>IF($B102="","",IFERROR(IF(INDEX(Setup!$D$12:$D$23,MATCH($B102,Setup!$A$12:$A$23,0))="",60,INDEX(Setup!$D$12:$D$23,MATCH($B102,Setup!$A$12:$A$23,0))),60))</f>
        <v/>
      </c>
      <c r="N102" s="33">
        <f>IF(ISNUMBER($G102),$G102,0)</f>
        <v/>
      </c>
      <c r="O102" s="33">
        <f>IF(OR($A102="",$B102=""),"",IF(COUNTIFS($A$5:$A$404,$A102,$B$5:$B$404,$B102,$N$5:$N$404,"&gt;"&amp;$N102)&gt;0,"History","Current"))</f>
        <v/>
      </c>
    </row>
    <row r="103">
      <c r="A103" s="12" t="n"/>
      <c r="B103" s="12" t="n"/>
      <c r="C103" s="12" t="n"/>
      <c r="D103" s="28" t="n"/>
      <c r="E103" s="28" t="n"/>
      <c r="F103" s="12" t="n"/>
      <c r="G103" s="29">
        <f>IF(OR($A103="",$B103=""),"",IF(ISNUMBER($E103),$E103,IF(AND(ISNUMBER($D103),ISNUMBER($L103)),EDATE($D103,$L103),"")))</f>
        <v/>
      </c>
      <c r="H103" s="30">
        <f>IF(OR($G103="",$O103="History"),"",$G103-Setup!$B$5)</f>
        <v/>
      </c>
      <c r="I103" s="31">
        <f>IF(OR($A103="",$B103=""),"",IF($O103="History","Renewed",IF($G103="",IF(AND(ISNUMBER($L103),NOT(ISNUMBER($E103))),"Needs a date","No expiry"),IF($H103&lt;0,"Expired",IF($H103&lt;=$M103,"Expiring","Valid")))))</f>
        <v/>
      </c>
      <c r="J103" s="32">
        <f>IF(AND($A103="",$B103="",$C103="",$D103="",$E103=""),"",IF(COUNTIF(People!$A$5:$A$34,$A103)=0,"Pick the person from the list",IF(COUNTIF(Setup!$A$12:$A$23,$B103)=0,"Pick the credential from the list",IF(AND(ISNUMBER($D103),ISNUMBER($E103),$E103&lt;$D103),"Expires before it was issued","OK"))))</f>
        <v/>
      </c>
      <c r="L103" s="33">
        <f>IF($B103="","",IFERROR(IF(INDEX(Setup!$C$12:$C$23,MATCH($B103,Setup!$A$12:$A$23,0))="","",INDEX(Setup!$C$12:$C$23,MATCH($B103,Setup!$A$12:$A$23,0))),""))</f>
        <v/>
      </c>
      <c r="M103" s="33">
        <f>IF($B103="","",IFERROR(IF(INDEX(Setup!$D$12:$D$23,MATCH($B103,Setup!$A$12:$A$23,0))="",60,INDEX(Setup!$D$12:$D$23,MATCH($B103,Setup!$A$12:$A$23,0))),60))</f>
        <v/>
      </c>
      <c r="N103" s="33">
        <f>IF(ISNUMBER($G103),$G103,0)</f>
        <v/>
      </c>
      <c r="O103" s="33">
        <f>IF(OR($A103="",$B103=""),"",IF(COUNTIFS($A$5:$A$404,$A103,$B$5:$B$404,$B103,$N$5:$N$404,"&gt;"&amp;$N103)&gt;0,"History","Current"))</f>
        <v/>
      </c>
    </row>
    <row r="104">
      <c r="A104" s="12" t="n"/>
      <c r="B104" s="12" t="n"/>
      <c r="C104" s="12" t="n"/>
      <c r="D104" s="28" t="n"/>
      <c r="E104" s="28" t="n"/>
      <c r="F104" s="12" t="n"/>
      <c r="G104" s="29">
        <f>IF(OR($A104="",$B104=""),"",IF(ISNUMBER($E104),$E104,IF(AND(ISNUMBER($D104),ISNUMBER($L104)),EDATE($D104,$L104),"")))</f>
        <v/>
      </c>
      <c r="H104" s="30">
        <f>IF(OR($G104="",$O104="History"),"",$G104-Setup!$B$5)</f>
        <v/>
      </c>
      <c r="I104" s="31">
        <f>IF(OR($A104="",$B104=""),"",IF($O104="History","Renewed",IF($G104="",IF(AND(ISNUMBER($L104),NOT(ISNUMBER($E104))),"Needs a date","No expiry"),IF($H104&lt;0,"Expired",IF($H104&lt;=$M104,"Expiring","Valid")))))</f>
        <v/>
      </c>
      <c r="J104" s="32">
        <f>IF(AND($A104="",$B104="",$C104="",$D104="",$E104=""),"",IF(COUNTIF(People!$A$5:$A$34,$A104)=0,"Pick the person from the list",IF(COUNTIF(Setup!$A$12:$A$23,$B104)=0,"Pick the credential from the list",IF(AND(ISNUMBER($D104),ISNUMBER($E104),$E104&lt;$D104),"Expires before it was issued","OK"))))</f>
        <v/>
      </c>
      <c r="L104" s="33">
        <f>IF($B104="","",IFERROR(IF(INDEX(Setup!$C$12:$C$23,MATCH($B104,Setup!$A$12:$A$23,0))="","",INDEX(Setup!$C$12:$C$23,MATCH($B104,Setup!$A$12:$A$23,0))),""))</f>
        <v/>
      </c>
      <c r="M104" s="33">
        <f>IF($B104="","",IFERROR(IF(INDEX(Setup!$D$12:$D$23,MATCH($B104,Setup!$A$12:$A$23,0))="",60,INDEX(Setup!$D$12:$D$23,MATCH($B104,Setup!$A$12:$A$23,0))),60))</f>
        <v/>
      </c>
      <c r="N104" s="33">
        <f>IF(ISNUMBER($G104),$G104,0)</f>
        <v/>
      </c>
      <c r="O104" s="33">
        <f>IF(OR($A104="",$B104=""),"",IF(COUNTIFS($A$5:$A$404,$A104,$B$5:$B$404,$B104,$N$5:$N$404,"&gt;"&amp;$N104)&gt;0,"History","Current"))</f>
        <v/>
      </c>
    </row>
    <row r="105">
      <c r="A105" s="12" t="n"/>
      <c r="B105" s="12" t="n"/>
      <c r="C105" s="12" t="n"/>
      <c r="D105" s="28" t="n"/>
      <c r="E105" s="28" t="n"/>
      <c r="F105" s="12" t="n"/>
      <c r="G105" s="29">
        <f>IF(OR($A105="",$B105=""),"",IF(ISNUMBER($E105),$E105,IF(AND(ISNUMBER($D105),ISNUMBER($L105)),EDATE($D105,$L105),"")))</f>
        <v/>
      </c>
      <c r="H105" s="30">
        <f>IF(OR($G105="",$O105="History"),"",$G105-Setup!$B$5)</f>
        <v/>
      </c>
      <c r="I105" s="31">
        <f>IF(OR($A105="",$B105=""),"",IF($O105="History","Renewed",IF($G105="",IF(AND(ISNUMBER($L105),NOT(ISNUMBER($E105))),"Needs a date","No expiry"),IF($H105&lt;0,"Expired",IF($H105&lt;=$M105,"Expiring","Valid")))))</f>
        <v/>
      </c>
      <c r="J105" s="32">
        <f>IF(AND($A105="",$B105="",$C105="",$D105="",$E105=""),"",IF(COUNTIF(People!$A$5:$A$34,$A105)=0,"Pick the person from the list",IF(COUNTIF(Setup!$A$12:$A$23,$B105)=0,"Pick the credential from the list",IF(AND(ISNUMBER($D105),ISNUMBER($E105),$E105&lt;$D105),"Expires before it was issued","OK"))))</f>
        <v/>
      </c>
      <c r="L105" s="33">
        <f>IF($B105="","",IFERROR(IF(INDEX(Setup!$C$12:$C$23,MATCH($B105,Setup!$A$12:$A$23,0))="","",INDEX(Setup!$C$12:$C$23,MATCH($B105,Setup!$A$12:$A$23,0))),""))</f>
        <v/>
      </c>
      <c r="M105" s="33">
        <f>IF($B105="","",IFERROR(IF(INDEX(Setup!$D$12:$D$23,MATCH($B105,Setup!$A$12:$A$23,0))="",60,INDEX(Setup!$D$12:$D$23,MATCH($B105,Setup!$A$12:$A$23,0))),60))</f>
        <v/>
      </c>
      <c r="N105" s="33">
        <f>IF(ISNUMBER($G105),$G105,0)</f>
        <v/>
      </c>
      <c r="O105" s="33">
        <f>IF(OR($A105="",$B105=""),"",IF(COUNTIFS($A$5:$A$404,$A105,$B$5:$B$404,$B105,$N$5:$N$404,"&gt;"&amp;$N105)&gt;0,"History","Current"))</f>
        <v/>
      </c>
    </row>
    <row r="106">
      <c r="A106" s="12" t="n"/>
      <c r="B106" s="12" t="n"/>
      <c r="C106" s="12" t="n"/>
      <c r="D106" s="28" t="n"/>
      <c r="E106" s="28" t="n"/>
      <c r="F106" s="12" t="n"/>
      <c r="G106" s="29">
        <f>IF(OR($A106="",$B106=""),"",IF(ISNUMBER($E106),$E106,IF(AND(ISNUMBER($D106),ISNUMBER($L106)),EDATE($D106,$L106),"")))</f>
        <v/>
      </c>
      <c r="H106" s="30">
        <f>IF(OR($G106="",$O106="History"),"",$G106-Setup!$B$5)</f>
        <v/>
      </c>
      <c r="I106" s="31">
        <f>IF(OR($A106="",$B106=""),"",IF($O106="History","Renewed",IF($G106="",IF(AND(ISNUMBER($L106),NOT(ISNUMBER($E106))),"Needs a date","No expiry"),IF($H106&lt;0,"Expired",IF($H106&lt;=$M106,"Expiring","Valid")))))</f>
        <v/>
      </c>
      <c r="J106" s="32">
        <f>IF(AND($A106="",$B106="",$C106="",$D106="",$E106=""),"",IF(COUNTIF(People!$A$5:$A$34,$A106)=0,"Pick the person from the list",IF(COUNTIF(Setup!$A$12:$A$23,$B106)=0,"Pick the credential from the list",IF(AND(ISNUMBER($D106),ISNUMBER($E106),$E106&lt;$D106),"Expires before it was issued","OK"))))</f>
        <v/>
      </c>
      <c r="L106" s="33">
        <f>IF($B106="","",IFERROR(IF(INDEX(Setup!$C$12:$C$23,MATCH($B106,Setup!$A$12:$A$23,0))="","",INDEX(Setup!$C$12:$C$23,MATCH($B106,Setup!$A$12:$A$23,0))),""))</f>
        <v/>
      </c>
      <c r="M106" s="33">
        <f>IF($B106="","",IFERROR(IF(INDEX(Setup!$D$12:$D$23,MATCH($B106,Setup!$A$12:$A$23,0))="",60,INDEX(Setup!$D$12:$D$23,MATCH($B106,Setup!$A$12:$A$23,0))),60))</f>
        <v/>
      </c>
      <c r="N106" s="33">
        <f>IF(ISNUMBER($G106),$G106,0)</f>
        <v/>
      </c>
      <c r="O106" s="33">
        <f>IF(OR($A106="",$B106=""),"",IF(COUNTIFS($A$5:$A$404,$A106,$B$5:$B$404,$B106,$N$5:$N$404,"&gt;"&amp;$N106)&gt;0,"History","Current"))</f>
        <v/>
      </c>
    </row>
    <row r="107">
      <c r="A107" s="12" t="n"/>
      <c r="B107" s="12" t="n"/>
      <c r="C107" s="12" t="n"/>
      <c r="D107" s="28" t="n"/>
      <c r="E107" s="28" t="n"/>
      <c r="F107" s="12" t="n"/>
      <c r="G107" s="29">
        <f>IF(OR($A107="",$B107=""),"",IF(ISNUMBER($E107),$E107,IF(AND(ISNUMBER($D107),ISNUMBER($L107)),EDATE($D107,$L107),"")))</f>
        <v/>
      </c>
      <c r="H107" s="30">
        <f>IF(OR($G107="",$O107="History"),"",$G107-Setup!$B$5)</f>
        <v/>
      </c>
      <c r="I107" s="31">
        <f>IF(OR($A107="",$B107=""),"",IF($O107="History","Renewed",IF($G107="",IF(AND(ISNUMBER($L107),NOT(ISNUMBER($E107))),"Needs a date","No expiry"),IF($H107&lt;0,"Expired",IF($H107&lt;=$M107,"Expiring","Valid")))))</f>
        <v/>
      </c>
      <c r="J107" s="32">
        <f>IF(AND($A107="",$B107="",$C107="",$D107="",$E107=""),"",IF(COUNTIF(People!$A$5:$A$34,$A107)=0,"Pick the person from the list",IF(COUNTIF(Setup!$A$12:$A$23,$B107)=0,"Pick the credential from the list",IF(AND(ISNUMBER($D107),ISNUMBER($E107),$E107&lt;$D107),"Expires before it was issued","OK"))))</f>
        <v/>
      </c>
      <c r="L107" s="33">
        <f>IF($B107="","",IFERROR(IF(INDEX(Setup!$C$12:$C$23,MATCH($B107,Setup!$A$12:$A$23,0))="","",INDEX(Setup!$C$12:$C$23,MATCH($B107,Setup!$A$12:$A$23,0))),""))</f>
        <v/>
      </c>
      <c r="M107" s="33">
        <f>IF($B107="","",IFERROR(IF(INDEX(Setup!$D$12:$D$23,MATCH($B107,Setup!$A$12:$A$23,0))="",60,INDEX(Setup!$D$12:$D$23,MATCH($B107,Setup!$A$12:$A$23,0))),60))</f>
        <v/>
      </c>
      <c r="N107" s="33">
        <f>IF(ISNUMBER($G107),$G107,0)</f>
        <v/>
      </c>
      <c r="O107" s="33">
        <f>IF(OR($A107="",$B107=""),"",IF(COUNTIFS($A$5:$A$404,$A107,$B$5:$B$404,$B107,$N$5:$N$404,"&gt;"&amp;$N107)&gt;0,"History","Current"))</f>
        <v/>
      </c>
    </row>
    <row r="108">
      <c r="A108" s="12" t="n"/>
      <c r="B108" s="12" t="n"/>
      <c r="C108" s="12" t="n"/>
      <c r="D108" s="28" t="n"/>
      <c r="E108" s="28" t="n"/>
      <c r="F108" s="12" t="n"/>
      <c r="G108" s="29">
        <f>IF(OR($A108="",$B108=""),"",IF(ISNUMBER($E108),$E108,IF(AND(ISNUMBER($D108),ISNUMBER($L108)),EDATE($D108,$L108),"")))</f>
        <v/>
      </c>
      <c r="H108" s="30">
        <f>IF(OR($G108="",$O108="History"),"",$G108-Setup!$B$5)</f>
        <v/>
      </c>
      <c r="I108" s="31">
        <f>IF(OR($A108="",$B108=""),"",IF($O108="History","Renewed",IF($G108="",IF(AND(ISNUMBER($L108),NOT(ISNUMBER($E108))),"Needs a date","No expiry"),IF($H108&lt;0,"Expired",IF($H108&lt;=$M108,"Expiring","Valid")))))</f>
        <v/>
      </c>
      <c r="J108" s="32">
        <f>IF(AND($A108="",$B108="",$C108="",$D108="",$E108=""),"",IF(COUNTIF(People!$A$5:$A$34,$A108)=0,"Pick the person from the list",IF(COUNTIF(Setup!$A$12:$A$23,$B108)=0,"Pick the credential from the list",IF(AND(ISNUMBER($D108),ISNUMBER($E108),$E108&lt;$D108),"Expires before it was issued","OK"))))</f>
        <v/>
      </c>
      <c r="L108" s="33">
        <f>IF($B108="","",IFERROR(IF(INDEX(Setup!$C$12:$C$23,MATCH($B108,Setup!$A$12:$A$23,0))="","",INDEX(Setup!$C$12:$C$23,MATCH($B108,Setup!$A$12:$A$23,0))),""))</f>
        <v/>
      </c>
      <c r="M108" s="33">
        <f>IF($B108="","",IFERROR(IF(INDEX(Setup!$D$12:$D$23,MATCH($B108,Setup!$A$12:$A$23,0))="",60,INDEX(Setup!$D$12:$D$23,MATCH($B108,Setup!$A$12:$A$23,0))),60))</f>
        <v/>
      </c>
      <c r="N108" s="33">
        <f>IF(ISNUMBER($G108),$G108,0)</f>
        <v/>
      </c>
      <c r="O108" s="33">
        <f>IF(OR($A108="",$B108=""),"",IF(COUNTIFS($A$5:$A$404,$A108,$B$5:$B$404,$B108,$N$5:$N$404,"&gt;"&amp;$N108)&gt;0,"History","Current"))</f>
        <v/>
      </c>
    </row>
    <row r="109">
      <c r="A109" s="12" t="n"/>
      <c r="B109" s="12" t="n"/>
      <c r="C109" s="12" t="n"/>
      <c r="D109" s="28" t="n"/>
      <c r="E109" s="28" t="n"/>
      <c r="F109" s="12" t="n"/>
      <c r="G109" s="29">
        <f>IF(OR($A109="",$B109=""),"",IF(ISNUMBER($E109),$E109,IF(AND(ISNUMBER($D109),ISNUMBER($L109)),EDATE($D109,$L109),"")))</f>
        <v/>
      </c>
      <c r="H109" s="30">
        <f>IF(OR($G109="",$O109="History"),"",$G109-Setup!$B$5)</f>
        <v/>
      </c>
      <c r="I109" s="31">
        <f>IF(OR($A109="",$B109=""),"",IF($O109="History","Renewed",IF($G109="",IF(AND(ISNUMBER($L109),NOT(ISNUMBER($E109))),"Needs a date","No expiry"),IF($H109&lt;0,"Expired",IF($H109&lt;=$M109,"Expiring","Valid")))))</f>
        <v/>
      </c>
      <c r="J109" s="32">
        <f>IF(AND($A109="",$B109="",$C109="",$D109="",$E109=""),"",IF(COUNTIF(People!$A$5:$A$34,$A109)=0,"Pick the person from the list",IF(COUNTIF(Setup!$A$12:$A$23,$B109)=0,"Pick the credential from the list",IF(AND(ISNUMBER($D109),ISNUMBER($E109),$E109&lt;$D109),"Expires before it was issued","OK"))))</f>
        <v/>
      </c>
      <c r="L109" s="33">
        <f>IF($B109="","",IFERROR(IF(INDEX(Setup!$C$12:$C$23,MATCH($B109,Setup!$A$12:$A$23,0))="","",INDEX(Setup!$C$12:$C$23,MATCH($B109,Setup!$A$12:$A$23,0))),""))</f>
        <v/>
      </c>
      <c r="M109" s="33">
        <f>IF($B109="","",IFERROR(IF(INDEX(Setup!$D$12:$D$23,MATCH($B109,Setup!$A$12:$A$23,0))="",60,INDEX(Setup!$D$12:$D$23,MATCH($B109,Setup!$A$12:$A$23,0))),60))</f>
        <v/>
      </c>
      <c r="N109" s="33">
        <f>IF(ISNUMBER($G109),$G109,0)</f>
        <v/>
      </c>
      <c r="O109" s="33">
        <f>IF(OR($A109="",$B109=""),"",IF(COUNTIFS($A$5:$A$404,$A109,$B$5:$B$404,$B109,$N$5:$N$404,"&gt;"&amp;$N109)&gt;0,"History","Current"))</f>
        <v/>
      </c>
    </row>
    <row r="110">
      <c r="A110" s="12" t="n"/>
      <c r="B110" s="12" t="n"/>
      <c r="C110" s="12" t="n"/>
      <c r="D110" s="28" t="n"/>
      <c r="E110" s="28" t="n"/>
      <c r="F110" s="12" t="n"/>
      <c r="G110" s="29">
        <f>IF(OR($A110="",$B110=""),"",IF(ISNUMBER($E110),$E110,IF(AND(ISNUMBER($D110),ISNUMBER($L110)),EDATE($D110,$L110),"")))</f>
        <v/>
      </c>
      <c r="H110" s="30">
        <f>IF(OR($G110="",$O110="History"),"",$G110-Setup!$B$5)</f>
        <v/>
      </c>
      <c r="I110" s="31">
        <f>IF(OR($A110="",$B110=""),"",IF($O110="History","Renewed",IF($G110="",IF(AND(ISNUMBER($L110),NOT(ISNUMBER($E110))),"Needs a date","No expiry"),IF($H110&lt;0,"Expired",IF($H110&lt;=$M110,"Expiring","Valid")))))</f>
        <v/>
      </c>
      <c r="J110" s="32">
        <f>IF(AND($A110="",$B110="",$C110="",$D110="",$E110=""),"",IF(COUNTIF(People!$A$5:$A$34,$A110)=0,"Pick the person from the list",IF(COUNTIF(Setup!$A$12:$A$23,$B110)=0,"Pick the credential from the list",IF(AND(ISNUMBER($D110),ISNUMBER($E110),$E110&lt;$D110),"Expires before it was issued","OK"))))</f>
        <v/>
      </c>
      <c r="L110" s="33">
        <f>IF($B110="","",IFERROR(IF(INDEX(Setup!$C$12:$C$23,MATCH($B110,Setup!$A$12:$A$23,0))="","",INDEX(Setup!$C$12:$C$23,MATCH($B110,Setup!$A$12:$A$23,0))),""))</f>
        <v/>
      </c>
      <c r="M110" s="33">
        <f>IF($B110="","",IFERROR(IF(INDEX(Setup!$D$12:$D$23,MATCH($B110,Setup!$A$12:$A$23,0))="",60,INDEX(Setup!$D$12:$D$23,MATCH($B110,Setup!$A$12:$A$23,0))),60))</f>
        <v/>
      </c>
      <c r="N110" s="33">
        <f>IF(ISNUMBER($G110),$G110,0)</f>
        <v/>
      </c>
      <c r="O110" s="33">
        <f>IF(OR($A110="",$B110=""),"",IF(COUNTIFS($A$5:$A$404,$A110,$B$5:$B$404,$B110,$N$5:$N$404,"&gt;"&amp;$N110)&gt;0,"History","Current"))</f>
        <v/>
      </c>
    </row>
    <row r="111">
      <c r="A111" s="12" t="n"/>
      <c r="B111" s="12" t="n"/>
      <c r="C111" s="12" t="n"/>
      <c r="D111" s="28" t="n"/>
      <c r="E111" s="28" t="n"/>
      <c r="F111" s="12" t="n"/>
      <c r="G111" s="29">
        <f>IF(OR($A111="",$B111=""),"",IF(ISNUMBER($E111),$E111,IF(AND(ISNUMBER($D111),ISNUMBER($L111)),EDATE($D111,$L111),"")))</f>
        <v/>
      </c>
      <c r="H111" s="30">
        <f>IF(OR($G111="",$O111="History"),"",$G111-Setup!$B$5)</f>
        <v/>
      </c>
      <c r="I111" s="31">
        <f>IF(OR($A111="",$B111=""),"",IF($O111="History","Renewed",IF($G111="",IF(AND(ISNUMBER($L111),NOT(ISNUMBER($E111))),"Needs a date","No expiry"),IF($H111&lt;0,"Expired",IF($H111&lt;=$M111,"Expiring","Valid")))))</f>
        <v/>
      </c>
      <c r="J111" s="32">
        <f>IF(AND($A111="",$B111="",$C111="",$D111="",$E111=""),"",IF(COUNTIF(People!$A$5:$A$34,$A111)=0,"Pick the person from the list",IF(COUNTIF(Setup!$A$12:$A$23,$B111)=0,"Pick the credential from the list",IF(AND(ISNUMBER($D111),ISNUMBER($E111),$E111&lt;$D111),"Expires before it was issued","OK"))))</f>
        <v/>
      </c>
      <c r="L111" s="33">
        <f>IF($B111="","",IFERROR(IF(INDEX(Setup!$C$12:$C$23,MATCH($B111,Setup!$A$12:$A$23,0))="","",INDEX(Setup!$C$12:$C$23,MATCH($B111,Setup!$A$12:$A$23,0))),""))</f>
        <v/>
      </c>
      <c r="M111" s="33">
        <f>IF($B111="","",IFERROR(IF(INDEX(Setup!$D$12:$D$23,MATCH($B111,Setup!$A$12:$A$23,0))="",60,INDEX(Setup!$D$12:$D$23,MATCH($B111,Setup!$A$12:$A$23,0))),60))</f>
        <v/>
      </c>
      <c r="N111" s="33">
        <f>IF(ISNUMBER($G111),$G111,0)</f>
        <v/>
      </c>
      <c r="O111" s="33">
        <f>IF(OR($A111="",$B111=""),"",IF(COUNTIFS($A$5:$A$404,$A111,$B$5:$B$404,$B111,$N$5:$N$404,"&gt;"&amp;$N111)&gt;0,"History","Current"))</f>
        <v/>
      </c>
    </row>
    <row r="112">
      <c r="A112" s="12" t="n"/>
      <c r="B112" s="12" t="n"/>
      <c r="C112" s="12" t="n"/>
      <c r="D112" s="28" t="n"/>
      <c r="E112" s="28" t="n"/>
      <c r="F112" s="12" t="n"/>
      <c r="G112" s="29">
        <f>IF(OR($A112="",$B112=""),"",IF(ISNUMBER($E112),$E112,IF(AND(ISNUMBER($D112),ISNUMBER($L112)),EDATE($D112,$L112),"")))</f>
        <v/>
      </c>
      <c r="H112" s="30">
        <f>IF(OR($G112="",$O112="History"),"",$G112-Setup!$B$5)</f>
        <v/>
      </c>
      <c r="I112" s="31">
        <f>IF(OR($A112="",$B112=""),"",IF($O112="History","Renewed",IF($G112="",IF(AND(ISNUMBER($L112),NOT(ISNUMBER($E112))),"Needs a date","No expiry"),IF($H112&lt;0,"Expired",IF($H112&lt;=$M112,"Expiring","Valid")))))</f>
        <v/>
      </c>
      <c r="J112" s="32">
        <f>IF(AND($A112="",$B112="",$C112="",$D112="",$E112=""),"",IF(COUNTIF(People!$A$5:$A$34,$A112)=0,"Pick the person from the list",IF(COUNTIF(Setup!$A$12:$A$23,$B112)=0,"Pick the credential from the list",IF(AND(ISNUMBER($D112),ISNUMBER($E112),$E112&lt;$D112),"Expires before it was issued","OK"))))</f>
        <v/>
      </c>
      <c r="L112" s="33">
        <f>IF($B112="","",IFERROR(IF(INDEX(Setup!$C$12:$C$23,MATCH($B112,Setup!$A$12:$A$23,0))="","",INDEX(Setup!$C$12:$C$23,MATCH($B112,Setup!$A$12:$A$23,0))),""))</f>
        <v/>
      </c>
      <c r="M112" s="33">
        <f>IF($B112="","",IFERROR(IF(INDEX(Setup!$D$12:$D$23,MATCH($B112,Setup!$A$12:$A$23,0))="",60,INDEX(Setup!$D$12:$D$23,MATCH($B112,Setup!$A$12:$A$23,0))),60))</f>
        <v/>
      </c>
      <c r="N112" s="33">
        <f>IF(ISNUMBER($G112),$G112,0)</f>
        <v/>
      </c>
      <c r="O112" s="33">
        <f>IF(OR($A112="",$B112=""),"",IF(COUNTIFS($A$5:$A$404,$A112,$B$5:$B$404,$B112,$N$5:$N$404,"&gt;"&amp;$N112)&gt;0,"History","Current"))</f>
        <v/>
      </c>
    </row>
    <row r="113">
      <c r="A113" s="12" t="n"/>
      <c r="B113" s="12" t="n"/>
      <c r="C113" s="12" t="n"/>
      <c r="D113" s="28" t="n"/>
      <c r="E113" s="28" t="n"/>
      <c r="F113" s="12" t="n"/>
      <c r="G113" s="29">
        <f>IF(OR($A113="",$B113=""),"",IF(ISNUMBER($E113),$E113,IF(AND(ISNUMBER($D113),ISNUMBER($L113)),EDATE($D113,$L113),"")))</f>
        <v/>
      </c>
      <c r="H113" s="30">
        <f>IF(OR($G113="",$O113="History"),"",$G113-Setup!$B$5)</f>
        <v/>
      </c>
      <c r="I113" s="31">
        <f>IF(OR($A113="",$B113=""),"",IF($O113="History","Renewed",IF($G113="",IF(AND(ISNUMBER($L113),NOT(ISNUMBER($E113))),"Needs a date","No expiry"),IF($H113&lt;0,"Expired",IF($H113&lt;=$M113,"Expiring","Valid")))))</f>
        <v/>
      </c>
      <c r="J113" s="32">
        <f>IF(AND($A113="",$B113="",$C113="",$D113="",$E113=""),"",IF(COUNTIF(People!$A$5:$A$34,$A113)=0,"Pick the person from the list",IF(COUNTIF(Setup!$A$12:$A$23,$B113)=0,"Pick the credential from the list",IF(AND(ISNUMBER($D113),ISNUMBER($E113),$E113&lt;$D113),"Expires before it was issued","OK"))))</f>
        <v/>
      </c>
      <c r="L113" s="33">
        <f>IF($B113="","",IFERROR(IF(INDEX(Setup!$C$12:$C$23,MATCH($B113,Setup!$A$12:$A$23,0))="","",INDEX(Setup!$C$12:$C$23,MATCH($B113,Setup!$A$12:$A$23,0))),""))</f>
        <v/>
      </c>
      <c r="M113" s="33">
        <f>IF($B113="","",IFERROR(IF(INDEX(Setup!$D$12:$D$23,MATCH($B113,Setup!$A$12:$A$23,0))="",60,INDEX(Setup!$D$12:$D$23,MATCH($B113,Setup!$A$12:$A$23,0))),60))</f>
        <v/>
      </c>
      <c r="N113" s="33">
        <f>IF(ISNUMBER($G113),$G113,0)</f>
        <v/>
      </c>
      <c r="O113" s="33">
        <f>IF(OR($A113="",$B113=""),"",IF(COUNTIFS($A$5:$A$404,$A113,$B$5:$B$404,$B113,$N$5:$N$404,"&gt;"&amp;$N113)&gt;0,"History","Current"))</f>
        <v/>
      </c>
    </row>
    <row r="114">
      <c r="A114" s="12" t="n"/>
      <c r="B114" s="12" t="n"/>
      <c r="C114" s="12" t="n"/>
      <c r="D114" s="28" t="n"/>
      <c r="E114" s="28" t="n"/>
      <c r="F114" s="12" t="n"/>
      <c r="G114" s="29">
        <f>IF(OR($A114="",$B114=""),"",IF(ISNUMBER($E114),$E114,IF(AND(ISNUMBER($D114),ISNUMBER($L114)),EDATE($D114,$L114),"")))</f>
        <v/>
      </c>
      <c r="H114" s="30">
        <f>IF(OR($G114="",$O114="History"),"",$G114-Setup!$B$5)</f>
        <v/>
      </c>
      <c r="I114" s="31">
        <f>IF(OR($A114="",$B114=""),"",IF($O114="History","Renewed",IF($G114="",IF(AND(ISNUMBER($L114),NOT(ISNUMBER($E114))),"Needs a date","No expiry"),IF($H114&lt;0,"Expired",IF($H114&lt;=$M114,"Expiring","Valid")))))</f>
        <v/>
      </c>
      <c r="J114" s="32">
        <f>IF(AND($A114="",$B114="",$C114="",$D114="",$E114=""),"",IF(COUNTIF(People!$A$5:$A$34,$A114)=0,"Pick the person from the list",IF(COUNTIF(Setup!$A$12:$A$23,$B114)=0,"Pick the credential from the list",IF(AND(ISNUMBER($D114),ISNUMBER($E114),$E114&lt;$D114),"Expires before it was issued","OK"))))</f>
        <v/>
      </c>
      <c r="L114" s="33">
        <f>IF($B114="","",IFERROR(IF(INDEX(Setup!$C$12:$C$23,MATCH($B114,Setup!$A$12:$A$23,0))="","",INDEX(Setup!$C$12:$C$23,MATCH($B114,Setup!$A$12:$A$23,0))),""))</f>
        <v/>
      </c>
      <c r="M114" s="33">
        <f>IF($B114="","",IFERROR(IF(INDEX(Setup!$D$12:$D$23,MATCH($B114,Setup!$A$12:$A$23,0))="",60,INDEX(Setup!$D$12:$D$23,MATCH($B114,Setup!$A$12:$A$23,0))),60))</f>
        <v/>
      </c>
      <c r="N114" s="33">
        <f>IF(ISNUMBER($G114),$G114,0)</f>
        <v/>
      </c>
      <c r="O114" s="33">
        <f>IF(OR($A114="",$B114=""),"",IF(COUNTIFS($A$5:$A$404,$A114,$B$5:$B$404,$B114,$N$5:$N$404,"&gt;"&amp;$N114)&gt;0,"History","Current"))</f>
        <v/>
      </c>
    </row>
    <row r="115">
      <c r="A115" s="12" t="n"/>
      <c r="B115" s="12" t="n"/>
      <c r="C115" s="12" t="n"/>
      <c r="D115" s="28" t="n"/>
      <c r="E115" s="28" t="n"/>
      <c r="F115" s="12" t="n"/>
      <c r="G115" s="29">
        <f>IF(OR($A115="",$B115=""),"",IF(ISNUMBER($E115),$E115,IF(AND(ISNUMBER($D115),ISNUMBER($L115)),EDATE($D115,$L115),"")))</f>
        <v/>
      </c>
      <c r="H115" s="30">
        <f>IF(OR($G115="",$O115="History"),"",$G115-Setup!$B$5)</f>
        <v/>
      </c>
      <c r="I115" s="31">
        <f>IF(OR($A115="",$B115=""),"",IF($O115="History","Renewed",IF($G115="",IF(AND(ISNUMBER($L115),NOT(ISNUMBER($E115))),"Needs a date","No expiry"),IF($H115&lt;0,"Expired",IF($H115&lt;=$M115,"Expiring","Valid")))))</f>
        <v/>
      </c>
      <c r="J115" s="32">
        <f>IF(AND($A115="",$B115="",$C115="",$D115="",$E115=""),"",IF(COUNTIF(People!$A$5:$A$34,$A115)=0,"Pick the person from the list",IF(COUNTIF(Setup!$A$12:$A$23,$B115)=0,"Pick the credential from the list",IF(AND(ISNUMBER($D115),ISNUMBER($E115),$E115&lt;$D115),"Expires before it was issued","OK"))))</f>
        <v/>
      </c>
      <c r="L115" s="33">
        <f>IF($B115="","",IFERROR(IF(INDEX(Setup!$C$12:$C$23,MATCH($B115,Setup!$A$12:$A$23,0))="","",INDEX(Setup!$C$12:$C$23,MATCH($B115,Setup!$A$12:$A$23,0))),""))</f>
        <v/>
      </c>
      <c r="M115" s="33">
        <f>IF($B115="","",IFERROR(IF(INDEX(Setup!$D$12:$D$23,MATCH($B115,Setup!$A$12:$A$23,0))="",60,INDEX(Setup!$D$12:$D$23,MATCH($B115,Setup!$A$12:$A$23,0))),60))</f>
        <v/>
      </c>
      <c r="N115" s="33">
        <f>IF(ISNUMBER($G115),$G115,0)</f>
        <v/>
      </c>
      <c r="O115" s="33">
        <f>IF(OR($A115="",$B115=""),"",IF(COUNTIFS($A$5:$A$404,$A115,$B$5:$B$404,$B115,$N$5:$N$404,"&gt;"&amp;$N115)&gt;0,"History","Current"))</f>
        <v/>
      </c>
    </row>
    <row r="116">
      <c r="A116" s="12" t="n"/>
      <c r="B116" s="12" t="n"/>
      <c r="C116" s="12" t="n"/>
      <c r="D116" s="28" t="n"/>
      <c r="E116" s="28" t="n"/>
      <c r="F116" s="12" t="n"/>
      <c r="G116" s="29">
        <f>IF(OR($A116="",$B116=""),"",IF(ISNUMBER($E116),$E116,IF(AND(ISNUMBER($D116),ISNUMBER($L116)),EDATE($D116,$L116),"")))</f>
        <v/>
      </c>
      <c r="H116" s="30">
        <f>IF(OR($G116="",$O116="History"),"",$G116-Setup!$B$5)</f>
        <v/>
      </c>
      <c r="I116" s="31">
        <f>IF(OR($A116="",$B116=""),"",IF($O116="History","Renewed",IF($G116="",IF(AND(ISNUMBER($L116),NOT(ISNUMBER($E116))),"Needs a date","No expiry"),IF($H116&lt;0,"Expired",IF($H116&lt;=$M116,"Expiring","Valid")))))</f>
        <v/>
      </c>
      <c r="J116" s="32">
        <f>IF(AND($A116="",$B116="",$C116="",$D116="",$E116=""),"",IF(COUNTIF(People!$A$5:$A$34,$A116)=0,"Pick the person from the list",IF(COUNTIF(Setup!$A$12:$A$23,$B116)=0,"Pick the credential from the list",IF(AND(ISNUMBER($D116),ISNUMBER($E116),$E116&lt;$D116),"Expires before it was issued","OK"))))</f>
        <v/>
      </c>
      <c r="L116" s="33">
        <f>IF($B116="","",IFERROR(IF(INDEX(Setup!$C$12:$C$23,MATCH($B116,Setup!$A$12:$A$23,0))="","",INDEX(Setup!$C$12:$C$23,MATCH($B116,Setup!$A$12:$A$23,0))),""))</f>
        <v/>
      </c>
      <c r="M116" s="33">
        <f>IF($B116="","",IFERROR(IF(INDEX(Setup!$D$12:$D$23,MATCH($B116,Setup!$A$12:$A$23,0))="",60,INDEX(Setup!$D$12:$D$23,MATCH($B116,Setup!$A$12:$A$23,0))),60))</f>
        <v/>
      </c>
      <c r="N116" s="33">
        <f>IF(ISNUMBER($G116),$G116,0)</f>
        <v/>
      </c>
      <c r="O116" s="33">
        <f>IF(OR($A116="",$B116=""),"",IF(COUNTIFS($A$5:$A$404,$A116,$B$5:$B$404,$B116,$N$5:$N$404,"&gt;"&amp;$N116)&gt;0,"History","Current"))</f>
        <v/>
      </c>
    </row>
    <row r="117">
      <c r="A117" s="12" t="n"/>
      <c r="B117" s="12" t="n"/>
      <c r="C117" s="12" t="n"/>
      <c r="D117" s="28" t="n"/>
      <c r="E117" s="28" t="n"/>
      <c r="F117" s="12" t="n"/>
      <c r="G117" s="29">
        <f>IF(OR($A117="",$B117=""),"",IF(ISNUMBER($E117),$E117,IF(AND(ISNUMBER($D117),ISNUMBER($L117)),EDATE($D117,$L117),"")))</f>
        <v/>
      </c>
      <c r="H117" s="30">
        <f>IF(OR($G117="",$O117="History"),"",$G117-Setup!$B$5)</f>
        <v/>
      </c>
      <c r="I117" s="31">
        <f>IF(OR($A117="",$B117=""),"",IF($O117="History","Renewed",IF($G117="",IF(AND(ISNUMBER($L117),NOT(ISNUMBER($E117))),"Needs a date","No expiry"),IF($H117&lt;0,"Expired",IF($H117&lt;=$M117,"Expiring","Valid")))))</f>
        <v/>
      </c>
      <c r="J117" s="32">
        <f>IF(AND($A117="",$B117="",$C117="",$D117="",$E117=""),"",IF(COUNTIF(People!$A$5:$A$34,$A117)=0,"Pick the person from the list",IF(COUNTIF(Setup!$A$12:$A$23,$B117)=0,"Pick the credential from the list",IF(AND(ISNUMBER($D117),ISNUMBER($E117),$E117&lt;$D117),"Expires before it was issued","OK"))))</f>
        <v/>
      </c>
      <c r="L117" s="33">
        <f>IF($B117="","",IFERROR(IF(INDEX(Setup!$C$12:$C$23,MATCH($B117,Setup!$A$12:$A$23,0))="","",INDEX(Setup!$C$12:$C$23,MATCH($B117,Setup!$A$12:$A$23,0))),""))</f>
        <v/>
      </c>
      <c r="M117" s="33">
        <f>IF($B117="","",IFERROR(IF(INDEX(Setup!$D$12:$D$23,MATCH($B117,Setup!$A$12:$A$23,0))="",60,INDEX(Setup!$D$12:$D$23,MATCH($B117,Setup!$A$12:$A$23,0))),60))</f>
        <v/>
      </c>
      <c r="N117" s="33">
        <f>IF(ISNUMBER($G117),$G117,0)</f>
        <v/>
      </c>
      <c r="O117" s="33">
        <f>IF(OR($A117="",$B117=""),"",IF(COUNTIFS($A$5:$A$404,$A117,$B$5:$B$404,$B117,$N$5:$N$404,"&gt;"&amp;$N117)&gt;0,"History","Current"))</f>
        <v/>
      </c>
    </row>
    <row r="118">
      <c r="A118" s="12" t="n"/>
      <c r="B118" s="12" t="n"/>
      <c r="C118" s="12" t="n"/>
      <c r="D118" s="28" t="n"/>
      <c r="E118" s="28" t="n"/>
      <c r="F118" s="12" t="n"/>
      <c r="G118" s="29">
        <f>IF(OR($A118="",$B118=""),"",IF(ISNUMBER($E118),$E118,IF(AND(ISNUMBER($D118),ISNUMBER($L118)),EDATE($D118,$L118),"")))</f>
        <v/>
      </c>
      <c r="H118" s="30">
        <f>IF(OR($G118="",$O118="History"),"",$G118-Setup!$B$5)</f>
        <v/>
      </c>
      <c r="I118" s="31">
        <f>IF(OR($A118="",$B118=""),"",IF($O118="History","Renewed",IF($G118="",IF(AND(ISNUMBER($L118),NOT(ISNUMBER($E118))),"Needs a date","No expiry"),IF($H118&lt;0,"Expired",IF($H118&lt;=$M118,"Expiring","Valid")))))</f>
        <v/>
      </c>
      <c r="J118" s="32">
        <f>IF(AND($A118="",$B118="",$C118="",$D118="",$E118=""),"",IF(COUNTIF(People!$A$5:$A$34,$A118)=0,"Pick the person from the list",IF(COUNTIF(Setup!$A$12:$A$23,$B118)=0,"Pick the credential from the list",IF(AND(ISNUMBER($D118),ISNUMBER($E118),$E118&lt;$D118),"Expires before it was issued","OK"))))</f>
        <v/>
      </c>
      <c r="L118" s="33">
        <f>IF($B118="","",IFERROR(IF(INDEX(Setup!$C$12:$C$23,MATCH($B118,Setup!$A$12:$A$23,0))="","",INDEX(Setup!$C$12:$C$23,MATCH($B118,Setup!$A$12:$A$23,0))),""))</f>
        <v/>
      </c>
      <c r="M118" s="33">
        <f>IF($B118="","",IFERROR(IF(INDEX(Setup!$D$12:$D$23,MATCH($B118,Setup!$A$12:$A$23,0))="",60,INDEX(Setup!$D$12:$D$23,MATCH($B118,Setup!$A$12:$A$23,0))),60))</f>
        <v/>
      </c>
      <c r="N118" s="33">
        <f>IF(ISNUMBER($G118),$G118,0)</f>
        <v/>
      </c>
      <c r="O118" s="33">
        <f>IF(OR($A118="",$B118=""),"",IF(COUNTIFS($A$5:$A$404,$A118,$B$5:$B$404,$B118,$N$5:$N$404,"&gt;"&amp;$N118)&gt;0,"History","Current"))</f>
        <v/>
      </c>
    </row>
    <row r="119">
      <c r="A119" s="12" t="n"/>
      <c r="B119" s="12" t="n"/>
      <c r="C119" s="12" t="n"/>
      <c r="D119" s="28" t="n"/>
      <c r="E119" s="28" t="n"/>
      <c r="F119" s="12" t="n"/>
      <c r="G119" s="29">
        <f>IF(OR($A119="",$B119=""),"",IF(ISNUMBER($E119),$E119,IF(AND(ISNUMBER($D119),ISNUMBER($L119)),EDATE($D119,$L119),"")))</f>
        <v/>
      </c>
      <c r="H119" s="30">
        <f>IF(OR($G119="",$O119="History"),"",$G119-Setup!$B$5)</f>
        <v/>
      </c>
      <c r="I119" s="31">
        <f>IF(OR($A119="",$B119=""),"",IF($O119="History","Renewed",IF($G119="",IF(AND(ISNUMBER($L119),NOT(ISNUMBER($E119))),"Needs a date","No expiry"),IF($H119&lt;0,"Expired",IF($H119&lt;=$M119,"Expiring","Valid")))))</f>
        <v/>
      </c>
      <c r="J119" s="32">
        <f>IF(AND($A119="",$B119="",$C119="",$D119="",$E119=""),"",IF(COUNTIF(People!$A$5:$A$34,$A119)=0,"Pick the person from the list",IF(COUNTIF(Setup!$A$12:$A$23,$B119)=0,"Pick the credential from the list",IF(AND(ISNUMBER($D119),ISNUMBER($E119),$E119&lt;$D119),"Expires before it was issued","OK"))))</f>
        <v/>
      </c>
      <c r="L119" s="33">
        <f>IF($B119="","",IFERROR(IF(INDEX(Setup!$C$12:$C$23,MATCH($B119,Setup!$A$12:$A$23,0))="","",INDEX(Setup!$C$12:$C$23,MATCH($B119,Setup!$A$12:$A$23,0))),""))</f>
        <v/>
      </c>
      <c r="M119" s="33">
        <f>IF($B119="","",IFERROR(IF(INDEX(Setup!$D$12:$D$23,MATCH($B119,Setup!$A$12:$A$23,0))="",60,INDEX(Setup!$D$12:$D$23,MATCH($B119,Setup!$A$12:$A$23,0))),60))</f>
        <v/>
      </c>
      <c r="N119" s="33">
        <f>IF(ISNUMBER($G119),$G119,0)</f>
        <v/>
      </c>
      <c r="O119" s="33">
        <f>IF(OR($A119="",$B119=""),"",IF(COUNTIFS($A$5:$A$404,$A119,$B$5:$B$404,$B119,$N$5:$N$404,"&gt;"&amp;$N119)&gt;0,"History","Current"))</f>
        <v/>
      </c>
    </row>
    <row r="120">
      <c r="A120" s="12" t="n"/>
      <c r="B120" s="12" t="n"/>
      <c r="C120" s="12" t="n"/>
      <c r="D120" s="28" t="n"/>
      <c r="E120" s="28" t="n"/>
      <c r="F120" s="12" t="n"/>
      <c r="G120" s="29">
        <f>IF(OR($A120="",$B120=""),"",IF(ISNUMBER($E120),$E120,IF(AND(ISNUMBER($D120),ISNUMBER($L120)),EDATE($D120,$L120),"")))</f>
        <v/>
      </c>
      <c r="H120" s="30">
        <f>IF(OR($G120="",$O120="History"),"",$G120-Setup!$B$5)</f>
        <v/>
      </c>
      <c r="I120" s="31">
        <f>IF(OR($A120="",$B120=""),"",IF($O120="History","Renewed",IF($G120="",IF(AND(ISNUMBER($L120),NOT(ISNUMBER($E120))),"Needs a date","No expiry"),IF($H120&lt;0,"Expired",IF($H120&lt;=$M120,"Expiring","Valid")))))</f>
        <v/>
      </c>
      <c r="J120" s="32">
        <f>IF(AND($A120="",$B120="",$C120="",$D120="",$E120=""),"",IF(COUNTIF(People!$A$5:$A$34,$A120)=0,"Pick the person from the list",IF(COUNTIF(Setup!$A$12:$A$23,$B120)=0,"Pick the credential from the list",IF(AND(ISNUMBER($D120),ISNUMBER($E120),$E120&lt;$D120),"Expires before it was issued","OK"))))</f>
        <v/>
      </c>
      <c r="L120" s="33">
        <f>IF($B120="","",IFERROR(IF(INDEX(Setup!$C$12:$C$23,MATCH($B120,Setup!$A$12:$A$23,0))="","",INDEX(Setup!$C$12:$C$23,MATCH($B120,Setup!$A$12:$A$23,0))),""))</f>
        <v/>
      </c>
      <c r="M120" s="33">
        <f>IF($B120="","",IFERROR(IF(INDEX(Setup!$D$12:$D$23,MATCH($B120,Setup!$A$12:$A$23,0))="",60,INDEX(Setup!$D$12:$D$23,MATCH($B120,Setup!$A$12:$A$23,0))),60))</f>
        <v/>
      </c>
      <c r="N120" s="33">
        <f>IF(ISNUMBER($G120),$G120,0)</f>
        <v/>
      </c>
      <c r="O120" s="33">
        <f>IF(OR($A120="",$B120=""),"",IF(COUNTIFS($A$5:$A$404,$A120,$B$5:$B$404,$B120,$N$5:$N$404,"&gt;"&amp;$N120)&gt;0,"History","Current"))</f>
        <v/>
      </c>
    </row>
    <row r="121">
      <c r="A121" s="12" t="n"/>
      <c r="B121" s="12" t="n"/>
      <c r="C121" s="12" t="n"/>
      <c r="D121" s="28" t="n"/>
      <c r="E121" s="28" t="n"/>
      <c r="F121" s="12" t="n"/>
      <c r="G121" s="29">
        <f>IF(OR($A121="",$B121=""),"",IF(ISNUMBER($E121),$E121,IF(AND(ISNUMBER($D121),ISNUMBER($L121)),EDATE($D121,$L121),"")))</f>
        <v/>
      </c>
      <c r="H121" s="30">
        <f>IF(OR($G121="",$O121="History"),"",$G121-Setup!$B$5)</f>
        <v/>
      </c>
      <c r="I121" s="31">
        <f>IF(OR($A121="",$B121=""),"",IF($O121="History","Renewed",IF($G121="",IF(AND(ISNUMBER($L121),NOT(ISNUMBER($E121))),"Needs a date","No expiry"),IF($H121&lt;0,"Expired",IF($H121&lt;=$M121,"Expiring","Valid")))))</f>
        <v/>
      </c>
      <c r="J121" s="32">
        <f>IF(AND($A121="",$B121="",$C121="",$D121="",$E121=""),"",IF(COUNTIF(People!$A$5:$A$34,$A121)=0,"Pick the person from the list",IF(COUNTIF(Setup!$A$12:$A$23,$B121)=0,"Pick the credential from the list",IF(AND(ISNUMBER($D121),ISNUMBER($E121),$E121&lt;$D121),"Expires before it was issued","OK"))))</f>
        <v/>
      </c>
      <c r="L121" s="33">
        <f>IF($B121="","",IFERROR(IF(INDEX(Setup!$C$12:$C$23,MATCH($B121,Setup!$A$12:$A$23,0))="","",INDEX(Setup!$C$12:$C$23,MATCH($B121,Setup!$A$12:$A$23,0))),""))</f>
        <v/>
      </c>
      <c r="M121" s="33">
        <f>IF($B121="","",IFERROR(IF(INDEX(Setup!$D$12:$D$23,MATCH($B121,Setup!$A$12:$A$23,0))="",60,INDEX(Setup!$D$12:$D$23,MATCH($B121,Setup!$A$12:$A$23,0))),60))</f>
        <v/>
      </c>
      <c r="N121" s="33">
        <f>IF(ISNUMBER($G121),$G121,0)</f>
        <v/>
      </c>
      <c r="O121" s="33">
        <f>IF(OR($A121="",$B121=""),"",IF(COUNTIFS($A$5:$A$404,$A121,$B$5:$B$404,$B121,$N$5:$N$404,"&gt;"&amp;$N121)&gt;0,"History","Current"))</f>
        <v/>
      </c>
    </row>
    <row r="122">
      <c r="A122" s="12" t="n"/>
      <c r="B122" s="12" t="n"/>
      <c r="C122" s="12" t="n"/>
      <c r="D122" s="28" t="n"/>
      <c r="E122" s="28" t="n"/>
      <c r="F122" s="12" t="n"/>
      <c r="G122" s="29">
        <f>IF(OR($A122="",$B122=""),"",IF(ISNUMBER($E122),$E122,IF(AND(ISNUMBER($D122),ISNUMBER($L122)),EDATE($D122,$L122),"")))</f>
        <v/>
      </c>
      <c r="H122" s="30">
        <f>IF(OR($G122="",$O122="History"),"",$G122-Setup!$B$5)</f>
        <v/>
      </c>
      <c r="I122" s="31">
        <f>IF(OR($A122="",$B122=""),"",IF($O122="History","Renewed",IF($G122="",IF(AND(ISNUMBER($L122),NOT(ISNUMBER($E122))),"Needs a date","No expiry"),IF($H122&lt;0,"Expired",IF($H122&lt;=$M122,"Expiring","Valid")))))</f>
        <v/>
      </c>
      <c r="J122" s="32">
        <f>IF(AND($A122="",$B122="",$C122="",$D122="",$E122=""),"",IF(COUNTIF(People!$A$5:$A$34,$A122)=0,"Pick the person from the list",IF(COUNTIF(Setup!$A$12:$A$23,$B122)=0,"Pick the credential from the list",IF(AND(ISNUMBER($D122),ISNUMBER($E122),$E122&lt;$D122),"Expires before it was issued","OK"))))</f>
        <v/>
      </c>
      <c r="L122" s="33">
        <f>IF($B122="","",IFERROR(IF(INDEX(Setup!$C$12:$C$23,MATCH($B122,Setup!$A$12:$A$23,0))="","",INDEX(Setup!$C$12:$C$23,MATCH($B122,Setup!$A$12:$A$23,0))),""))</f>
        <v/>
      </c>
      <c r="M122" s="33">
        <f>IF($B122="","",IFERROR(IF(INDEX(Setup!$D$12:$D$23,MATCH($B122,Setup!$A$12:$A$23,0))="",60,INDEX(Setup!$D$12:$D$23,MATCH($B122,Setup!$A$12:$A$23,0))),60))</f>
        <v/>
      </c>
      <c r="N122" s="33">
        <f>IF(ISNUMBER($G122),$G122,0)</f>
        <v/>
      </c>
      <c r="O122" s="33">
        <f>IF(OR($A122="",$B122=""),"",IF(COUNTIFS($A$5:$A$404,$A122,$B$5:$B$404,$B122,$N$5:$N$404,"&gt;"&amp;$N122)&gt;0,"History","Current"))</f>
        <v/>
      </c>
    </row>
    <row r="123">
      <c r="A123" s="12" t="n"/>
      <c r="B123" s="12" t="n"/>
      <c r="C123" s="12" t="n"/>
      <c r="D123" s="28" t="n"/>
      <c r="E123" s="28" t="n"/>
      <c r="F123" s="12" t="n"/>
      <c r="G123" s="29">
        <f>IF(OR($A123="",$B123=""),"",IF(ISNUMBER($E123),$E123,IF(AND(ISNUMBER($D123),ISNUMBER($L123)),EDATE($D123,$L123),"")))</f>
        <v/>
      </c>
      <c r="H123" s="30">
        <f>IF(OR($G123="",$O123="History"),"",$G123-Setup!$B$5)</f>
        <v/>
      </c>
      <c r="I123" s="31">
        <f>IF(OR($A123="",$B123=""),"",IF($O123="History","Renewed",IF($G123="",IF(AND(ISNUMBER($L123),NOT(ISNUMBER($E123))),"Needs a date","No expiry"),IF($H123&lt;0,"Expired",IF($H123&lt;=$M123,"Expiring","Valid")))))</f>
        <v/>
      </c>
      <c r="J123" s="32">
        <f>IF(AND($A123="",$B123="",$C123="",$D123="",$E123=""),"",IF(COUNTIF(People!$A$5:$A$34,$A123)=0,"Pick the person from the list",IF(COUNTIF(Setup!$A$12:$A$23,$B123)=0,"Pick the credential from the list",IF(AND(ISNUMBER($D123),ISNUMBER($E123),$E123&lt;$D123),"Expires before it was issued","OK"))))</f>
        <v/>
      </c>
      <c r="L123" s="33">
        <f>IF($B123="","",IFERROR(IF(INDEX(Setup!$C$12:$C$23,MATCH($B123,Setup!$A$12:$A$23,0))="","",INDEX(Setup!$C$12:$C$23,MATCH($B123,Setup!$A$12:$A$23,0))),""))</f>
        <v/>
      </c>
      <c r="M123" s="33">
        <f>IF($B123="","",IFERROR(IF(INDEX(Setup!$D$12:$D$23,MATCH($B123,Setup!$A$12:$A$23,0))="",60,INDEX(Setup!$D$12:$D$23,MATCH($B123,Setup!$A$12:$A$23,0))),60))</f>
        <v/>
      </c>
      <c r="N123" s="33">
        <f>IF(ISNUMBER($G123),$G123,0)</f>
        <v/>
      </c>
      <c r="O123" s="33">
        <f>IF(OR($A123="",$B123=""),"",IF(COUNTIFS($A$5:$A$404,$A123,$B$5:$B$404,$B123,$N$5:$N$404,"&gt;"&amp;$N123)&gt;0,"History","Current"))</f>
        <v/>
      </c>
    </row>
    <row r="124">
      <c r="A124" s="12" t="n"/>
      <c r="B124" s="12" t="n"/>
      <c r="C124" s="12" t="n"/>
      <c r="D124" s="28" t="n"/>
      <c r="E124" s="28" t="n"/>
      <c r="F124" s="12" t="n"/>
      <c r="G124" s="29">
        <f>IF(OR($A124="",$B124=""),"",IF(ISNUMBER($E124),$E124,IF(AND(ISNUMBER($D124),ISNUMBER($L124)),EDATE($D124,$L124),"")))</f>
        <v/>
      </c>
      <c r="H124" s="30">
        <f>IF(OR($G124="",$O124="History"),"",$G124-Setup!$B$5)</f>
        <v/>
      </c>
      <c r="I124" s="31">
        <f>IF(OR($A124="",$B124=""),"",IF($O124="History","Renewed",IF($G124="",IF(AND(ISNUMBER($L124),NOT(ISNUMBER($E124))),"Needs a date","No expiry"),IF($H124&lt;0,"Expired",IF($H124&lt;=$M124,"Expiring","Valid")))))</f>
        <v/>
      </c>
      <c r="J124" s="32">
        <f>IF(AND($A124="",$B124="",$C124="",$D124="",$E124=""),"",IF(COUNTIF(People!$A$5:$A$34,$A124)=0,"Pick the person from the list",IF(COUNTIF(Setup!$A$12:$A$23,$B124)=0,"Pick the credential from the list",IF(AND(ISNUMBER($D124),ISNUMBER($E124),$E124&lt;$D124),"Expires before it was issued","OK"))))</f>
        <v/>
      </c>
      <c r="L124" s="33">
        <f>IF($B124="","",IFERROR(IF(INDEX(Setup!$C$12:$C$23,MATCH($B124,Setup!$A$12:$A$23,0))="","",INDEX(Setup!$C$12:$C$23,MATCH($B124,Setup!$A$12:$A$23,0))),""))</f>
        <v/>
      </c>
      <c r="M124" s="33">
        <f>IF($B124="","",IFERROR(IF(INDEX(Setup!$D$12:$D$23,MATCH($B124,Setup!$A$12:$A$23,0))="",60,INDEX(Setup!$D$12:$D$23,MATCH($B124,Setup!$A$12:$A$23,0))),60))</f>
        <v/>
      </c>
      <c r="N124" s="33">
        <f>IF(ISNUMBER($G124),$G124,0)</f>
        <v/>
      </c>
      <c r="O124" s="33">
        <f>IF(OR($A124="",$B124=""),"",IF(COUNTIFS($A$5:$A$404,$A124,$B$5:$B$404,$B124,$N$5:$N$404,"&gt;"&amp;$N124)&gt;0,"History","Current"))</f>
        <v/>
      </c>
    </row>
    <row r="125">
      <c r="A125" s="12" t="n"/>
      <c r="B125" s="12" t="n"/>
      <c r="C125" s="12" t="n"/>
      <c r="D125" s="28" t="n"/>
      <c r="E125" s="28" t="n"/>
      <c r="F125" s="12" t="n"/>
      <c r="G125" s="29">
        <f>IF(OR($A125="",$B125=""),"",IF(ISNUMBER($E125),$E125,IF(AND(ISNUMBER($D125),ISNUMBER($L125)),EDATE($D125,$L125),"")))</f>
        <v/>
      </c>
      <c r="H125" s="30">
        <f>IF(OR($G125="",$O125="History"),"",$G125-Setup!$B$5)</f>
        <v/>
      </c>
      <c r="I125" s="31">
        <f>IF(OR($A125="",$B125=""),"",IF($O125="History","Renewed",IF($G125="",IF(AND(ISNUMBER($L125),NOT(ISNUMBER($E125))),"Needs a date","No expiry"),IF($H125&lt;0,"Expired",IF($H125&lt;=$M125,"Expiring","Valid")))))</f>
        <v/>
      </c>
      <c r="J125" s="32">
        <f>IF(AND($A125="",$B125="",$C125="",$D125="",$E125=""),"",IF(COUNTIF(People!$A$5:$A$34,$A125)=0,"Pick the person from the list",IF(COUNTIF(Setup!$A$12:$A$23,$B125)=0,"Pick the credential from the list",IF(AND(ISNUMBER($D125),ISNUMBER($E125),$E125&lt;$D125),"Expires before it was issued","OK"))))</f>
        <v/>
      </c>
      <c r="L125" s="33">
        <f>IF($B125="","",IFERROR(IF(INDEX(Setup!$C$12:$C$23,MATCH($B125,Setup!$A$12:$A$23,0))="","",INDEX(Setup!$C$12:$C$23,MATCH($B125,Setup!$A$12:$A$23,0))),""))</f>
        <v/>
      </c>
      <c r="M125" s="33">
        <f>IF($B125="","",IFERROR(IF(INDEX(Setup!$D$12:$D$23,MATCH($B125,Setup!$A$12:$A$23,0))="",60,INDEX(Setup!$D$12:$D$23,MATCH($B125,Setup!$A$12:$A$23,0))),60))</f>
        <v/>
      </c>
      <c r="N125" s="33">
        <f>IF(ISNUMBER($G125),$G125,0)</f>
        <v/>
      </c>
      <c r="O125" s="33">
        <f>IF(OR($A125="",$B125=""),"",IF(COUNTIFS($A$5:$A$404,$A125,$B$5:$B$404,$B125,$N$5:$N$404,"&gt;"&amp;$N125)&gt;0,"History","Current"))</f>
        <v/>
      </c>
    </row>
    <row r="126">
      <c r="A126" s="12" t="n"/>
      <c r="B126" s="12" t="n"/>
      <c r="C126" s="12" t="n"/>
      <c r="D126" s="28" t="n"/>
      <c r="E126" s="28" t="n"/>
      <c r="F126" s="12" t="n"/>
      <c r="G126" s="29">
        <f>IF(OR($A126="",$B126=""),"",IF(ISNUMBER($E126),$E126,IF(AND(ISNUMBER($D126),ISNUMBER($L126)),EDATE($D126,$L126),"")))</f>
        <v/>
      </c>
      <c r="H126" s="30">
        <f>IF(OR($G126="",$O126="History"),"",$G126-Setup!$B$5)</f>
        <v/>
      </c>
      <c r="I126" s="31">
        <f>IF(OR($A126="",$B126=""),"",IF($O126="History","Renewed",IF($G126="",IF(AND(ISNUMBER($L126),NOT(ISNUMBER($E126))),"Needs a date","No expiry"),IF($H126&lt;0,"Expired",IF($H126&lt;=$M126,"Expiring","Valid")))))</f>
        <v/>
      </c>
      <c r="J126" s="32">
        <f>IF(AND($A126="",$B126="",$C126="",$D126="",$E126=""),"",IF(COUNTIF(People!$A$5:$A$34,$A126)=0,"Pick the person from the list",IF(COUNTIF(Setup!$A$12:$A$23,$B126)=0,"Pick the credential from the list",IF(AND(ISNUMBER($D126),ISNUMBER($E126),$E126&lt;$D126),"Expires before it was issued","OK"))))</f>
        <v/>
      </c>
      <c r="L126" s="33">
        <f>IF($B126="","",IFERROR(IF(INDEX(Setup!$C$12:$C$23,MATCH($B126,Setup!$A$12:$A$23,0))="","",INDEX(Setup!$C$12:$C$23,MATCH($B126,Setup!$A$12:$A$23,0))),""))</f>
        <v/>
      </c>
      <c r="M126" s="33">
        <f>IF($B126="","",IFERROR(IF(INDEX(Setup!$D$12:$D$23,MATCH($B126,Setup!$A$12:$A$23,0))="",60,INDEX(Setup!$D$12:$D$23,MATCH($B126,Setup!$A$12:$A$23,0))),60))</f>
        <v/>
      </c>
      <c r="N126" s="33">
        <f>IF(ISNUMBER($G126),$G126,0)</f>
        <v/>
      </c>
      <c r="O126" s="33">
        <f>IF(OR($A126="",$B126=""),"",IF(COUNTIFS($A$5:$A$404,$A126,$B$5:$B$404,$B126,$N$5:$N$404,"&gt;"&amp;$N126)&gt;0,"History","Current"))</f>
        <v/>
      </c>
    </row>
    <row r="127">
      <c r="A127" s="12" t="n"/>
      <c r="B127" s="12" t="n"/>
      <c r="C127" s="12" t="n"/>
      <c r="D127" s="28" t="n"/>
      <c r="E127" s="28" t="n"/>
      <c r="F127" s="12" t="n"/>
      <c r="G127" s="29">
        <f>IF(OR($A127="",$B127=""),"",IF(ISNUMBER($E127),$E127,IF(AND(ISNUMBER($D127),ISNUMBER($L127)),EDATE($D127,$L127),"")))</f>
        <v/>
      </c>
      <c r="H127" s="30">
        <f>IF(OR($G127="",$O127="History"),"",$G127-Setup!$B$5)</f>
        <v/>
      </c>
      <c r="I127" s="31">
        <f>IF(OR($A127="",$B127=""),"",IF($O127="History","Renewed",IF($G127="",IF(AND(ISNUMBER($L127),NOT(ISNUMBER($E127))),"Needs a date","No expiry"),IF($H127&lt;0,"Expired",IF($H127&lt;=$M127,"Expiring","Valid")))))</f>
        <v/>
      </c>
      <c r="J127" s="32">
        <f>IF(AND($A127="",$B127="",$C127="",$D127="",$E127=""),"",IF(COUNTIF(People!$A$5:$A$34,$A127)=0,"Pick the person from the list",IF(COUNTIF(Setup!$A$12:$A$23,$B127)=0,"Pick the credential from the list",IF(AND(ISNUMBER($D127),ISNUMBER($E127),$E127&lt;$D127),"Expires before it was issued","OK"))))</f>
        <v/>
      </c>
      <c r="L127" s="33">
        <f>IF($B127="","",IFERROR(IF(INDEX(Setup!$C$12:$C$23,MATCH($B127,Setup!$A$12:$A$23,0))="","",INDEX(Setup!$C$12:$C$23,MATCH($B127,Setup!$A$12:$A$23,0))),""))</f>
        <v/>
      </c>
      <c r="M127" s="33">
        <f>IF($B127="","",IFERROR(IF(INDEX(Setup!$D$12:$D$23,MATCH($B127,Setup!$A$12:$A$23,0))="",60,INDEX(Setup!$D$12:$D$23,MATCH($B127,Setup!$A$12:$A$23,0))),60))</f>
        <v/>
      </c>
      <c r="N127" s="33">
        <f>IF(ISNUMBER($G127),$G127,0)</f>
        <v/>
      </c>
      <c r="O127" s="33">
        <f>IF(OR($A127="",$B127=""),"",IF(COUNTIFS($A$5:$A$404,$A127,$B$5:$B$404,$B127,$N$5:$N$404,"&gt;"&amp;$N127)&gt;0,"History","Current"))</f>
        <v/>
      </c>
    </row>
    <row r="128">
      <c r="A128" s="12" t="n"/>
      <c r="B128" s="12" t="n"/>
      <c r="C128" s="12" t="n"/>
      <c r="D128" s="28" t="n"/>
      <c r="E128" s="28" t="n"/>
      <c r="F128" s="12" t="n"/>
      <c r="G128" s="29">
        <f>IF(OR($A128="",$B128=""),"",IF(ISNUMBER($E128),$E128,IF(AND(ISNUMBER($D128),ISNUMBER($L128)),EDATE($D128,$L128),"")))</f>
        <v/>
      </c>
      <c r="H128" s="30">
        <f>IF(OR($G128="",$O128="History"),"",$G128-Setup!$B$5)</f>
        <v/>
      </c>
      <c r="I128" s="31">
        <f>IF(OR($A128="",$B128=""),"",IF($O128="History","Renewed",IF($G128="",IF(AND(ISNUMBER($L128),NOT(ISNUMBER($E128))),"Needs a date","No expiry"),IF($H128&lt;0,"Expired",IF($H128&lt;=$M128,"Expiring","Valid")))))</f>
        <v/>
      </c>
      <c r="J128" s="32">
        <f>IF(AND($A128="",$B128="",$C128="",$D128="",$E128=""),"",IF(COUNTIF(People!$A$5:$A$34,$A128)=0,"Pick the person from the list",IF(COUNTIF(Setup!$A$12:$A$23,$B128)=0,"Pick the credential from the list",IF(AND(ISNUMBER($D128),ISNUMBER($E128),$E128&lt;$D128),"Expires before it was issued","OK"))))</f>
        <v/>
      </c>
      <c r="L128" s="33">
        <f>IF($B128="","",IFERROR(IF(INDEX(Setup!$C$12:$C$23,MATCH($B128,Setup!$A$12:$A$23,0))="","",INDEX(Setup!$C$12:$C$23,MATCH($B128,Setup!$A$12:$A$23,0))),""))</f>
        <v/>
      </c>
      <c r="M128" s="33">
        <f>IF($B128="","",IFERROR(IF(INDEX(Setup!$D$12:$D$23,MATCH($B128,Setup!$A$12:$A$23,0))="",60,INDEX(Setup!$D$12:$D$23,MATCH($B128,Setup!$A$12:$A$23,0))),60))</f>
        <v/>
      </c>
      <c r="N128" s="33">
        <f>IF(ISNUMBER($G128),$G128,0)</f>
        <v/>
      </c>
      <c r="O128" s="33">
        <f>IF(OR($A128="",$B128=""),"",IF(COUNTIFS($A$5:$A$404,$A128,$B$5:$B$404,$B128,$N$5:$N$404,"&gt;"&amp;$N128)&gt;0,"History","Current"))</f>
        <v/>
      </c>
    </row>
    <row r="129">
      <c r="A129" s="12" t="n"/>
      <c r="B129" s="12" t="n"/>
      <c r="C129" s="12" t="n"/>
      <c r="D129" s="28" t="n"/>
      <c r="E129" s="28" t="n"/>
      <c r="F129" s="12" t="n"/>
      <c r="G129" s="29">
        <f>IF(OR($A129="",$B129=""),"",IF(ISNUMBER($E129),$E129,IF(AND(ISNUMBER($D129),ISNUMBER($L129)),EDATE($D129,$L129),"")))</f>
        <v/>
      </c>
      <c r="H129" s="30">
        <f>IF(OR($G129="",$O129="History"),"",$G129-Setup!$B$5)</f>
        <v/>
      </c>
      <c r="I129" s="31">
        <f>IF(OR($A129="",$B129=""),"",IF($O129="History","Renewed",IF($G129="",IF(AND(ISNUMBER($L129),NOT(ISNUMBER($E129))),"Needs a date","No expiry"),IF($H129&lt;0,"Expired",IF($H129&lt;=$M129,"Expiring","Valid")))))</f>
        <v/>
      </c>
      <c r="J129" s="32">
        <f>IF(AND($A129="",$B129="",$C129="",$D129="",$E129=""),"",IF(COUNTIF(People!$A$5:$A$34,$A129)=0,"Pick the person from the list",IF(COUNTIF(Setup!$A$12:$A$23,$B129)=0,"Pick the credential from the list",IF(AND(ISNUMBER($D129),ISNUMBER($E129),$E129&lt;$D129),"Expires before it was issued","OK"))))</f>
        <v/>
      </c>
      <c r="L129" s="33">
        <f>IF($B129="","",IFERROR(IF(INDEX(Setup!$C$12:$C$23,MATCH($B129,Setup!$A$12:$A$23,0))="","",INDEX(Setup!$C$12:$C$23,MATCH($B129,Setup!$A$12:$A$23,0))),""))</f>
        <v/>
      </c>
      <c r="M129" s="33">
        <f>IF($B129="","",IFERROR(IF(INDEX(Setup!$D$12:$D$23,MATCH($B129,Setup!$A$12:$A$23,0))="",60,INDEX(Setup!$D$12:$D$23,MATCH($B129,Setup!$A$12:$A$23,0))),60))</f>
        <v/>
      </c>
      <c r="N129" s="33">
        <f>IF(ISNUMBER($G129),$G129,0)</f>
        <v/>
      </c>
      <c r="O129" s="33">
        <f>IF(OR($A129="",$B129=""),"",IF(COUNTIFS($A$5:$A$404,$A129,$B$5:$B$404,$B129,$N$5:$N$404,"&gt;"&amp;$N129)&gt;0,"History","Current"))</f>
        <v/>
      </c>
    </row>
    <row r="130">
      <c r="A130" s="12" t="n"/>
      <c r="B130" s="12" t="n"/>
      <c r="C130" s="12" t="n"/>
      <c r="D130" s="28" t="n"/>
      <c r="E130" s="28" t="n"/>
      <c r="F130" s="12" t="n"/>
      <c r="G130" s="29">
        <f>IF(OR($A130="",$B130=""),"",IF(ISNUMBER($E130),$E130,IF(AND(ISNUMBER($D130),ISNUMBER($L130)),EDATE($D130,$L130),"")))</f>
        <v/>
      </c>
      <c r="H130" s="30">
        <f>IF(OR($G130="",$O130="History"),"",$G130-Setup!$B$5)</f>
        <v/>
      </c>
      <c r="I130" s="31">
        <f>IF(OR($A130="",$B130=""),"",IF($O130="History","Renewed",IF($G130="",IF(AND(ISNUMBER($L130),NOT(ISNUMBER($E130))),"Needs a date","No expiry"),IF($H130&lt;0,"Expired",IF($H130&lt;=$M130,"Expiring","Valid")))))</f>
        <v/>
      </c>
      <c r="J130" s="32">
        <f>IF(AND($A130="",$B130="",$C130="",$D130="",$E130=""),"",IF(COUNTIF(People!$A$5:$A$34,$A130)=0,"Pick the person from the list",IF(COUNTIF(Setup!$A$12:$A$23,$B130)=0,"Pick the credential from the list",IF(AND(ISNUMBER($D130),ISNUMBER($E130),$E130&lt;$D130),"Expires before it was issued","OK"))))</f>
        <v/>
      </c>
      <c r="L130" s="33">
        <f>IF($B130="","",IFERROR(IF(INDEX(Setup!$C$12:$C$23,MATCH($B130,Setup!$A$12:$A$23,0))="","",INDEX(Setup!$C$12:$C$23,MATCH($B130,Setup!$A$12:$A$23,0))),""))</f>
        <v/>
      </c>
      <c r="M130" s="33">
        <f>IF($B130="","",IFERROR(IF(INDEX(Setup!$D$12:$D$23,MATCH($B130,Setup!$A$12:$A$23,0))="",60,INDEX(Setup!$D$12:$D$23,MATCH($B130,Setup!$A$12:$A$23,0))),60))</f>
        <v/>
      </c>
      <c r="N130" s="33">
        <f>IF(ISNUMBER($G130),$G130,0)</f>
        <v/>
      </c>
      <c r="O130" s="33">
        <f>IF(OR($A130="",$B130=""),"",IF(COUNTIFS($A$5:$A$404,$A130,$B$5:$B$404,$B130,$N$5:$N$404,"&gt;"&amp;$N130)&gt;0,"History","Current"))</f>
        <v/>
      </c>
    </row>
    <row r="131">
      <c r="A131" s="12" t="n"/>
      <c r="B131" s="12" t="n"/>
      <c r="C131" s="12" t="n"/>
      <c r="D131" s="28" t="n"/>
      <c r="E131" s="28" t="n"/>
      <c r="F131" s="12" t="n"/>
      <c r="G131" s="29">
        <f>IF(OR($A131="",$B131=""),"",IF(ISNUMBER($E131),$E131,IF(AND(ISNUMBER($D131),ISNUMBER($L131)),EDATE($D131,$L131),"")))</f>
        <v/>
      </c>
      <c r="H131" s="30">
        <f>IF(OR($G131="",$O131="History"),"",$G131-Setup!$B$5)</f>
        <v/>
      </c>
      <c r="I131" s="31">
        <f>IF(OR($A131="",$B131=""),"",IF($O131="History","Renewed",IF($G131="",IF(AND(ISNUMBER($L131),NOT(ISNUMBER($E131))),"Needs a date","No expiry"),IF($H131&lt;0,"Expired",IF($H131&lt;=$M131,"Expiring","Valid")))))</f>
        <v/>
      </c>
      <c r="J131" s="32">
        <f>IF(AND($A131="",$B131="",$C131="",$D131="",$E131=""),"",IF(COUNTIF(People!$A$5:$A$34,$A131)=0,"Pick the person from the list",IF(COUNTIF(Setup!$A$12:$A$23,$B131)=0,"Pick the credential from the list",IF(AND(ISNUMBER($D131),ISNUMBER($E131),$E131&lt;$D131),"Expires before it was issued","OK"))))</f>
        <v/>
      </c>
      <c r="L131" s="33">
        <f>IF($B131="","",IFERROR(IF(INDEX(Setup!$C$12:$C$23,MATCH($B131,Setup!$A$12:$A$23,0))="","",INDEX(Setup!$C$12:$C$23,MATCH($B131,Setup!$A$12:$A$23,0))),""))</f>
        <v/>
      </c>
      <c r="M131" s="33">
        <f>IF($B131="","",IFERROR(IF(INDEX(Setup!$D$12:$D$23,MATCH($B131,Setup!$A$12:$A$23,0))="",60,INDEX(Setup!$D$12:$D$23,MATCH($B131,Setup!$A$12:$A$23,0))),60))</f>
        <v/>
      </c>
      <c r="N131" s="33">
        <f>IF(ISNUMBER($G131),$G131,0)</f>
        <v/>
      </c>
      <c r="O131" s="33">
        <f>IF(OR($A131="",$B131=""),"",IF(COUNTIFS($A$5:$A$404,$A131,$B$5:$B$404,$B131,$N$5:$N$404,"&gt;"&amp;$N131)&gt;0,"History","Current"))</f>
        <v/>
      </c>
    </row>
    <row r="132">
      <c r="A132" s="12" t="n"/>
      <c r="B132" s="12" t="n"/>
      <c r="C132" s="12" t="n"/>
      <c r="D132" s="28" t="n"/>
      <c r="E132" s="28" t="n"/>
      <c r="F132" s="12" t="n"/>
      <c r="G132" s="29">
        <f>IF(OR($A132="",$B132=""),"",IF(ISNUMBER($E132),$E132,IF(AND(ISNUMBER($D132),ISNUMBER($L132)),EDATE($D132,$L132),"")))</f>
        <v/>
      </c>
      <c r="H132" s="30">
        <f>IF(OR($G132="",$O132="History"),"",$G132-Setup!$B$5)</f>
        <v/>
      </c>
      <c r="I132" s="31">
        <f>IF(OR($A132="",$B132=""),"",IF($O132="History","Renewed",IF($G132="",IF(AND(ISNUMBER($L132),NOT(ISNUMBER($E132))),"Needs a date","No expiry"),IF($H132&lt;0,"Expired",IF($H132&lt;=$M132,"Expiring","Valid")))))</f>
        <v/>
      </c>
      <c r="J132" s="32">
        <f>IF(AND($A132="",$B132="",$C132="",$D132="",$E132=""),"",IF(COUNTIF(People!$A$5:$A$34,$A132)=0,"Pick the person from the list",IF(COUNTIF(Setup!$A$12:$A$23,$B132)=0,"Pick the credential from the list",IF(AND(ISNUMBER($D132),ISNUMBER($E132),$E132&lt;$D132),"Expires before it was issued","OK"))))</f>
        <v/>
      </c>
      <c r="L132" s="33">
        <f>IF($B132="","",IFERROR(IF(INDEX(Setup!$C$12:$C$23,MATCH($B132,Setup!$A$12:$A$23,0))="","",INDEX(Setup!$C$12:$C$23,MATCH($B132,Setup!$A$12:$A$23,0))),""))</f>
        <v/>
      </c>
      <c r="M132" s="33">
        <f>IF($B132="","",IFERROR(IF(INDEX(Setup!$D$12:$D$23,MATCH($B132,Setup!$A$12:$A$23,0))="",60,INDEX(Setup!$D$12:$D$23,MATCH($B132,Setup!$A$12:$A$23,0))),60))</f>
        <v/>
      </c>
      <c r="N132" s="33">
        <f>IF(ISNUMBER($G132),$G132,0)</f>
        <v/>
      </c>
      <c r="O132" s="33">
        <f>IF(OR($A132="",$B132=""),"",IF(COUNTIFS($A$5:$A$404,$A132,$B$5:$B$404,$B132,$N$5:$N$404,"&gt;"&amp;$N132)&gt;0,"History","Current"))</f>
        <v/>
      </c>
    </row>
    <row r="133">
      <c r="A133" s="12" t="n"/>
      <c r="B133" s="12" t="n"/>
      <c r="C133" s="12" t="n"/>
      <c r="D133" s="28" t="n"/>
      <c r="E133" s="28" t="n"/>
      <c r="F133" s="12" t="n"/>
      <c r="G133" s="29">
        <f>IF(OR($A133="",$B133=""),"",IF(ISNUMBER($E133),$E133,IF(AND(ISNUMBER($D133),ISNUMBER($L133)),EDATE($D133,$L133),"")))</f>
        <v/>
      </c>
      <c r="H133" s="30">
        <f>IF(OR($G133="",$O133="History"),"",$G133-Setup!$B$5)</f>
        <v/>
      </c>
      <c r="I133" s="31">
        <f>IF(OR($A133="",$B133=""),"",IF($O133="History","Renewed",IF($G133="",IF(AND(ISNUMBER($L133),NOT(ISNUMBER($E133))),"Needs a date","No expiry"),IF($H133&lt;0,"Expired",IF($H133&lt;=$M133,"Expiring","Valid")))))</f>
        <v/>
      </c>
      <c r="J133" s="32">
        <f>IF(AND($A133="",$B133="",$C133="",$D133="",$E133=""),"",IF(COUNTIF(People!$A$5:$A$34,$A133)=0,"Pick the person from the list",IF(COUNTIF(Setup!$A$12:$A$23,$B133)=0,"Pick the credential from the list",IF(AND(ISNUMBER($D133),ISNUMBER($E133),$E133&lt;$D133),"Expires before it was issued","OK"))))</f>
        <v/>
      </c>
      <c r="L133" s="33">
        <f>IF($B133="","",IFERROR(IF(INDEX(Setup!$C$12:$C$23,MATCH($B133,Setup!$A$12:$A$23,0))="","",INDEX(Setup!$C$12:$C$23,MATCH($B133,Setup!$A$12:$A$23,0))),""))</f>
        <v/>
      </c>
      <c r="M133" s="33">
        <f>IF($B133="","",IFERROR(IF(INDEX(Setup!$D$12:$D$23,MATCH($B133,Setup!$A$12:$A$23,0))="",60,INDEX(Setup!$D$12:$D$23,MATCH($B133,Setup!$A$12:$A$23,0))),60))</f>
        <v/>
      </c>
      <c r="N133" s="33">
        <f>IF(ISNUMBER($G133),$G133,0)</f>
        <v/>
      </c>
      <c r="O133" s="33">
        <f>IF(OR($A133="",$B133=""),"",IF(COUNTIFS($A$5:$A$404,$A133,$B$5:$B$404,$B133,$N$5:$N$404,"&gt;"&amp;$N133)&gt;0,"History","Current"))</f>
        <v/>
      </c>
    </row>
    <row r="134">
      <c r="A134" s="12" t="n"/>
      <c r="B134" s="12" t="n"/>
      <c r="C134" s="12" t="n"/>
      <c r="D134" s="28" t="n"/>
      <c r="E134" s="28" t="n"/>
      <c r="F134" s="12" t="n"/>
      <c r="G134" s="29">
        <f>IF(OR($A134="",$B134=""),"",IF(ISNUMBER($E134),$E134,IF(AND(ISNUMBER($D134),ISNUMBER($L134)),EDATE($D134,$L134),"")))</f>
        <v/>
      </c>
      <c r="H134" s="30">
        <f>IF(OR($G134="",$O134="History"),"",$G134-Setup!$B$5)</f>
        <v/>
      </c>
      <c r="I134" s="31">
        <f>IF(OR($A134="",$B134=""),"",IF($O134="History","Renewed",IF($G134="",IF(AND(ISNUMBER($L134),NOT(ISNUMBER($E134))),"Needs a date","No expiry"),IF($H134&lt;0,"Expired",IF($H134&lt;=$M134,"Expiring","Valid")))))</f>
        <v/>
      </c>
      <c r="J134" s="32">
        <f>IF(AND($A134="",$B134="",$C134="",$D134="",$E134=""),"",IF(COUNTIF(People!$A$5:$A$34,$A134)=0,"Pick the person from the list",IF(COUNTIF(Setup!$A$12:$A$23,$B134)=0,"Pick the credential from the list",IF(AND(ISNUMBER($D134),ISNUMBER($E134),$E134&lt;$D134),"Expires before it was issued","OK"))))</f>
        <v/>
      </c>
      <c r="L134" s="33">
        <f>IF($B134="","",IFERROR(IF(INDEX(Setup!$C$12:$C$23,MATCH($B134,Setup!$A$12:$A$23,0))="","",INDEX(Setup!$C$12:$C$23,MATCH($B134,Setup!$A$12:$A$23,0))),""))</f>
        <v/>
      </c>
      <c r="M134" s="33">
        <f>IF($B134="","",IFERROR(IF(INDEX(Setup!$D$12:$D$23,MATCH($B134,Setup!$A$12:$A$23,0))="",60,INDEX(Setup!$D$12:$D$23,MATCH($B134,Setup!$A$12:$A$23,0))),60))</f>
        <v/>
      </c>
      <c r="N134" s="33">
        <f>IF(ISNUMBER($G134),$G134,0)</f>
        <v/>
      </c>
      <c r="O134" s="33">
        <f>IF(OR($A134="",$B134=""),"",IF(COUNTIFS($A$5:$A$404,$A134,$B$5:$B$404,$B134,$N$5:$N$404,"&gt;"&amp;$N134)&gt;0,"History","Current"))</f>
        <v/>
      </c>
    </row>
    <row r="135">
      <c r="A135" s="12" t="n"/>
      <c r="B135" s="12" t="n"/>
      <c r="C135" s="12" t="n"/>
      <c r="D135" s="28" t="n"/>
      <c r="E135" s="28" t="n"/>
      <c r="F135" s="12" t="n"/>
      <c r="G135" s="29">
        <f>IF(OR($A135="",$B135=""),"",IF(ISNUMBER($E135),$E135,IF(AND(ISNUMBER($D135),ISNUMBER($L135)),EDATE($D135,$L135),"")))</f>
        <v/>
      </c>
      <c r="H135" s="30">
        <f>IF(OR($G135="",$O135="History"),"",$G135-Setup!$B$5)</f>
        <v/>
      </c>
      <c r="I135" s="31">
        <f>IF(OR($A135="",$B135=""),"",IF($O135="History","Renewed",IF($G135="",IF(AND(ISNUMBER($L135),NOT(ISNUMBER($E135))),"Needs a date","No expiry"),IF($H135&lt;0,"Expired",IF($H135&lt;=$M135,"Expiring","Valid")))))</f>
        <v/>
      </c>
      <c r="J135" s="32">
        <f>IF(AND($A135="",$B135="",$C135="",$D135="",$E135=""),"",IF(COUNTIF(People!$A$5:$A$34,$A135)=0,"Pick the person from the list",IF(COUNTIF(Setup!$A$12:$A$23,$B135)=0,"Pick the credential from the list",IF(AND(ISNUMBER($D135),ISNUMBER($E135),$E135&lt;$D135),"Expires before it was issued","OK"))))</f>
        <v/>
      </c>
      <c r="L135" s="33">
        <f>IF($B135="","",IFERROR(IF(INDEX(Setup!$C$12:$C$23,MATCH($B135,Setup!$A$12:$A$23,0))="","",INDEX(Setup!$C$12:$C$23,MATCH($B135,Setup!$A$12:$A$23,0))),""))</f>
        <v/>
      </c>
      <c r="M135" s="33">
        <f>IF($B135="","",IFERROR(IF(INDEX(Setup!$D$12:$D$23,MATCH($B135,Setup!$A$12:$A$23,0))="",60,INDEX(Setup!$D$12:$D$23,MATCH($B135,Setup!$A$12:$A$23,0))),60))</f>
        <v/>
      </c>
      <c r="N135" s="33">
        <f>IF(ISNUMBER($G135),$G135,0)</f>
        <v/>
      </c>
      <c r="O135" s="33">
        <f>IF(OR($A135="",$B135=""),"",IF(COUNTIFS($A$5:$A$404,$A135,$B$5:$B$404,$B135,$N$5:$N$404,"&gt;"&amp;$N135)&gt;0,"History","Current"))</f>
        <v/>
      </c>
    </row>
    <row r="136">
      <c r="A136" s="12" t="n"/>
      <c r="B136" s="12" t="n"/>
      <c r="C136" s="12" t="n"/>
      <c r="D136" s="28" t="n"/>
      <c r="E136" s="28" t="n"/>
      <c r="F136" s="12" t="n"/>
      <c r="G136" s="29">
        <f>IF(OR($A136="",$B136=""),"",IF(ISNUMBER($E136),$E136,IF(AND(ISNUMBER($D136),ISNUMBER($L136)),EDATE($D136,$L136),"")))</f>
        <v/>
      </c>
      <c r="H136" s="30">
        <f>IF(OR($G136="",$O136="History"),"",$G136-Setup!$B$5)</f>
        <v/>
      </c>
      <c r="I136" s="31">
        <f>IF(OR($A136="",$B136=""),"",IF($O136="History","Renewed",IF($G136="",IF(AND(ISNUMBER($L136),NOT(ISNUMBER($E136))),"Needs a date","No expiry"),IF($H136&lt;0,"Expired",IF($H136&lt;=$M136,"Expiring","Valid")))))</f>
        <v/>
      </c>
      <c r="J136" s="32">
        <f>IF(AND($A136="",$B136="",$C136="",$D136="",$E136=""),"",IF(COUNTIF(People!$A$5:$A$34,$A136)=0,"Pick the person from the list",IF(COUNTIF(Setup!$A$12:$A$23,$B136)=0,"Pick the credential from the list",IF(AND(ISNUMBER($D136),ISNUMBER($E136),$E136&lt;$D136),"Expires before it was issued","OK"))))</f>
        <v/>
      </c>
      <c r="L136" s="33">
        <f>IF($B136="","",IFERROR(IF(INDEX(Setup!$C$12:$C$23,MATCH($B136,Setup!$A$12:$A$23,0))="","",INDEX(Setup!$C$12:$C$23,MATCH($B136,Setup!$A$12:$A$23,0))),""))</f>
        <v/>
      </c>
      <c r="M136" s="33">
        <f>IF($B136="","",IFERROR(IF(INDEX(Setup!$D$12:$D$23,MATCH($B136,Setup!$A$12:$A$23,0))="",60,INDEX(Setup!$D$12:$D$23,MATCH($B136,Setup!$A$12:$A$23,0))),60))</f>
        <v/>
      </c>
      <c r="N136" s="33">
        <f>IF(ISNUMBER($G136),$G136,0)</f>
        <v/>
      </c>
      <c r="O136" s="33">
        <f>IF(OR($A136="",$B136=""),"",IF(COUNTIFS($A$5:$A$404,$A136,$B$5:$B$404,$B136,$N$5:$N$404,"&gt;"&amp;$N136)&gt;0,"History","Current"))</f>
        <v/>
      </c>
    </row>
    <row r="137">
      <c r="A137" s="12" t="n"/>
      <c r="B137" s="12" t="n"/>
      <c r="C137" s="12" t="n"/>
      <c r="D137" s="28" t="n"/>
      <c r="E137" s="28" t="n"/>
      <c r="F137" s="12" t="n"/>
      <c r="G137" s="29">
        <f>IF(OR($A137="",$B137=""),"",IF(ISNUMBER($E137),$E137,IF(AND(ISNUMBER($D137),ISNUMBER($L137)),EDATE($D137,$L137),"")))</f>
        <v/>
      </c>
      <c r="H137" s="30">
        <f>IF(OR($G137="",$O137="History"),"",$G137-Setup!$B$5)</f>
        <v/>
      </c>
      <c r="I137" s="31">
        <f>IF(OR($A137="",$B137=""),"",IF($O137="History","Renewed",IF($G137="",IF(AND(ISNUMBER($L137),NOT(ISNUMBER($E137))),"Needs a date","No expiry"),IF($H137&lt;0,"Expired",IF($H137&lt;=$M137,"Expiring","Valid")))))</f>
        <v/>
      </c>
      <c r="J137" s="32">
        <f>IF(AND($A137="",$B137="",$C137="",$D137="",$E137=""),"",IF(COUNTIF(People!$A$5:$A$34,$A137)=0,"Pick the person from the list",IF(COUNTIF(Setup!$A$12:$A$23,$B137)=0,"Pick the credential from the list",IF(AND(ISNUMBER($D137),ISNUMBER($E137),$E137&lt;$D137),"Expires before it was issued","OK"))))</f>
        <v/>
      </c>
      <c r="L137" s="33">
        <f>IF($B137="","",IFERROR(IF(INDEX(Setup!$C$12:$C$23,MATCH($B137,Setup!$A$12:$A$23,0))="","",INDEX(Setup!$C$12:$C$23,MATCH($B137,Setup!$A$12:$A$23,0))),""))</f>
        <v/>
      </c>
      <c r="M137" s="33">
        <f>IF($B137="","",IFERROR(IF(INDEX(Setup!$D$12:$D$23,MATCH($B137,Setup!$A$12:$A$23,0))="",60,INDEX(Setup!$D$12:$D$23,MATCH($B137,Setup!$A$12:$A$23,0))),60))</f>
        <v/>
      </c>
      <c r="N137" s="33">
        <f>IF(ISNUMBER($G137),$G137,0)</f>
        <v/>
      </c>
      <c r="O137" s="33">
        <f>IF(OR($A137="",$B137=""),"",IF(COUNTIFS($A$5:$A$404,$A137,$B$5:$B$404,$B137,$N$5:$N$404,"&gt;"&amp;$N137)&gt;0,"History","Current"))</f>
        <v/>
      </c>
    </row>
    <row r="138">
      <c r="A138" s="12" t="n"/>
      <c r="B138" s="12" t="n"/>
      <c r="C138" s="12" t="n"/>
      <c r="D138" s="28" t="n"/>
      <c r="E138" s="28" t="n"/>
      <c r="F138" s="12" t="n"/>
      <c r="G138" s="29">
        <f>IF(OR($A138="",$B138=""),"",IF(ISNUMBER($E138),$E138,IF(AND(ISNUMBER($D138),ISNUMBER($L138)),EDATE($D138,$L138),"")))</f>
        <v/>
      </c>
      <c r="H138" s="30">
        <f>IF(OR($G138="",$O138="History"),"",$G138-Setup!$B$5)</f>
        <v/>
      </c>
      <c r="I138" s="31">
        <f>IF(OR($A138="",$B138=""),"",IF($O138="History","Renewed",IF($G138="",IF(AND(ISNUMBER($L138),NOT(ISNUMBER($E138))),"Needs a date","No expiry"),IF($H138&lt;0,"Expired",IF($H138&lt;=$M138,"Expiring","Valid")))))</f>
        <v/>
      </c>
      <c r="J138" s="32">
        <f>IF(AND($A138="",$B138="",$C138="",$D138="",$E138=""),"",IF(COUNTIF(People!$A$5:$A$34,$A138)=0,"Pick the person from the list",IF(COUNTIF(Setup!$A$12:$A$23,$B138)=0,"Pick the credential from the list",IF(AND(ISNUMBER($D138),ISNUMBER($E138),$E138&lt;$D138),"Expires before it was issued","OK"))))</f>
        <v/>
      </c>
      <c r="L138" s="33">
        <f>IF($B138="","",IFERROR(IF(INDEX(Setup!$C$12:$C$23,MATCH($B138,Setup!$A$12:$A$23,0))="","",INDEX(Setup!$C$12:$C$23,MATCH($B138,Setup!$A$12:$A$23,0))),""))</f>
        <v/>
      </c>
      <c r="M138" s="33">
        <f>IF($B138="","",IFERROR(IF(INDEX(Setup!$D$12:$D$23,MATCH($B138,Setup!$A$12:$A$23,0))="",60,INDEX(Setup!$D$12:$D$23,MATCH($B138,Setup!$A$12:$A$23,0))),60))</f>
        <v/>
      </c>
      <c r="N138" s="33">
        <f>IF(ISNUMBER($G138),$G138,0)</f>
        <v/>
      </c>
      <c r="O138" s="33">
        <f>IF(OR($A138="",$B138=""),"",IF(COUNTIFS($A$5:$A$404,$A138,$B$5:$B$404,$B138,$N$5:$N$404,"&gt;"&amp;$N138)&gt;0,"History","Current"))</f>
        <v/>
      </c>
    </row>
    <row r="139">
      <c r="A139" s="12" t="n"/>
      <c r="B139" s="12" t="n"/>
      <c r="C139" s="12" t="n"/>
      <c r="D139" s="28" t="n"/>
      <c r="E139" s="28" t="n"/>
      <c r="F139" s="12" t="n"/>
      <c r="G139" s="29">
        <f>IF(OR($A139="",$B139=""),"",IF(ISNUMBER($E139),$E139,IF(AND(ISNUMBER($D139),ISNUMBER($L139)),EDATE($D139,$L139),"")))</f>
        <v/>
      </c>
      <c r="H139" s="30">
        <f>IF(OR($G139="",$O139="History"),"",$G139-Setup!$B$5)</f>
        <v/>
      </c>
      <c r="I139" s="31">
        <f>IF(OR($A139="",$B139=""),"",IF($O139="History","Renewed",IF($G139="",IF(AND(ISNUMBER($L139),NOT(ISNUMBER($E139))),"Needs a date","No expiry"),IF($H139&lt;0,"Expired",IF($H139&lt;=$M139,"Expiring","Valid")))))</f>
        <v/>
      </c>
      <c r="J139" s="32">
        <f>IF(AND($A139="",$B139="",$C139="",$D139="",$E139=""),"",IF(COUNTIF(People!$A$5:$A$34,$A139)=0,"Pick the person from the list",IF(COUNTIF(Setup!$A$12:$A$23,$B139)=0,"Pick the credential from the list",IF(AND(ISNUMBER($D139),ISNUMBER($E139),$E139&lt;$D139),"Expires before it was issued","OK"))))</f>
        <v/>
      </c>
      <c r="L139" s="33">
        <f>IF($B139="","",IFERROR(IF(INDEX(Setup!$C$12:$C$23,MATCH($B139,Setup!$A$12:$A$23,0))="","",INDEX(Setup!$C$12:$C$23,MATCH($B139,Setup!$A$12:$A$23,0))),""))</f>
        <v/>
      </c>
      <c r="M139" s="33">
        <f>IF($B139="","",IFERROR(IF(INDEX(Setup!$D$12:$D$23,MATCH($B139,Setup!$A$12:$A$23,0))="",60,INDEX(Setup!$D$12:$D$23,MATCH($B139,Setup!$A$12:$A$23,0))),60))</f>
        <v/>
      </c>
      <c r="N139" s="33">
        <f>IF(ISNUMBER($G139),$G139,0)</f>
        <v/>
      </c>
      <c r="O139" s="33">
        <f>IF(OR($A139="",$B139=""),"",IF(COUNTIFS($A$5:$A$404,$A139,$B$5:$B$404,$B139,$N$5:$N$404,"&gt;"&amp;$N139)&gt;0,"History","Current"))</f>
        <v/>
      </c>
    </row>
    <row r="140">
      <c r="A140" s="12" t="n"/>
      <c r="B140" s="12" t="n"/>
      <c r="C140" s="12" t="n"/>
      <c r="D140" s="28" t="n"/>
      <c r="E140" s="28" t="n"/>
      <c r="F140" s="12" t="n"/>
      <c r="G140" s="29">
        <f>IF(OR($A140="",$B140=""),"",IF(ISNUMBER($E140),$E140,IF(AND(ISNUMBER($D140),ISNUMBER($L140)),EDATE($D140,$L140),"")))</f>
        <v/>
      </c>
      <c r="H140" s="30">
        <f>IF(OR($G140="",$O140="History"),"",$G140-Setup!$B$5)</f>
        <v/>
      </c>
      <c r="I140" s="31">
        <f>IF(OR($A140="",$B140=""),"",IF($O140="History","Renewed",IF($G140="",IF(AND(ISNUMBER($L140),NOT(ISNUMBER($E140))),"Needs a date","No expiry"),IF($H140&lt;0,"Expired",IF($H140&lt;=$M140,"Expiring","Valid")))))</f>
        <v/>
      </c>
      <c r="J140" s="32">
        <f>IF(AND($A140="",$B140="",$C140="",$D140="",$E140=""),"",IF(COUNTIF(People!$A$5:$A$34,$A140)=0,"Pick the person from the list",IF(COUNTIF(Setup!$A$12:$A$23,$B140)=0,"Pick the credential from the list",IF(AND(ISNUMBER($D140),ISNUMBER($E140),$E140&lt;$D140),"Expires before it was issued","OK"))))</f>
        <v/>
      </c>
      <c r="L140" s="33">
        <f>IF($B140="","",IFERROR(IF(INDEX(Setup!$C$12:$C$23,MATCH($B140,Setup!$A$12:$A$23,0))="","",INDEX(Setup!$C$12:$C$23,MATCH($B140,Setup!$A$12:$A$23,0))),""))</f>
        <v/>
      </c>
      <c r="M140" s="33">
        <f>IF($B140="","",IFERROR(IF(INDEX(Setup!$D$12:$D$23,MATCH($B140,Setup!$A$12:$A$23,0))="",60,INDEX(Setup!$D$12:$D$23,MATCH($B140,Setup!$A$12:$A$23,0))),60))</f>
        <v/>
      </c>
      <c r="N140" s="33">
        <f>IF(ISNUMBER($G140),$G140,0)</f>
        <v/>
      </c>
      <c r="O140" s="33">
        <f>IF(OR($A140="",$B140=""),"",IF(COUNTIFS($A$5:$A$404,$A140,$B$5:$B$404,$B140,$N$5:$N$404,"&gt;"&amp;$N140)&gt;0,"History","Current"))</f>
        <v/>
      </c>
    </row>
    <row r="141">
      <c r="A141" s="12" t="n"/>
      <c r="B141" s="12" t="n"/>
      <c r="C141" s="12" t="n"/>
      <c r="D141" s="28" t="n"/>
      <c r="E141" s="28" t="n"/>
      <c r="F141" s="12" t="n"/>
      <c r="G141" s="29">
        <f>IF(OR($A141="",$B141=""),"",IF(ISNUMBER($E141),$E141,IF(AND(ISNUMBER($D141),ISNUMBER($L141)),EDATE($D141,$L141),"")))</f>
        <v/>
      </c>
      <c r="H141" s="30">
        <f>IF(OR($G141="",$O141="History"),"",$G141-Setup!$B$5)</f>
        <v/>
      </c>
      <c r="I141" s="31">
        <f>IF(OR($A141="",$B141=""),"",IF($O141="History","Renewed",IF($G141="",IF(AND(ISNUMBER($L141),NOT(ISNUMBER($E141))),"Needs a date","No expiry"),IF($H141&lt;0,"Expired",IF($H141&lt;=$M141,"Expiring","Valid")))))</f>
        <v/>
      </c>
      <c r="J141" s="32">
        <f>IF(AND($A141="",$B141="",$C141="",$D141="",$E141=""),"",IF(COUNTIF(People!$A$5:$A$34,$A141)=0,"Pick the person from the list",IF(COUNTIF(Setup!$A$12:$A$23,$B141)=0,"Pick the credential from the list",IF(AND(ISNUMBER($D141),ISNUMBER($E141),$E141&lt;$D141),"Expires before it was issued","OK"))))</f>
        <v/>
      </c>
      <c r="L141" s="33">
        <f>IF($B141="","",IFERROR(IF(INDEX(Setup!$C$12:$C$23,MATCH($B141,Setup!$A$12:$A$23,0))="","",INDEX(Setup!$C$12:$C$23,MATCH($B141,Setup!$A$12:$A$23,0))),""))</f>
        <v/>
      </c>
      <c r="M141" s="33">
        <f>IF($B141="","",IFERROR(IF(INDEX(Setup!$D$12:$D$23,MATCH($B141,Setup!$A$12:$A$23,0))="",60,INDEX(Setup!$D$12:$D$23,MATCH($B141,Setup!$A$12:$A$23,0))),60))</f>
        <v/>
      </c>
      <c r="N141" s="33">
        <f>IF(ISNUMBER($G141),$G141,0)</f>
        <v/>
      </c>
      <c r="O141" s="33">
        <f>IF(OR($A141="",$B141=""),"",IF(COUNTIFS($A$5:$A$404,$A141,$B$5:$B$404,$B141,$N$5:$N$404,"&gt;"&amp;$N141)&gt;0,"History","Current"))</f>
        <v/>
      </c>
    </row>
    <row r="142">
      <c r="A142" s="12" t="n"/>
      <c r="B142" s="12" t="n"/>
      <c r="C142" s="12" t="n"/>
      <c r="D142" s="28" t="n"/>
      <c r="E142" s="28" t="n"/>
      <c r="F142" s="12" t="n"/>
      <c r="G142" s="29">
        <f>IF(OR($A142="",$B142=""),"",IF(ISNUMBER($E142),$E142,IF(AND(ISNUMBER($D142),ISNUMBER($L142)),EDATE($D142,$L142),"")))</f>
        <v/>
      </c>
      <c r="H142" s="30">
        <f>IF(OR($G142="",$O142="History"),"",$G142-Setup!$B$5)</f>
        <v/>
      </c>
      <c r="I142" s="31">
        <f>IF(OR($A142="",$B142=""),"",IF($O142="History","Renewed",IF($G142="",IF(AND(ISNUMBER($L142),NOT(ISNUMBER($E142))),"Needs a date","No expiry"),IF($H142&lt;0,"Expired",IF($H142&lt;=$M142,"Expiring","Valid")))))</f>
        <v/>
      </c>
      <c r="J142" s="32">
        <f>IF(AND($A142="",$B142="",$C142="",$D142="",$E142=""),"",IF(COUNTIF(People!$A$5:$A$34,$A142)=0,"Pick the person from the list",IF(COUNTIF(Setup!$A$12:$A$23,$B142)=0,"Pick the credential from the list",IF(AND(ISNUMBER($D142),ISNUMBER($E142),$E142&lt;$D142),"Expires before it was issued","OK"))))</f>
        <v/>
      </c>
      <c r="L142" s="33">
        <f>IF($B142="","",IFERROR(IF(INDEX(Setup!$C$12:$C$23,MATCH($B142,Setup!$A$12:$A$23,0))="","",INDEX(Setup!$C$12:$C$23,MATCH($B142,Setup!$A$12:$A$23,0))),""))</f>
        <v/>
      </c>
      <c r="M142" s="33">
        <f>IF($B142="","",IFERROR(IF(INDEX(Setup!$D$12:$D$23,MATCH($B142,Setup!$A$12:$A$23,0))="",60,INDEX(Setup!$D$12:$D$23,MATCH($B142,Setup!$A$12:$A$23,0))),60))</f>
        <v/>
      </c>
      <c r="N142" s="33">
        <f>IF(ISNUMBER($G142),$G142,0)</f>
        <v/>
      </c>
      <c r="O142" s="33">
        <f>IF(OR($A142="",$B142=""),"",IF(COUNTIFS($A$5:$A$404,$A142,$B$5:$B$404,$B142,$N$5:$N$404,"&gt;"&amp;$N142)&gt;0,"History","Current"))</f>
        <v/>
      </c>
    </row>
    <row r="143">
      <c r="A143" s="12" t="n"/>
      <c r="B143" s="12" t="n"/>
      <c r="C143" s="12" t="n"/>
      <c r="D143" s="28" t="n"/>
      <c r="E143" s="28" t="n"/>
      <c r="F143" s="12" t="n"/>
      <c r="G143" s="29">
        <f>IF(OR($A143="",$B143=""),"",IF(ISNUMBER($E143),$E143,IF(AND(ISNUMBER($D143),ISNUMBER($L143)),EDATE($D143,$L143),"")))</f>
        <v/>
      </c>
      <c r="H143" s="30">
        <f>IF(OR($G143="",$O143="History"),"",$G143-Setup!$B$5)</f>
        <v/>
      </c>
      <c r="I143" s="31">
        <f>IF(OR($A143="",$B143=""),"",IF($O143="History","Renewed",IF($G143="",IF(AND(ISNUMBER($L143),NOT(ISNUMBER($E143))),"Needs a date","No expiry"),IF($H143&lt;0,"Expired",IF($H143&lt;=$M143,"Expiring","Valid")))))</f>
        <v/>
      </c>
      <c r="J143" s="32">
        <f>IF(AND($A143="",$B143="",$C143="",$D143="",$E143=""),"",IF(COUNTIF(People!$A$5:$A$34,$A143)=0,"Pick the person from the list",IF(COUNTIF(Setup!$A$12:$A$23,$B143)=0,"Pick the credential from the list",IF(AND(ISNUMBER($D143),ISNUMBER($E143),$E143&lt;$D143),"Expires before it was issued","OK"))))</f>
        <v/>
      </c>
      <c r="L143" s="33">
        <f>IF($B143="","",IFERROR(IF(INDEX(Setup!$C$12:$C$23,MATCH($B143,Setup!$A$12:$A$23,0))="","",INDEX(Setup!$C$12:$C$23,MATCH($B143,Setup!$A$12:$A$23,0))),""))</f>
        <v/>
      </c>
      <c r="M143" s="33">
        <f>IF($B143="","",IFERROR(IF(INDEX(Setup!$D$12:$D$23,MATCH($B143,Setup!$A$12:$A$23,0))="",60,INDEX(Setup!$D$12:$D$23,MATCH($B143,Setup!$A$12:$A$23,0))),60))</f>
        <v/>
      </c>
      <c r="N143" s="33">
        <f>IF(ISNUMBER($G143),$G143,0)</f>
        <v/>
      </c>
      <c r="O143" s="33">
        <f>IF(OR($A143="",$B143=""),"",IF(COUNTIFS($A$5:$A$404,$A143,$B$5:$B$404,$B143,$N$5:$N$404,"&gt;"&amp;$N143)&gt;0,"History","Current"))</f>
        <v/>
      </c>
    </row>
    <row r="144">
      <c r="A144" s="12" t="n"/>
      <c r="B144" s="12" t="n"/>
      <c r="C144" s="12" t="n"/>
      <c r="D144" s="28" t="n"/>
      <c r="E144" s="28" t="n"/>
      <c r="F144" s="12" t="n"/>
      <c r="G144" s="29">
        <f>IF(OR($A144="",$B144=""),"",IF(ISNUMBER($E144),$E144,IF(AND(ISNUMBER($D144),ISNUMBER($L144)),EDATE($D144,$L144),"")))</f>
        <v/>
      </c>
      <c r="H144" s="30">
        <f>IF(OR($G144="",$O144="History"),"",$G144-Setup!$B$5)</f>
        <v/>
      </c>
      <c r="I144" s="31">
        <f>IF(OR($A144="",$B144=""),"",IF($O144="History","Renewed",IF($G144="",IF(AND(ISNUMBER($L144),NOT(ISNUMBER($E144))),"Needs a date","No expiry"),IF($H144&lt;0,"Expired",IF($H144&lt;=$M144,"Expiring","Valid")))))</f>
        <v/>
      </c>
      <c r="J144" s="32">
        <f>IF(AND($A144="",$B144="",$C144="",$D144="",$E144=""),"",IF(COUNTIF(People!$A$5:$A$34,$A144)=0,"Pick the person from the list",IF(COUNTIF(Setup!$A$12:$A$23,$B144)=0,"Pick the credential from the list",IF(AND(ISNUMBER($D144),ISNUMBER($E144),$E144&lt;$D144),"Expires before it was issued","OK"))))</f>
        <v/>
      </c>
      <c r="L144" s="33">
        <f>IF($B144="","",IFERROR(IF(INDEX(Setup!$C$12:$C$23,MATCH($B144,Setup!$A$12:$A$23,0))="","",INDEX(Setup!$C$12:$C$23,MATCH($B144,Setup!$A$12:$A$23,0))),""))</f>
        <v/>
      </c>
      <c r="M144" s="33">
        <f>IF($B144="","",IFERROR(IF(INDEX(Setup!$D$12:$D$23,MATCH($B144,Setup!$A$12:$A$23,0))="",60,INDEX(Setup!$D$12:$D$23,MATCH($B144,Setup!$A$12:$A$23,0))),60))</f>
        <v/>
      </c>
      <c r="N144" s="33">
        <f>IF(ISNUMBER($G144),$G144,0)</f>
        <v/>
      </c>
      <c r="O144" s="33">
        <f>IF(OR($A144="",$B144=""),"",IF(COUNTIFS($A$5:$A$404,$A144,$B$5:$B$404,$B144,$N$5:$N$404,"&gt;"&amp;$N144)&gt;0,"History","Current"))</f>
        <v/>
      </c>
    </row>
    <row r="145">
      <c r="A145" s="12" t="n"/>
      <c r="B145" s="12" t="n"/>
      <c r="C145" s="12" t="n"/>
      <c r="D145" s="28" t="n"/>
      <c r="E145" s="28" t="n"/>
      <c r="F145" s="12" t="n"/>
      <c r="G145" s="29">
        <f>IF(OR($A145="",$B145=""),"",IF(ISNUMBER($E145),$E145,IF(AND(ISNUMBER($D145),ISNUMBER($L145)),EDATE($D145,$L145),"")))</f>
        <v/>
      </c>
      <c r="H145" s="30">
        <f>IF(OR($G145="",$O145="History"),"",$G145-Setup!$B$5)</f>
        <v/>
      </c>
      <c r="I145" s="31">
        <f>IF(OR($A145="",$B145=""),"",IF($O145="History","Renewed",IF($G145="",IF(AND(ISNUMBER($L145),NOT(ISNUMBER($E145))),"Needs a date","No expiry"),IF($H145&lt;0,"Expired",IF($H145&lt;=$M145,"Expiring","Valid")))))</f>
        <v/>
      </c>
      <c r="J145" s="32">
        <f>IF(AND($A145="",$B145="",$C145="",$D145="",$E145=""),"",IF(COUNTIF(People!$A$5:$A$34,$A145)=0,"Pick the person from the list",IF(COUNTIF(Setup!$A$12:$A$23,$B145)=0,"Pick the credential from the list",IF(AND(ISNUMBER($D145),ISNUMBER($E145),$E145&lt;$D145),"Expires before it was issued","OK"))))</f>
        <v/>
      </c>
      <c r="L145" s="33">
        <f>IF($B145="","",IFERROR(IF(INDEX(Setup!$C$12:$C$23,MATCH($B145,Setup!$A$12:$A$23,0))="","",INDEX(Setup!$C$12:$C$23,MATCH($B145,Setup!$A$12:$A$23,0))),""))</f>
        <v/>
      </c>
      <c r="M145" s="33">
        <f>IF($B145="","",IFERROR(IF(INDEX(Setup!$D$12:$D$23,MATCH($B145,Setup!$A$12:$A$23,0))="",60,INDEX(Setup!$D$12:$D$23,MATCH($B145,Setup!$A$12:$A$23,0))),60))</f>
        <v/>
      </c>
      <c r="N145" s="33">
        <f>IF(ISNUMBER($G145),$G145,0)</f>
        <v/>
      </c>
      <c r="O145" s="33">
        <f>IF(OR($A145="",$B145=""),"",IF(COUNTIFS($A$5:$A$404,$A145,$B$5:$B$404,$B145,$N$5:$N$404,"&gt;"&amp;$N145)&gt;0,"History","Current"))</f>
        <v/>
      </c>
    </row>
    <row r="146">
      <c r="A146" s="12" t="n"/>
      <c r="B146" s="12" t="n"/>
      <c r="C146" s="12" t="n"/>
      <c r="D146" s="28" t="n"/>
      <c r="E146" s="28" t="n"/>
      <c r="F146" s="12" t="n"/>
      <c r="G146" s="29">
        <f>IF(OR($A146="",$B146=""),"",IF(ISNUMBER($E146),$E146,IF(AND(ISNUMBER($D146),ISNUMBER($L146)),EDATE($D146,$L146),"")))</f>
        <v/>
      </c>
      <c r="H146" s="30">
        <f>IF(OR($G146="",$O146="History"),"",$G146-Setup!$B$5)</f>
        <v/>
      </c>
      <c r="I146" s="31">
        <f>IF(OR($A146="",$B146=""),"",IF($O146="History","Renewed",IF($G146="",IF(AND(ISNUMBER($L146),NOT(ISNUMBER($E146))),"Needs a date","No expiry"),IF($H146&lt;0,"Expired",IF($H146&lt;=$M146,"Expiring","Valid")))))</f>
        <v/>
      </c>
      <c r="J146" s="32">
        <f>IF(AND($A146="",$B146="",$C146="",$D146="",$E146=""),"",IF(COUNTIF(People!$A$5:$A$34,$A146)=0,"Pick the person from the list",IF(COUNTIF(Setup!$A$12:$A$23,$B146)=0,"Pick the credential from the list",IF(AND(ISNUMBER($D146),ISNUMBER($E146),$E146&lt;$D146),"Expires before it was issued","OK"))))</f>
        <v/>
      </c>
      <c r="L146" s="33">
        <f>IF($B146="","",IFERROR(IF(INDEX(Setup!$C$12:$C$23,MATCH($B146,Setup!$A$12:$A$23,0))="","",INDEX(Setup!$C$12:$C$23,MATCH($B146,Setup!$A$12:$A$23,0))),""))</f>
        <v/>
      </c>
      <c r="M146" s="33">
        <f>IF($B146="","",IFERROR(IF(INDEX(Setup!$D$12:$D$23,MATCH($B146,Setup!$A$12:$A$23,0))="",60,INDEX(Setup!$D$12:$D$23,MATCH($B146,Setup!$A$12:$A$23,0))),60))</f>
        <v/>
      </c>
      <c r="N146" s="33">
        <f>IF(ISNUMBER($G146),$G146,0)</f>
        <v/>
      </c>
      <c r="O146" s="33">
        <f>IF(OR($A146="",$B146=""),"",IF(COUNTIFS($A$5:$A$404,$A146,$B$5:$B$404,$B146,$N$5:$N$404,"&gt;"&amp;$N146)&gt;0,"History","Current"))</f>
        <v/>
      </c>
    </row>
    <row r="147">
      <c r="A147" s="12" t="n"/>
      <c r="B147" s="12" t="n"/>
      <c r="C147" s="12" t="n"/>
      <c r="D147" s="28" t="n"/>
      <c r="E147" s="28" t="n"/>
      <c r="F147" s="12" t="n"/>
      <c r="G147" s="29">
        <f>IF(OR($A147="",$B147=""),"",IF(ISNUMBER($E147),$E147,IF(AND(ISNUMBER($D147),ISNUMBER($L147)),EDATE($D147,$L147),"")))</f>
        <v/>
      </c>
      <c r="H147" s="30">
        <f>IF(OR($G147="",$O147="History"),"",$G147-Setup!$B$5)</f>
        <v/>
      </c>
      <c r="I147" s="31">
        <f>IF(OR($A147="",$B147=""),"",IF($O147="History","Renewed",IF($G147="",IF(AND(ISNUMBER($L147),NOT(ISNUMBER($E147))),"Needs a date","No expiry"),IF($H147&lt;0,"Expired",IF($H147&lt;=$M147,"Expiring","Valid")))))</f>
        <v/>
      </c>
      <c r="J147" s="32">
        <f>IF(AND($A147="",$B147="",$C147="",$D147="",$E147=""),"",IF(COUNTIF(People!$A$5:$A$34,$A147)=0,"Pick the person from the list",IF(COUNTIF(Setup!$A$12:$A$23,$B147)=0,"Pick the credential from the list",IF(AND(ISNUMBER($D147),ISNUMBER($E147),$E147&lt;$D147),"Expires before it was issued","OK"))))</f>
        <v/>
      </c>
      <c r="L147" s="33">
        <f>IF($B147="","",IFERROR(IF(INDEX(Setup!$C$12:$C$23,MATCH($B147,Setup!$A$12:$A$23,0))="","",INDEX(Setup!$C$12:$C$23,MATCH($B147,Setup!$A$12:$A$23,0))),""))</f>
        <v/>
      </c>
      <c r="M147" s="33">
        <f>IF($B147="","",IFERROR(IF(INDEX(Setup!$D$12:$D$23,MATCH($B147,Setup!$A$12:$A$23,0))="",60,INDEX(Setup!$D$12:$D$23,MATCH($B147,Setup!$A$12:$A$23,0))),60))</f>
        <v/>
      </c>
      <c r="N147" s="33">
        <f>IF(ISNUMBER($G147),$G147,0)</f>
        <v/>
      </c>
      <c r="O147" s="33">
        <f>IF(OR($A147="",$B147=""),"",IF(COUNTIFS($A$5:$A$404,$A147,$B$5:$B$404,$B147,$N$5:$N$404,"&gt;"&amp;$N147)&gt;0,"History","Current"))</f>
        <v/>
      </c>
    </row>
    <row r="148">
      <c r="A148" s="12" t="n"/>
      <c r="B148" s="12" t="n"/>
      <c r="C148" s="12" t="n"/>
      <c r="D148" s="28" t="n"/>
      <c r="E148" s="28" t="n"/>
      <c r="F148" s="12" t="n"/>
      <c r="G148" s="29">
        <f>IF(OR($A148="",$B148=""),"",IF(ISNUMBER($E148),$E148,IF(AND(ISNUMBER($D148),ISNUMBER($L148)),EDATE($D148,$L148),"")))</f>
        <v/>
      </c>
      <c r="H148" s="30">
        <f>IF(OR($G148="",$O148="History"),"",$G148-Setup!$B$5)</f>
        <v/>
      </c>
      <c r="I148" s="31">
        <f>IF(OR($A148="",$B148=""),"",IF($O148="History","Renewed",IF($G148="",IF(AND(ISNUMBER($L148),NOT(ISNUMBER($E148))),"Needs a date","No expiry"),IF($H148&lt;0,"Expired",IF($H148&lt;=$M148,"Expiring","Valid")))))</f>
        <v/>
      </c>
      <c r="J148" s="32">
        <f>IF(AND($A148="",$B148="",$C148="",$D148="",$E148=""),"",IF(COUNTIF(People!$A$5:$A$34,$A148)=0,"Pick the person from the list",IF(COUNTIF(Setup!$A$12:$A$23,$B148)=0,"Pick the credential from the list",IF(AND(ISNUMBER($D148),ISNUMBER($E148),$E148&lt;$D148),"Expires before it was issued","OK"))))</f>
        <v/>
      </c>
      <c r="L148" s="33">
        <f>IF($B148="","",IFERROR(IF(INDEX(Setup!$C$12:$C$23,MATCH($B148,Setup!$A$12:$A$23,0))="","",INDEX(Setup!$C$12:$C$23,MATCH($B148,Setup!$A$12:$A$23,0))),""))</f>
        <v/>
      </c>
      <c r="M148" s="33">
        <f>IF($B148="","",IFERROR(IF(INDEX(Setup!$D$12:$D$23,MATCH($B148,Setup!$A$12:$A$23,0))="",60,INDEX(Setup!$D$12:$D$23,MATCH($B148,Setup!$A$12:$A$23,0))),60))</f>
        <v/>
      </c>
      <c r="N148" s="33">
        <f>IF(ISNUMBER($G148),$G148,0)</f>
        <v/>
      </c>
      <c r="O148" s="33">
        <f>IF(OR($A148="",$B148=""),"",IF(COUNTIFS($A$5:$A$404,$A148,$B$5:$B$404,$B148,$N$5:$N$404,"&gt;"&amp;$N148)&gt;0,"History","Current"))</f>
        <v/>
      </c>
    </row>
    <row r="149">
      <c r="A149" s="12" t="n"/>
      <c r="B149" s="12" t="n"/>
      <c r="C149" s="12" t="n"/>
      <c r="D149" s="28" t="n"/>
      <c r="E149" s="28" t="n"/>
      <c r="F149" s="12" t="n"/>
      <c r="G149" s="29">
        <f>IF(OR($A149="",$B149=""),"",IF(ISNUMBER($E149),$E149,IF(AND(ISNUMBER($D149),ISNUMBER($L149)),EDATE($D149,$L149),"")))</f>
        <v/>
      </c>
      <c r="H149" s="30">
        <f>IF(OR($G149="",$O149="History"),"",$G149-Setup!$B$5)</f>
        <v/>
      </c>
      <c r="I149" s="31">
        <f>IF(OR($A149="",$B149=""),"",IF($O149="History","Renewed",IF($G149="",IF(AND(ISNUMBER($L149),NOT(ISNUMBER($E149))),"Needs a date","No expiry"),IF($H149&lt;0,"Expired",IF($H149&lt;=$M149,"Expiring","Valid")))))</f>
        <v/>
      </c>
      <c r="J149" s="32">
        <f>IF(AND($A149="",$B149="",$C149="",$D149="",$E149=""),"",IF(COUNTIF(People!$A$5:$A$34,$A149)=0,"Pick the person from the list",IF(COUNTIF(Setup!$A$12:$A$23,$B149)=0,"Pick the credential from the list",IF(AND(ISNUMBER($D149),ISNUMBER($E149),$E149&lt;$D149),"Expires before it was issued","OK"))))</f>
        <v/>
      </c>
      <c r="L149" s="33">
        <f>IF($B149="","",IFERROR(IF(INDEX(Setup!$C$12:$C$23,MATCH($B149,Setup!$A$12:$A$23,0))="","",INDEX(Setup!$C$12:$C$23,MATCH($B149,Setup!$A$12:$A$23,0))),""))</f>
        <v/>
      </c>
      <c r="M149" s="33">
        <f>IF($B149="","",IFERROR(IF(INDEX(Setup!$D$12:$D$23,MATCH($B149,Setup!$A$12:$A$23,0))="",60,INDEX(Setup!$D$12:$D$23,MATCH($B149,Setup!$A$12:$A$23,0))),60))</f>
        <v/>
      </c>
      <c r="N149" s="33">
        <f>IF(ISNUMBER($G149),$G149,0)</f>
        <v/>
      </c>
      <c r="O149" s="33">
        <f>IF(OR($A149="",$B149=""),"",IF(COUNTIFS($A$5:$A$404,$A149,$B$5:$B$404,$B149,$N$5:$N$404,"&gt;"&amp;$N149)&gt;0,"History","Current"))</f>
        <v/>
      </c>
    </row>
    <row r="150">
      <c r="A150" s="12" t="n"/>
      <c r="B150" s="12" t="n"/>
      <c r="C150" s="12" t="n"/>
      <c r="D150" s="28" t="n"/>
      <c r="E150" s="28" t="n"/>
      <c r="F150" s="12" t="n"/>
      <c r="G150" s="29">
        <f>IF(OR($A150="",$B150=""),"",IF(ISNUMBER($E150),$E150,IF(AND(ISNUMBER($D150),ISNUMBER($L150)),EDATE($D150,$L150),"")))</f>
        <v/>
      </c>
      <c r="H150" s="30">
        <f>IF(OR($G150="",$O150="History"),"",$G150-Setup!$B$5)</f>
        <v/>
      </c>
      <c r="I150" s="31">
        <f>IF(OR($A150="",$B150=""),"",IF($O150="History","Renewed",IF($G150="",IF(AND(ISNUMBER($L150),NOT(ISNUMBER($E150))),"Needs a date","No expiry"),IF($H150&lt;0,"Expired",IF($H150&lt;=$M150,"Expiring","Valid")))))</f>
        <v/>
      </c>
      <c r="J150" s="32">
        <f>IF(AND($A150="",$B150="",$C150="",$D150="",$E150=""),"",IF(COUNTIF(People!$A$5:$A$34,$A150)=0,"Pick the person from the list",IF(COUNTIF(Setup!$A$12:$A$23,$B150)=0,"Pick the credential from the list",IF(AND(ISNUMBER($D150),ISNUMBER($E150),$E150&lt;$D150),"Expires before it was issued","OK"))))</f>
        <v/>
      </c>
      <c r="L150" s="33">
        <f>IF($B150="","",IFERROR(IF(INDEX(Setup!$C$12:$C$23,MATCH($B150,Setup!$A$12:$A$23,0))="","",INDEX(Setup!$C$12:$C$23,MATCH($B150,Setup!$A$12:$A$23,0))),""))</f>
        <v/>
      </c>
      <c r="M150" s="33">
        <f>IF($B150="","",IFERROR(IF(INDEX(Setup!$D$12:$D$23,MATCH($B150,Setup!$A$12:$A$23,0))="",60,INDEX(Setup!$D$12:$D$23,MATCH($B150,Setup!$A$12:$A$23,0))),60))</f>
        <v/>
      </c>
      <c r="N150" s="33">
        <f>IF(ISNUMBER($G150),$G150,0)</f>
        <v/>
      </c>
      <c r="O150" s="33">
        <f>IF(OR($A150="",$B150=""),"",IF(COUNTIFS($A$5:$A$404,$A150,$B$5:$B$404,$B150,$N$5:$N$404,"&gt;"&amp;$N150)&gt;0,"History","Current"))</f>
        <v/>
      </c>
    </row>
    <row r="151">
      <c r="A151" s="12" t="n"/>
      <c r="B151" s="12" t="n"/>
      <c r="C151" s="12" t="n"/>
      <c r="D151" s="28" t="n"/>
      <c r="E151" s="28" t="n"/>
      <c r="F151" s="12" t="n"/>
      <c r="G151" s="29">
        <f>IF(OR($A151="",$B151=""),"",IF(ISNUMBER($E151),$E151,IF(AND(ISNUMBER($D151),ISNUMBER($L151)),EDATE($D151,$L151),"")))</f>
        <v/>
      </c>
      <c r="H151" s="30">
        <f>IF(OR($G151="",$O151="History"),"",$G151-Setup!$B$5)</f>
        <v/>
      </c>
      <c r="I151" s="31">
        <f>IF(OR($A151="",$B151=""),"",IF($O151="History","Renewed",IF($G151="",IF(AND(ISNUMBER($L151),NOT(ISNUMBER($E151))),"Needs a date","No expiry"),IF($H151&lt;0,"Expired",IF($H151&lt;=$M151,"Expiring","Valid")))))</f>
        <v/>
      </c>
      <c r="J151" s="32">
        <f>IF(AND($A151="",$B151="",$C151="",$D151="",$E151=""),"",IF(COUNTIF(People!$A$5:$A$34,$A151)=0,"Pick the person from the list",IF(COUNTIF(Setup!$A$12:$A$23,$B151)=0,"Pick the credential from the list",IF(AND(ISNUMBER($D151),ISNUMBER($E151),$E151&lt;$D151),"Expires before it was issued","OK"))))</f>
        <v/>
      </c>
      <c r="L151" s="33">
        <f>IF($B151="","",IFERROR(IF(INDEX(Setup!$C$12:$C$23,MATCH($B151,Setup!$A$12:$A$23,0))="","",INDEX(Setup!$C$12:$C$23,MATCH($B151,Setup!$A$12:$A$23,0))),""))</f>
        <v/>
      </c>
      <c r="M151" s="33">
        <f>IF($B151="","",IFERROR(IF(INDEX(Setup!$D$12:$D$23,MATCH($B151,Setup!$A$12:$A$23,0))="",60,INDEX(Setup!$D$12:$D$23,MATCH($B151,Setup!$A$12:$A$23,0))),60))</f>
        <v/>
      </c>
      <c r="N151" s="33">
        <f>IF(ISNUMBER($G151),$G151,0)</f>
        <v/>
      </c>
      <c r="O151" s="33">
        <f>IF(OR($A151="",$B151=""),"",IF(COUNTIFS($A$5:$A$404,$A151,$B$5:$B$404,$B151,$N$5:$N$404,"&gt;"&amp;$N151)&gt;0,"History","Current"))</f>
        <v/>
      </c>
    </row>
    <row r="152">
      <c r="A152" s="12" t="n"/>
      <c r="B152" s="12" t="n"/>
      <c r="C152" s="12" t="n"/>
      <c r="D152" s="28" t="n"/>
      <c r="E152" s="28" t="n"/>
      <c r="F152" s="12" t="n"/>
      <c r="G152" s="29">
        <f>IF(OR($A152="",$B152=""),"",IF(ISNUMBER($E152),$E152,IF(AND(ISNUMBER($D152),ISNUMBER($L152)),EDATE($D152,$L152),"")))</f>
        <v/>
      </c>
      <c r="H152" s="30">
        <f>IF(OR($G152="",$O152="History"),"",$G152-Setup!$B$5)</f>
        <v/>
      </c>
      <c r="I152" s="31">
        <f>IF(OR($A152="",$B152=""),"",IF($O152="History","Renewed",IF($G152="",IF(AND(ISNUMBER($L152),NOT(ISNUMBER($E152))),"Needs a date","No expiry"),IF($H152&lt;0,"Expired",IF($H152&lt;=$M152,"Expiring","Valid")))))</f>
        <v/>
      </c>
      <c r="J152" s="32">
        <f>IF(AND($A152="",$B152="",$C152="",$D152="",$E152=""),"",IF(COUNTIF(People!$A$5:$A$34,$A152)=0,"Pick the person from the list",IF(COUNTIF(Setup!$A$12:$A$23,$B152)=0,"Pick the credential from the list",IF(AND(ISNUMBER($D152),ISNUMBER($E152),$E152&lt;$D152),"Expires before it was issued","OK"))))</f>
        <v/>
      </c>
      <c r="L152" s="33">
        <f>IF($B152="","",IFERROR(IF(INDEX(Setup!$C$12:$C$23,MATCH($B152,Setup!$A$12:$A$23,0))="","",INDEX(Setup!$C$12:$C$23,MATCH($B152,Setup!$A$12:$A$23,0))),""))</f>
        <v/>
      </c>
      <c r="M152" s="33">
        <f>IF($B152="","",IFERROR(IF(INDEX(Setup!$D$12:$D$23,MATCH($B152,Setup!$A$12:$A$23,0))="",60,INDEX(Setup!$D$12:$D$23,MATCH($B152,Setup!$A$12:$A$23,0))),60))</f>
        <v/>
      </c>
      <c r="N152" s="33">
        <f>IF(ISNUMBER($G152),$G152,0)</f>
        <v/>
      </c>
      <c r="O152" s="33">
        <f>IF(OR($A152="",$B152=""),"",IF(COUNTIFS($A$5:$A$404,$A152,$B$5:$B$404,$B152,$N$5:$N$404,"&gt;"&amp;$N152)&gt;0,"History","Current"))</f>
        <v/>
      </c>
    </row>
    <row r="153">
      <c r="A153" s="12" t="n"/>
      <c r="B153" s="12" t="n"/>
      <c r="C153" s="12" t="n"/>
      <c r="D153" s="28" t="n"/>
      <c r="E153" s="28" t="n"/>
      <c r="F153" s="12" t="n"/>
      <c r="G153" s="29">
        <f>IF(OR($A153="",$B153=""),"",IF(ISNUMBER($E153),$E153,IF(AND(ISNUMBER($D153),ISNUMBER($L153)),EDATE($D153,$L153),"")))</f>
        <v/>
      </c>
      <c r="H153" s="30">
        <f>IF(OR($G153="",$O153="History"),"",$G153-Setup!$B$5)</f>
        <v/>
      </c>
      <c r="I153" s="31">
        <f>IF(OR($A153="",$B153=""),"",IF($O153="History","Renewed",IF($G153="",IF(AND(ISNUMBER($L153),NOT(ISNUMBER($E153))),"Needs a date","No expiry"),IF($H153&lt;0,"Expired",IF($H153&lt;=$M153,"Expiring","Valid")))))</f>
        <v/>
      </c>
      <c r="J153" s="32">
        <f>IF(AND($A153="",$B153="",$C153="",$D153="",$E153=""),"",IF(COUNTIF(People!$A$5:$A$34,$A153)=0,"Pick the person from the list",IF(COUNTIF(Setup!$A$12:$A$23,$B153)=0,"Pick the credential from the list",IF(AND(ISNUMBER($D153),ISNUMBER($E153),$E153&lt;$D153),"Expires before it was issued","OK"))))</f>
        <v/>
      </c>
      <c r="L153" s="33">
        <f>IF($B153="","",IFERROR(IF(INDEX(Setup!$C$12:$C$23,MATCH($B153,Setup!$A$12:$A$23,0))="","",INDEX(Setup!$C$12:$C$23,MATCH($B153,Setup!$A$12:$A$23,0))),""))</f>
        <v/>
      </c>
      <c r="M153" s="33">
        <f>IF($B153="","",IFERROR(IF(INDEX(Setup!$D$12:$D$23,MATCH($B153,Setup!$A$12:$A$23,0))="",60,INDEX(Setup!$D$12:$D$23,MATCH($B153,Setup!$A$12:$A$23,0))),60))</f>
        <v/>
      </c>
      <c r="N153" s="33">
        <f>IF(ISNUMBER($G153),$G153,0)</f>
        <v/>
      </c>
      <c r="O153" s="33">
        <f>IF(OR($A153="",$B153=""),"",IF(COUNTIFS($A$5:$A$404,$A153,$B$5:$B$404,$B153,$N$5:$N$404,"&gt;"&amp;$N153)&gt;0,"History","Current"))</f>
        <v/>
      </c>
    </row>
    <row r="154">
      <c r="A154" s="12" t="n"/>
      <c r="B154" s="12" t="n"/>
      <c r="C154" s="12" t="n"/>
      <c r="D154" s="28" t="n"/>
      <c r="E154" s="28" t="n"/>
      <c r="F154" s="12" t="n"/>
      <c r="G154" s="29">
        <f>IF(OR($A154="",$B154=""),"",IF(ISNUMBER($E154),$E154,IF(AND(ISNUMBER($D154),ISNUMBER($L154)),EDATE($D154,$L154),"")))</f>
        <v/>
      </c>
      <c r="H154" s="30">
        <f>IF(OR($G154="",$O154="History"),"",$G154-Setup!$B$5)</f>
        <v/>
      </c>
      <c r="I154" s="31">
        <f>IF(OR($A154="",$B154=""),"",IF($O154="History","Renewed",IF($G154="",IF(AND(ISNUMBER($L154),NOT(ISNUMBER($E154))),"Needs a date","No expiry"),IF($H154&lt;0,"Expired",IF($H154&lt;=$M154,"Expiring","Valid")))))</f>
        <v/>
      </c>
      <c r="J154" s="32">
        <f>IF(AND($A154="",$B154="",$C154="",$D154="",$E154=""),"",IF(COUNTIF(People!$A$5:$A$34,$A154)=0,"Pick the person from the list",IF(COUNTIF(Setup!$A$12:$A$23,$B154)=0,"Pick the credential from the list",IF(AND(ISNUMBER($D154),ISNUMBER($E154),$E154&lt;$D154),"Expires before it was issued","OK"))))</f>
        <v/>
      </c>
      <c r="L154" s="33">
        <f>IF($B154="","",IFERROR(IF(INDEX(Setup!$C$12:$C$23,MATCH($B154,Setup!$A$12:$A$23,0))="","",INDEX(Setup!$C$12:$C$23,MATCH($B154,Setup!$A$12:$A$23,0))),""))</f>
        <v/>
      </c>
      <c r="M154" s="33">
        <f>IF($B154="","",IFERROR(IF(INDEX(Setup!$D$12:$D$23,MATCH($B154,Setup!$A$12:$A$23,0))="",60,INDEX(Setup!$D$12:$D$23,MATCH($B154,Setup!$A$12:$A$23,0))),60))</f>
        <v/>
      </c>
      <c r="N154" s="33">
        <f>IF(ISNUMBER($G154),$G154,0)</f>
        <v/>
      </c>
      <c r="O154" s="33">
        <f>IF(OR($A154="",$B154=""),"",IF(COUNTIFS($A$5:$A$404,$A154,$B$5:$B$404,$B154,$N$5:$N$404,"&gt;"&amp;$N154)&gt;0,"History","Current"))</f>
        <v/>
      </c>
    </row>
    <row r="155">
      <c r="A155" s="12" t="n"/>
      <c r="B155" s="12" t="n"/>
      <c r="C155" s="12" t="n"/>
      <c r="D155" s="28" t="n"/>
      <c r="E155" s="28" t="n"/>
      <c r="F155" s="12" t="n"/>
      <c r="G155" s="29">
        <f>IF(OR($A155="",$B155=""),"",IF(ISNUMBER($E155),$E155,IF(AND(ISNUMBER($D155),ISNUMBER($L155)),EDATE($D155,$L155),"")))</f>
        <v/>
      </c>
      <c r="H155" s="30">
        <f>IF(OR($G155="",$O155="History"),"",$G155-Setup!$B$5)</f>
        <v/>
      </c>
      <c r="I155" s="31">
        <f>IF(OR($A155="",$B155=""),"",IF($O155="History","Renewed",IF($G155="",IF(AND(ISNUMBER($L155),NOT(ISNUMBER($E155))),"Needs a date","No expiry"),IF($H155&lt;0,"Expired",IF($H155&lt;=$M155,"Expiring","Valid")))))</f>
        <v/>
      </c>
      <c r="J155" s="32">
        <f>IF(AND($A155="",$B155="",$C155="",$D155="",$E155=""),"",IF(COUNTIF(People!$A$5:$A$34,$A155)=0,"Pick the person from the list",IF(COUNTIF(Setup!$A$12:$A$23,$B155)=0,"Pick the credential from the list",IF(AND(ISNUMBER($D155),ISNUMBER($E155),$E155&lt;$D155),"Expires before it was issued","OK"))))</f>
        <v/>
      </c>
      <c r="L155" s="33">
        <f>IF($B155="","",IFERROR(IF(INDEX(Setup!$C$12:$C$23,MATCH($B155,Setup!$A$12:$A$23,0))="","",INDEX(Setup!$C$12:$C$23,MATCH($B155,Setup!$A$12:$A$23,0))),""))</f>
        <v/>
      </c>
      <c r="M155" s="33">
        <f>IF($B155="","",IFERROR(IF(INDEX(Setup!$D$12:$D$23,MATCH($B155,Setup!$A$12:$A$23,0))="",60,INDEX(Setup!$D$12:$D$23,MATCH($B155,Setup!$A$12:$A$23,0))),60))</f>
        <v/>
      </c>
      <c r="N155" s="33">
        <f>IF(ISNUMBER($G155),$G155,0)</f>
        <v/>
      </c>
      <c r="O155" s="33">
        <f>IF(OR($A155="",$B155=""),"",IF(COUNTIFS($A$5:$A$404,$A155,$B$5:$B$404,$B155,$N$5:$N$404,"&gt;"&amp;$N155)&gt;0,"History","Current"))</f>
        <v/>
      </c>
    </row>
    <row r="156">
      <c r="A156" s="12" t="n"/>
      <c r="B156" s="12" t="n"/>
      <c r="C156" s="12" t="n"/>
      <c r="D156" s="28" t="n"/>
      <c r="E156" s="28" t="n"/>
      <c r="F156" s="12" t="n"/>
      <c r="G156" s="29">
        <f>IF(OR($A156="",$B156=""),"",IF(ISNUMBER($E156),$E156,IF(AND(ISNUMBER($D156),ISNUMBER($L156)),EDATE($D156,$L156),"")))</f>
        <v/>
      </c>
      <c r="H156" s="30">
        <f>IF(OR($G156="",$O156="History"),"",$G156-Setup!$B$5)</f>
        <v/>
      </c>
      <c r="I156" s="31">
        <f>IF(OR($A156="",$B156=""),"",IF($O156="History","Renewed",IF($G156="",IF(AND(ISNUMBER($L156),NOT(ISNUMBER($E156))),"Needs a date","No expiry"),IF($H156&lt;0,"Expired",IF($H156&lt;=$M156,"Expiring","Valid")))))</f>
        <v/>
      </c>
      <c r="J156" s="32">
        <f>IF(AND($A156="",$B156="",$C156="",$D156="",$E156=""),"",IF(COUNTIF(People!$A$5:$A$34,$A156)=0,"Pick the person from the list",IF(COUNTIF(Setup!$A$12:$A$23,$B156)=0,"Pick the credential from the list",IF(AND(ISNUMBER($D156),ISNUMBER($E156),$E156&lt;$D156),"Expires before it was issued","OK"))))</f>
        <v/>
      </c>
      <c r="L156" s="33">
        <f>IF($B156="","",IFERROR(IF(INDEX(Setup!$C$12:$C$23,MATCH($B156,Setup!$A$12:$A$23,0))="","",INDEX(Setup!$C$12:$C$23,MATCH($B156,Setup!$A$12:$A$23,0))),""))</f>
        <v/>
      </c>
      <c r="M156" s="33">
        <f>IF($B156="","",IFERROR(IF(INDEX(Setup!$D$12:$D$23,MATCH($B156,Setup!$A$12:$A$23,0))="",60,INDEX(Setup!$D$12:$D$23,MATCH($B156,Setup!$A$12:$A$23,0))),60))</f>
        <v/>
      </c>
      <c r="N156" s="33">
        <f>IF(ISNUMBER($G156),$G156,0)</f>
        <v/>
      </c>
      <c r="O156" s="33">
        <f>IF(OR($A156="",$B156=""),"",IF(COUNTIFS($A$5:$A$404,$A156,$B$5:$B$404,$B156,$N$5:$N$404,"&gt;"&amp;$N156)&gt;0,"History","Current"))</f>
        <v/>
      </c>
    </row>
    <row r="157">
      <c r="A157" s="12" t="n"/>
      <c r="B157" s="12" t="n"/>
      <c r="C157" s="12" t="n"/>
      <c r="D157" s="28" t="n"/>
      <c r="E157" s="28" t="n"/>
      <c r="F157" s="12" t="n"/>
      <c r="G157" s="29">
        <f>IF(OR($A157="",$B157=""),"",IF(ISNUMBER($E157),$E157,IF(AND(ISNUMBER($D157),ISNUMBER($L157)),EDATE($D157,$L157),"")))</f>
        <v/>
      </c>
      <c r="H157" s="30">
        <f>IF(OR($G157="",$O157="History"),"",$G157-Setup!$B$5)</f>
        <v/>
      </c>
      <c r="I157" s="31">
        <f>IF(OR($A157="",$B157=""),"",IF($O157="History","Renewed",IF($G157="",IF(AND(ISNUMBER($L157),NOT(ISNUMBER($E157))),"Needs a date","No expiry"),IF($H157&lt;0,"Expired",IF($H157&lt;=$M157,"Expiring","Valid")))))</f>
        <v/>
      </c>
      <c r="J157" s="32">
        <f>IF(AND($A157="",$B157="",$C157="",$D157="",$E157=""),"",IF(COUNTIF(People!$A$5:$A$34,$A157)=0,"Pick the person from the list",IF(COUNTIF(Setup!$A$12:$A$23,$B157)=0,"Pick the credential from the list",IF(AND(ISNUMBER($D157),ISNUMBER($E157),$E157&lt;$D157),"Expires before it was issued","OK"))))</f>
        <v/>
      </c>
      <c r="L157" s="33">
        <f>IF($B157="","",IFERROR(IF(INDEX(Setup!$C$12:$C$23,MATCH($B157,Setup!$A$12:$A$23,0))="","",INDEX(Setup!$C$12:$C$23,MATCH($B157,Setup!$A$12:$A$23,0))),""))</f>
        <v/>
      </c>
      <c r="M157" s="33">
        <f>IF($B157="","",IFERROR(IF(INDEX(Setup!$D$12:$D$23,MATCH($B157,Setup!$A$12:$A$23,0))="",60,INDEX(Setup!$D$12:$D$23,MATCH($B157,Setup!$A$12:$A$23,0))),60))</f>
        <v/>
      </c>
      <c r="N157" s="33">
        <f>IF(ISNUMBER($G157),$G157,0)</f>
        <v/>
      </c>
      <c r="O157" s="33">
        <f>IF(OR($A157="",$B157=""),"",IF(COUNTIFS($A$5:$A$404,$A157,$B$5:$B$404,$B157,$N$5:$N$404,"&gt;"&amp;$N157)&gt;0,"History","Current"))</f>
        <v/>
      </c>
    </row>
    <row r="158">
      <c r="A158" s="12" t="n"/>
      <c r="B158" s="12" t="n"/>
      <c r="C158" s="12" t="n"/>
      <c r="D158" s="28" t="n"/>
      <c r="E158" s="28" t="n"/>
      <c r="F158" s="12" t="n"/>
      <c r="G158" s="29">
        <f>IF(OR($A158="",$B158=""),"",IF(ISNUMBER($E158),$E158,IF(AND(ISNUMBER($D158),ISNUMBER($L158)),EDATE($D158,$L158),"")))</f>
        <v/>
      </c>
      <c r="H158" s="30">
        <f>IF(OR($G158="",$O158="History"),"",$G158-Setup!$B$5)</f>
        <v/>
      </c>
      <c r="I158" s="31">
        <f>IF(OR($A158="",$B158=""),"",IF($O158="History","Renewed",IF($G158="",IF(AND(ISNUMBER($L158),NOT(ISNUMBER($E158))),"Needs a date","No expiry"),IF($H158&lt;0,"Expired",IF($H158&lt;=$M158,"Expiring","Valid")))))</f>
        <v/>
      </c>
      <c r="J158" s="32">
        <f>IF(AND($A158="",$B158="",$C158="",$D158="",$E158=""),"",IF(COUNTIF(People!$A$5:$A$34,$A158)=0,"Pick the person from the list",IF(COUNTIF(Setup!$A$12:$A$23,$B158)=0,"Pick the credential from the list",IF(AND(ISNUMBER($D158),ISNUMBER($E158),$E158&lt;$D158),"Expires before it was issued","OK"))))</f>
        <v/>
      </c>
      <c r="L158" s="33">
        <f>IF($B158="","",IFERROR(IF(INDEX(Setup!$C$12:$C$23,MATCH($B158,Setup!$A$12:$A$23,0))="","",INDEX(Setup!$C$12:$C$23,MATCH($B158,Setup!$A$12:$A$23,0))),""))</f>
        <v/>
      </c>
      <c r="M158" s="33">
        <f>IF($B158="","",IFERROR(IF(INDEX(Setup!$D$12:$D$23,MATCH($B158,Setup!$A$12:$A$23,0))="",60,INDEX(Setup!$D$12:$D$23,MATCH($B158,Setup!$A$12:$A$23,0))),60))</f>
        <v/>
      </c>
      <c r="N158" s="33">
        <f>IF(ISNUMBER($G158),$G158,0)</f>
        <v/>
      </c>
      <c r="O158" s="33">
        <f>IF(OR($A158="",$B158=""),"",IF(COUNTIFS($A$5:$A$404,$A158,$B$5:$B$404,$B158,$N$5:$N$404,"&gt;"&amp;$N158)&gt;0,"History","Current"))</f>
        <v/>
      </c>
    </row>
    <row r="159">
      <c r="A159" s="12" t="n"/>
      <c r="B159" s="12" t="n"/>
      <c r="C159" s="12" t="n"/>
      <c r="D159" s="28" t="n"/>
      <c r="E159" s="28" t="n"/>
      <c r="F159" s="12" t="n"/>
      <c r="G159" s="29">
        <f>IF(OR($A159="",$B159=""),"",IF(ISNUMBER($E159),$E159,IF(AND(ISNUMBER($D159),ISNUMBER($L159)),EDATE($D159,$L159),"")))</f>
        <v/>
      </c>
      <c r="H159" s="30">
        <f>IF(OR($G159="",$O159="History"),"",$G159-Setup!$B$5)</f>
        <v/>
      </c>
      <c r="I159" s="31">
        <f>IF(OR($A159="",$B159=""),"",IF($O159="History","Renewed",IF($G159="",IF(AND(ISNUMBER($L159),NOT(ISNUMBER($E159))),"Needs a date","No expiry"),IF($H159&lt;0,"Expired",IF($H159&lt;=$M159,"Expiring","Valid")))))</f>
        <v/>
      </c>
      <c r="J159" s="32">
        <f>IF(AND($A159="",$B159="",$C159="",$D159="",$E159=""),"",IF(COUNTIF(People!$A$5:$A$34,$A159)=0,"Pick the person from the list",IF(COUNTIF(Setup!$A$12:$A$23,$B159)=0,"Pick the credential from the list",IF(AND(ISNUMBER($D159),ISNUMBER($E159),$E159&lt;$D159),"Expires before it was issued","OK"))))</f>
        <v/>
      </c>
      <c r="L159" s="33">
        <f>IF($B159="","",IFERROR(IF(INDEX(Setup!$C$12:$C$23,MATCH($B159,Setup!$A$12:$A$23,0))="","",INDEX(Setup!$C$12:$C$23,MATCH($B159,Setup!$A$12:$A$23,0))),""))</f>
        <v/>
      </c>
      <c r="M159" s="33">
        <f>IF($B159="","",IFERROR(IF(INDEX(Setup!$D$12:$D$23,MATCH($B159,Setup!$A$12:$A$23,0))="",60,INDEX(Setup!$D$12:$D$23,MATCH($B159,Setup!$A$12:$A$23,0))),60))</f>
        <v/>
      </c>
      <c r="N159" s="33">
        <f>IF(ISNUMBER($G159),$G159,0)</f>
        <v/>
      </c>
      <c r="O159" s="33">
        <f>IF(OR($A159="",$B159=""),"",IF(COUNTIFS($A$5:$A$404,$A159,$B$5:$B$404,$B159,$N$5:$N$404,"&gt;"&amp;$N159)&gt;0,"History","Current"))</f>
        <v/>
      </c>
    </row>
    <row r="160">
      <c r="A160" s="12" t="n"/>
      <c r="B160" s="12" t="n"/>
      <c r="C160" s="12" t="n"/>
      <c r="D160" s="28" t="n"/>
      <c r="E160" s="28" t="n"/>
      <c r="F160" s="12" t="n"/>
      <c r="G160" s="29">
        <f>IF(OR($A160="",$B160=""),"",IF(ISNUMBER($E160),$E160,IF(AND(ISNUMBER($D160),ISNUMBER($L160)),EDATE($D160,$L160),"")))</f>
        <v/>
      </c>
      <c r="H160" s="30">
        <f>IF(OR($G160="",$O160="History"),"",$G160-Setup!$B$5)</f>
        <v/>
      </c>
      <c r="I160" s="31">
        <f>IF(OR($A160="",$B160=""),"",IF($O160="History","Renewed",IF($G160="",IF(AND(ISNUMBER($L160),NOT(ISNUMBER($E160))),"Needs a date","No expiry"),IF($H160&lt;0,"Expired",IF($H160&lt;=$M160,"Expiring","Valid")))))</f>
        <v/>
      </c>
      <c r="J160" s="32">
        <f>IF(AND($A160="",$B160="",$C160="",$D160="",$E160=""),"",IF(COUNTIF(People!$A$5:$A$34,$A160)=0,"Pick the person from the list",IF(COUNTIF(Setup!$A$12:$A$23,$B160)=0,"Pick the credential from the list",IF(AND(ISNUMBER($D160),ISNUMBER($E160),$E160&lt;$D160),"Expires before it was issued","OK"))))</f>
        <v/>
      </c>
      <c r="L160" s="33">
        <f>IF($B160="","",IFERROR(IF(INDEX(Setup!$C$12:$C$23,MATCH($B160,Setup!$A$12:$A$23,0))="","",INDEX(Setup!$C$12:$C$23,MATCH($B160,Setup!$A$12:$A$23,0))),""))</f>
        <v/>
      </c>
      <c r="M160" s="33">
        <f>IF($B160="","",IFERROR(IF(INDEX(Setup!$D$12:$D$23,MATCH($B160,Setup!$A$12:$A$23,0))="",60,INDEX(Setup!$D$12:$D$23,MATCH($B160,Setup!$A$12:$A$23,0))),60))</f>
        <v/>
      </c>
      <c r="N160" s="33">
        <f>IF(ISNUMBER($G160),$G160,0)</f>
        <v/>
      </c>
      <c r="O160" s="33">
        <f>IF(OR($A160="",$B160=""),"",IF(COUNTIFS($A$5:$A$404,$A160,$B$5:$B$404,$B160,$N$5:$N$404,"&gt;"&amp;$N160)&gt;0,"History","Current"))</f>
        <v/>
      </c>
    </row>
    <row r="161">
      <c r="A161" s="12" t="n"/>
      <c r="B161" s="12" t="n"/>
      <c r="C161" s="12" t="n"/>
      <c r="D161" s="28" t="n"/>
      <c r="E161" s="28" t="n"/>
      <c r="F161" s="12" t="n"/>
      <c r="G161" s="29">
        <f>IF(OR($A161="",$B161=""),"",IF(ISNUMBER($E161),$E161,IF(AND(ISNUMBER($D161),ISNUMBER($L161)),EDATE($D161,$L161),"")))</f>
        <v/>
      </c>
      <c r="H161" s="30">
        <f>IF(OR($G161="",$O161="History"),"",$G161-Setup!$B$5)</f>
        <v/>
      </c>
      <c r="I161" s="31">
        <f>IF(OR($A161="",$B161=""),"",IF($O161="History","Renewed",IF($G161="",IF(AND(ISNUMBER($L161),NOT(ISNUMBER($E161))),"Needs a date","No expiry"),IF($H161&lt;0,"Expired",IF($H161&lt;=$M161,"Expiring","Valid")))))</f>
        <v/>
      </c>
      <c r="J161" s="32">
        <f>IF(AND($A161="",$B161="",$C161="",$D161="",$E161=""),"",IF(COUNTIF(People!$A$5:$A$34,$A161)=0,"Pick the person from the list",IF(COUNTIF(Setup!$A$12:$A$23,$B161)=0,"Pick the credential from the list",IF(AND(ISNUMBER($D161),ISNUMBER($E161),$E161&lt;$D161),"Expires before it was issued","OK"))))</f>
        <v/>
      </c>
      <c r="L161" s="33">
        <f>IF($B161="","",IFERROR(IF(INDEX(Setup!$C$12:$C$23,MATCH($B161,Setup!$A$12:$A$23,0))="","",INDEX(Setup!$C$12:$C$23,MATCH($B161,Setup!$A$12:$A$23,0))),""))</f>
        <v/>
      </c>
      <c r="M161" s="33">
        <f>IF($B161="","",IFERROR(IF(INDEX(Setup!$D$12:$D$23,MATCH($B161,Setup!$A$12:$A$23,0))="",60,INDEX(Setup!$D$12:$D$23,MATCH($B161,Setup!$A$12:$A$23,0))),60))</f>
        <v/>
      </c>
      <c r="N161" s="33">
        <f>IF(ISNUMBER($G161),$G161,0)</f>
        <v/>
      </c>
      <c r="O161" s="33">
        <f>IF(OR($A161="",$B161=""),"",IF(COUNTIFS($A$5:$A$404,$A161,$B$5:$B$404,$B161,$N$5:$N$404,"&gt;"&amp;$N161)&gt;0,"History","Current"))</f>
        <v/>
      </c>
    </row>
    <row r="162">
      <c r="A162" s="12" t="n"/>
      <c r="B162" s="12" t="n"/>
      <c r="C162" s="12" t="n"/>
      <c r="D162" s="28" t="n"/>
      <c r="E162" s="28" t="n"/>
      <c r="F162" s="12" t="n"/>
      <c r="G162" s="29">
        <f>IF(OR($A162="",$B162=""),"",IF(ISNUMBER($E162),$E162,IF(AND(ISNUMBER($D162),ISNUMBER($L162)),EDATE($D162,$L162),"")))</f>
        <v/>
      </c>
      <c r="H162" s="30">
        <f>IF(OR($G162="",$O162="History"),"",$G162-Setup!$B$5)</f>
        <v/>
      </c>
      <c r="I162" s="31">
        <f>IF(OR($A162="",$B162=""),"",IF($O162="History","Renewed",IF($G162="",IF(AND(ISNUMBER($L162),NOT(ISNUMBER($E162))),"Needs a date","No expiry"),IF($H162&lt;0,"Expired",IF($H162&lt;=$M162,"Expiring","Valid")))))</f>
        <v/>
      </c>
      <c r="J162" s="32">
        <f>IF(AND($A162="",$B162="",$C162="",$D162="",$E162=""),"",IF(COUNTIF(People!$A$5:$A$34,$A162)=0,"Pick the person from the list",IF(COUNTIF(Setup!$A$12:$A$23,$B162)=0,"Pick the credential from the list",IF(AND(ISNUMBER($D162),ISNUMBER($E162),$E162&lt;$D162),"Expires before it was issued","OK"))))</f>
        <v/>
      </c>
      <c r="L162" s="33">
        <f>IF($B162="","",IFERROR(IF(INDEX(Setup!$C$12:$C$23,MATCH($B162,Setup!$A$12:$A$23,0))="","",INDEX(Setup!$C$12:$C$23,MATCH($B162,Setup!$A$12:$A$23,0))),""))</f>
        <v/>
      </c>
      <c r="M162" s="33">
        <f>IF($B162="","",IFERROR(IF(INDEX(Setup!$D$12:$D$23,MATCH($B162,Setup!$A$12:$A$23,0))="",60,INDEX(Setup!$D$12:$D$23,MATCH($B162,Setup!$A$12:$A$23,0))),60))</f>
        <v/>
      </c>
      <c r="N162" s="33">
        <f>IF(ISNUMBER($G162),$G162,0)</f>
        <v/>
      </c>
      <c r="O162" s="33">
        <f>IF(OR($A162="",$B162=""),"",IF(COUNTIFS($A$5:$A$404,$A162,$B$5:$B$404,$B162,$N$5:$N$404,"&gt;"&amp;$N162)&gt;0,"History","Current"))</f>
        <v/>
      </c>
    </row>
    <row r="163">
      <c r="A163" s="12" t="n"/>
      <c r="B163" s="12" t="n"/>
      <c r="C163" s="12" t="n"/>
      <c r="D163" s="28" t="n"/>
      <c r="E163" s="28" t="n"/>
      <c r="F163" s="12" t="n"/>
      <c r="G163" s="29">
        <f>IF(OR($A163="",$B163=""),"",IF(ISNUMBER($E163),$E163,IF(AND(ISNUMBER($D163),ISNUMBER($L163)),EDATE($D163,$L163),"")))</f>
        <v/>
      </c>
      <c r="H163" s="30">
        <f>IF(OR($G163="",$O163="History"),"",$G163-Setup!$B$5)</f>
        <v/>
      </c>
      <c r="I163" s="31">
        <f>IF(OR($A163="",$B163=""),"",IF($O163="History","Renewed",IF($G163="",IF(AND(ISNUMBER($L163),NOT(ISNUMBER($E163))),"Needs a date","No expiry"),IF($H163&lt;0,"Expired",IF($H163&lt;=$M163,"Expiring","Valid")))))</f>
        <v/>
      </c>
      <c r="J163" s="32">
        <f>IF(AND($A163="",$B163="",$C163="",$D163="",$E163=""),"",IF(COUNTIF(People!$A$5:$A$34,$A163)=0,"Pick the person from the list",IF(COUNTIF(Setup!$A$12:$A$23,$B163)=0,"Pick the credential from the list",IF(AND(ISNUMBER($D163),ISNUMBER($E163),$E163&lt;$D163),"Expires before it was issued","OK"))))</f>
        <v/>
      </c>
      <c r="L163" s="33">
        <f>IF($B163="","",IFERROR(IF(INDEX(Setup!$C$12:$C$23,MATCH($B163,Setup!$A$12:$A$23,0))="","",INDEX(Setup!$C$12:$C$23,MATCH($B163,Setup!$A$12:$A$23,0))),""))</f>
        <v/>
      </c>
      <c r="M163" s="33">
        <f>IF($B163="","",IFERROR(IF(INDEX(Setup!$D$12:$D$23,MATCH($B163,Setup!$A$12:$A$23,0))="",60,INDEX(Setup!$D$12:$D$23,MATCH($B163,Setup!$A$12:$A$23,0))),60))</f>
        <v/>
      </c>
      <c r="N163" s="33">
        <f>IF(ISNUMBER($G163),$G163,0)</f>
        <v/>
      </c>
      <c r="O163" s="33">
        <f>IF(OR($A163="",$B163=""),"",IF(COUNTIFS($A$5:$A$404,$A163,$B$5:$B$404,$B163,$N$5:$N$404,"&gt;"&amp;$N163)&gt;0,"History","Current"))</f>
        <v/>
      </c>
    </row>
    <row r="164">
      <c r="A164" s="12" t="n"/>
      <c r="B164" s="12" t="n"/>
      <c r="C164" s="12" t="n"/>
      <c r="D164" s="28" t="n"/>
      <c r="E164" s="28" t="n"/>
      <c r="F164" s="12" t="n"/>
      <c r="G164" s="29">
        <f>IF(OR($A164="",$B164=""),"",IF(ISNUMBER($E164),$E164,IF(AND(ISNUMBER($D164),ISNUMBER($L164)),EDATE($D164,$L164),"")))</f>
        <v/>
      </c>
      <c r="H164" s="30">
        <f>IF(OR($G164="",$O164="History"),"",$G164-Setup!$B$5)</f>
        <v/>
      </c>
      <c r="I164" s="31">
        <f>IF(OR($A164="",$B164=""),"",IF($O164="History","Renewed",IF($G164="",IF(AND(ISNUMBER($L164),NOT(ISNUMBER($E164))),"Needs a date","No expiry"),IF($H164&lt;0,"Expired",IF($H164&lt;=$M164,"Expiring","Valid")))))</f>
        <v/>
      </c>
      <c r="J164" s="32">
        <f>IF(AND($A164="",$B164="",$C164="",$D164="",$E164=""),"",IF(COUNTIF(People!$A$5:$A$34,$A164)=0,"Pick the person from the list",IF(COUNTIF(Setup!$A$12:$A$23,$B164)=0,"Pick the credential from the list",IF(AND(ISNUMBER($D164),ISNUMBER($E164),$E164&lt;$D164),"Expires before it was issued","OK"))))</f>
        <v/>
      </c>
      <c r="L164" s="33">
        <f>IF($B164="","",IFERROR(IF(INDEX(Setup!$C$12:$C$23,MATCH($B164,Setup!$A$12:$A$23,0))="","",INDEX(Setup!$C$12:$C$23,MATCH($B164,Setup!$A$12:$A$23,0))),""))</f>
        <v/>
      </c>
      <c r="M164" s="33">
        <f>IF($B164="","",IFERROR(IF(INDEX(Setup!$D$12:$D$23,MATCH($B164,Setup!$A$12:$A$23,0))="",60,INDEX(Setup!$D$12:$D$23,MATCH($B164,Setup!$A$12:$A$23,0))),60))</f>
        <v/>
      </c>
      <c r="N164" s="33">
        <f>IF(ISNUMBER($G164),$G164,0)</f>
        <v/>
      </c>
      <c r="O164" s="33">
        <f>IF(OR($A164="",$B164=""),"",IF(COUNTIFS($A$5:$A$404,$A164,$B$5:$B$404,$B164,$N$5:$N$404,"&gt;"&amp;$N164)&gt;0,"History","Current"))</f>
        <v/>
      </c>
    </row>
    <row r="165">
      <c r="A165" s="12" t="n"/>
      <c r="B165" s="12" t="n"/>
      <c r="C165" s="12" t="n"/>
      <c r="D165" s="28" t="n"/>
      <c r="E165" s="28" t="n"/>
      <c r="F165" s="12" t="n"/>
      <c r="G165" s="29">
        <f>IF(OR($A165="",$B165=""),"",IF(ISNUMBER($E165),$E165,IF(AND(ISNUMBER($D165),ISNUMBER($L165)),EDATE($D165,$L165),"")))</f>
        <v/>
      </c>
      <c r="H165" s="30">
        <f>IF(OR($G165="",$O165="History"),"",$G165-Setup!$B$5)</f>
        <v/>
      </c>
      <c r="I165" s="31">
        <f>IF(OR($A165="",$B165=""),"",IF($O165="History","Renewed",IF($G165="",IF(AND(ISNUMBER($L165),NOT(ISNUMBER($E165))),"Needs a date","No expiry"),IF($H165&lt;0,"Expired",IF($H165&lt;=$M165,"Expiring","Valid")))))</f>
        <v/>
      </c>
      <c r="J165" s="32">
        <f>IF(AND($A165="",$B165="",$C165="",$D165="",$E165=""),"",IF(COUNTIF(People!$A$5:$A$34,$A165)=0,"Pick the person from the list",IF(COUNTIF(Setup!$A$12:$A$23,$B165)=0,"Pick the credential from the list",IF(AND(ISNUMBER($D165),ISNUMBER($E165),$E165&lt;$D165),"Expires before it was issued","OK"))))</f>
        <v/>
      </c>
      <c r="L165" s="33">
        <f>IF($B165="","",IFERROR(IF(INDEX(Setup!$C$12:$C$23,MATCH($B165,Setup!$A$12:$A$23,0))="","",INDEX(Setup!$C$12:$C$23,MATCH($B165,Setup!$A$12:$A$23,0))),""))</f>
        <v/>
      </c>
      <c r="M165" s="33">
        <f>IF($B165="","",IFERROR(IF(INDEX(Setup!$D$12:$D$23,MATCH($B165,Setup!$A$12:$A$23,0))="",60,INDEX(Setup!$D$12:$D$23,MATCH($B165,Setup!$A$12:$A$23,0))),60))</f>
        <v/>
      </c>
      <c r="N165" s="33">
        <f>IF(ISNUMBER($G165),$G165,0)</f>
        <v/>
      </c>
      <c r="O165" s="33">
        <f>IF(OR($A165="",$B165=""),"",IF(COUNTIFS($A$5:$A$404,$A165,$B$5:$B$404,$B165,$N$5:$N$404,"&gt;"&amp;$N165)&gt;0,"History","Current"))</f>
        <v/>
      </c>
    </row>
    <row r="166">
      <c r="A166" s="12" t="n"/>
      <c r="B166" s="12" t="n"/>
      <c r="C166" s="12" t="n"/>
      <c r="D166" s="28" t="n"/>
      <c r="E166" s="28" t="n"/>
      <c r="F166" s="12" t="n"/>
      <c r="G166" s="29">
        <f>IF(OR($A166="",$B166=""),"",IF(ISNUMBER($E166),$E166,IF(AND(ISNUMBER($D166),ISNUMBER($L166)),EDATE($D166,$L166),"")))</f>
        <v/>
      </c>
      <c r="H166" s="30">
        <f>IF(OR($G166="",$O166="History"),"",$G166-Setup!$B$5)</f>
        <v/>
      </c>
      <c r="I166" s="31">
        <f>IF(OR($A166="",$B166=""),"",IF($O166="History","Renewed",IF($G166="",IF(AND(ISNUMBER($L166),NOT(ISNUMBER($E166))),"Needs a date","No expiry"),IF($H166&lt;0,"Expired",IF($H166&lt;=$M166,"Expiring","Valid")))))</f>
        <v/>
      </c>
      <c r="J166" s="32">
        <f>IF(AND($A166="",$B166="",$C166="",$D166="",$E166=""),"",IF(COUNTIF(People!$A$5:$A$34,$A166)=0,"Pick the person from the list",IF(COUNTIF(Setup!$A$12:$A$23,$B166)=0,"Pick the credential from the list",IF(AND(ISNUMBER($D166),ISNUMBER($E166),$E166&lt;$D166),"Expires before it was issued","OK"))))</f>
        <v/>
      </c>
      <c r="L166" s="33">
        <f>IF($B166="","",IFERROR(IF(INDEX(Setup!$C$12:$C$23,MATCH($B166,Setup!$A$12:$A$23,0))="","",INDEX(Setup!$C$12:$C$23,MATCH($B166,Setup!$A$12:$A$23,0))),""))</f>
        <v/>
      </c>
      <c r="M166" s="33">
        <f>IF($B166="","",IFERROR(IF(INDEX(Setup!$D$12:$D$23,MATCH($B166,Setup!$A$12:$A$23,0))="",60,INDEX(Setup!$D$12:$D$23,MATCH($B166,Setup!$A$12:$A$23,0))),60))</f>
        <v/>
      </c>
      <c r="N166" s="33">
        <f>IF(ISNUMBER($G166),$G166,0)</f>
        <v/>
      </c>
      <c r="O166" s="33">
        <f>IF(OR($A166="",$B166=""),"",IF(COUNTIFS($A$5:$A$404,$A166,$B$5:$B$404,$B166,$N$5:$N$404,"&gt;"&amp;$N166)&gt;0,"History","Current"))</f>
        <v/>
      </c>
    </row>
    <row r="167">
      <c r="A167" s="12" t="n"/>
      <c r="B167" s="12" t="n"/>
      <c r="C167" s="12" t="n"/>
      <c r="D167" s="28" t="n"/>
      <c r="E167" s="28" t="n"/>
      <c r="F167" s="12" t="n"/>
      <c r="G167" s="29">
        <f>IF(OR($A167="",$B167=""),"",IF(ISNUMBER($E167),$E167,IF(AND(ISNUMBER($D167),ISNUMBER($L167)),EDATE($D167,$L167),"")))</f>
        <v/>
      </c>
      <c r="H167" s="30">
        <f>IF(OR($G167="",$O167="History"),"",$G167-Setup!$B$5)</f>
        <v/>
      </c>
      <c r="I167" s="31">
        <f>IF(OR($A167="",$B167=""),"",IF($O167="History","Renewed",IF($G167="",IF(AND(ISNUMBER($L167),NOT(ISNUMBER($E167))),"Needs a date","No expiry"),IF($H167&lt;0,"Expired",IF($H167&lt;=$M167,"Expiring","Valid")))))</f>
        <v/>
      </c>
      <c r="J167" s="32">
        <f>IF(AND($A167="",$B167="",$C167="",$D167="",$E167=""),"",IF(COUNTIF(People!$A$5:$A$34,$A167)=0,"Pick the person from the list",IF(COUNTIF(Setup!$A$12:$A$23,$B167)=0,"Pick the credential from the list",IF(AND(ISNUMBER($D167),ISNUMBER($E167),$E167&lt;$D167),"Expires before it was issued","OK"))))</f>
        <v/>
      </c>
      <c r="L167" s="33">
        <f>IF($B167="","",IFERROR(IF(INDEX(Setup!$C$12:$C$23,MATCH($B167,Setup!$A$12:$A$23,0))="","",INDEX(Setup!$C$12:$C$23,MATCH($B167,Setup!$A$12:$A$23,0))),""))</f>
        <v/>
      </c>
      <c r="M167" s="33">
        <f>IF($B167="","",IFERROR(IF(INDEX(Setup!$D$12:$D$23,MATCH($B167,Setup!$A$12:$A$23,0))="",60,INDEX(Setup!$D$12:$D$23,MATCH($B167,Setup!$A$12:$A$23,0))),60))</f>
        <v/>
      </c>
      <c r="N167" s="33">
        <f>IF(ISNUMBER($G167),$G167,0)</f>
        <v/>
      </c>
      <c r="O167" s="33">
        <f>IF(OR($A167="",$B167=""),"",IF(COUNTIFS($A$5:$A$404,$A167,$B$5:$B$404,$B167,$N$5:$N$404,"&gt;"&amp;$N167)&gt;0,"History","Current"))</f>
        <v/>
      </c>
    </row>
    <row r="168">
      <c r="A168" s="12" t="n"/>
      <c r="B168" s="12" t="n"/>
      <c r="C168" s="12" t="n"/>
      <c r="D168" s="28" t="n"/>
      <c r="E168" s="28" t="n"/>
      <c r="F168" s="12" t="n"/>
      <c r="G168" s="29">
        <f>IF(OR($A168="",$B168=""),"",IF(ISNUMBER($E168),$E168,IF(AND(ISNUMBER($D168),ISNUMBER($L168)),EDATE($D168,$L168),"")))</f>
        <v/>
      </c>
      <c r="H168" s="30">
        <f>IF(OR($G168="",$O168="History"),"",$G168-Setup!$B$5)</f>
        <v/>
      </c>
      <c r="I168" s="31">
        <f>IF(OR($A168="",$B168=""),"",IF($O168="History","Renewed",IF($G168="",IF(AND(ISNUMBER($L168),NOT(ISNUMBER($E168))),"Needs a date","No expiry"),IF($H168&lt;0,"Expired",IF($H168&lt;=$M168,"Expiring","Valid")))))</f>
        <v/>
      </c>
      <c r="J168" s="32">
        <f>IF(AND($A168="",$B168="",$C168="",$D168="",$E168=""),"",IF(COUNTIF(People!$A$5:$A$34,$A168)=0,"Pick the person from the list",IF(COUNTIF(Setup!$A$12:$A$23,$B168)=0,"Pick the credential from the list",IF(AND(ISNUMBER($D168),ISNUMBER($E168),$E168&lt;$D168),"Expires before it was issued","OK"))))</f>
        <v/>
      </c>
      <c r="L168" s="33">
        <f>IF($B168="","",IFERROR(IF(INDEX(Setup!$C$12:$C$23,MATCH($B168,Setup!$A$12:$A$23,0))="","",INDEX(Setup!$C$12:$C$23,MATCH($B168,Setup!$A$12:$A$23,0))),""))</f>
        <v/>
      </c>
      <c r="M168" s="33">
        <f>IF($B168="","",IFERROR(IF(INDEX(Setup!$D$12:$D$23,MATCH($B168,Setup!$A$12:$A$23,0))="",60,INDEX(Setup!$D$12:$D$23,MATCH($B168,Setup!$A$12:$A$23,0))),60))</f>
        <v/>
      </c>
      <c r="N168" s="33">
        <f>IF(ISNUMBER($G168),$G168,0)</f>
        <v/>
      </c>
      <c r="O168" s="33">
        <f>IF(OR($A168="",$B168=""),"",IF(COUNTIFS($A$5:$A$404,$A168,$B$5:$B$404,$B168,$N$5:$N$404,"&gt;"&amp;$N168)&gt;0,"History","Current"))</f>
        <v/>
      </c>
    </row>
    <row r="169">
      <c r="A169" s="12" t="n"/>
      <c r="B169" s="12" t="n"/>
      <c r="C169" s="12" t="n"/>
      <c r="D169" s="28" t="n"/>
      <c r="E169" s="28" t="n"/>
      <c r="F169" s="12" t="n"/>
      <c r="G169" s="29">
        <f>IF(OR($A169="",$B169=""),"",IF(ISNUMBER($E169),$E169,IF(AND(ISNUMBER($D169),ISNUMBER($L169)),EDATE($D169,$L169),"")))</f>
        <v/>
      </c>
      <c r="H169" s="30">
        <f>IF(OR($G169="",$O169="History"),"",$G169-Setup!$B$5)</f>
        <v/>
      </c>
      <c r="I169" s="31">
        <f>IF(OR($A169="",$B169=""),"",IF($O169="History","Renewed",IF($G169="",IF(AND(ISNUMBER($L169),NOT(ISNUMBER($E169))),"Needs a date","No expiry"),IF($H169&lt;0,"Expired",IF($H169&lt;=$M169,"Expiring","Valid")))))</f>
        <v/>
      </c>
      <c r="J169" s="32">
        <f>IF(AND($A169="",$B169="",$C169="",$D169="",$E169=""),"",IF(COUNTIF(People!$A$5:$A$34,$A169)=0,"Pick the person from the list",IF(COUNTIF(Setup!$A$12:$A$23,$B169)=0,"Pick the credential from the list",IF(AND(ISNUMBER($D169),ISNUMBER($E169),$E169&lt;$D169),"Expires before it was issued","OK"))))</f>
        <v/>
      </c>
      <c r="L169" s="33">
        <f>IF($B169="","",IFERROR(IF(INDEX(Setup!$C$12:$C$23,MATCH($B169,Setup!$A$12:$A$23,0))="","",INDEX(Setup!$C$12:$C$23,MATCH($B169,Setup!$A$12:$A$23,0))),""))</f>
        <v/>
      </c>
      <c r="M169" s="33">
        <f>IF($B169="","",IFERROR(IF(INDEX(Setup!$D$12:$D$23,MATCH($B169,Setup!$A$12:$A$23,0))="",60,INDEX(Setup!$D$12:$D$23,MATCH($B169,Setup!$A$12:$A$23,0))),60))</f>
        <v/>
      </c>
      <c r="N169" s="33">
        <f>IF(ISNUMBER($G169),$G169,0)</f>
        <v/>
      </c>
      <c r="O169" s="33">
        <f>IF(OR($A169="",$B169=""),"",IF(COUNTIFS($A$5:$A$404,$A169,$B$5:$B$404,$B169,$N$5:$N$404,"&gt;"&amp;$N169)&gt;0,"History","Current"))</f>
        <v/>
      </c>
    </row>
    <row r="170">
      <c r="A170" s="12" t="n"/>
      <c r="B170" s="12" t="n"/>
      <c r="C170" s="12" t="n"/>
      <c r="D170" s="28" t="n"/>
      <c r="E170" s="28" t="n"/>
      <c r="F170" s="12" t="n"/>
      <c r="G170" s="29">
        <f>IF(OR($A170="",$B170=""),"",IF(ISNUMBER($E170),$E170,IF(AND(ISNUMBER($D170),ISNUMBER($L170)),EDATE($D170,$L170),"")))</f>
        <v/>
      </c>
      <c r="H170" s="30">
        <f>IF(OR($G170="",$O170="History"),"",$G170-Setup!$B$5)</f>
        <v/>
      </c>
      <c r="I170" s="31">
        <f>IF(OR($A170="",$B170=""),"",IF($O170="History","Renewed",IF($G170="",IF(AND(ISNUMBER($L170),NOT(ISNUMBER($E170))),"Needs a date","No expiry"),IF($H170&lt;0,"Expired",IF($H170&lt;=$M170,"Expiring","Valid")))))</f>
        <v/>
      </c>
      <c r="J170" s="32">
        <f>IF(AND($A170="",$B170="",$C170="",$D170="",$E170=""),"",IF(COUNTIF(People!$A$5:$A$34,$A170)=0,"Pick the person from the list",IF(COUNTIF(Setup!$A$12:$A$23,$B170)=0,"Pick the credential from the list",IF(AND(ISNUMBER($D170),ISNUMBER($E170),$E170&lt;$D170),"Expires before it was issued","OK"))))</f>
        <v/>
      </c>
      <c r="L170" s="33">
        <f>IF($B170="","",IFERROR(IF(INDEX(Setup!$C$12:$C$23,MATCH($B170,Setup!$A$12:$A$23,0))="","",INDEX(Setup!$C$12:$C$23,MATCH($B170,Setup!$A$12:$A$23,0))),""))</f>
        <v/>
      </c>
      <c r="M170" s="33">
        <f>IF($B170="","",IFERROR(IF(INDEX(Setup!$D$12:$D$23,MATCH($B170,Setup!$A$12:$A$23,0))="",60,INDEX(Setup!$D$12:$D$23,MATCH($B170,Setup!$A$12:$A$23,0))),60))</f>
        <v/>
      </c>
      <c r="N170" s="33">
        <f>IF(ISNUMBER($G170),$G170,0)</f>
        <v/>
      </c>
      <c r="O170" s="33">
        <f>IF(OR($A170="",$B170=""),"",IF(COUNTIFS($A$5:$A$404,$A170,$B$5:$B$404,$B170,$N$5:$N$404,"&gt;"&amp;$N170)&gt;0,"History","Current"))</f>
        <v/>
      </c>
    </row>
    <row r="171">
      <c r="A171" s="12" t="n"/>
      <c r="B171" s="12" t="n"/>
      <c r="C171" s="12" t="n"/>
      <c r="D171" s="28" t="n"/>
      <c r="E171" s="28" t="n"/>
      <c r="F171" s="12" t="n"/>
      <c r="G171" s="29">
        <f>IF(OR($A171="",$B171=""),"",IF(ISNUMBER($E171),$E171,IF(AND(ISNUMBER($D171),ISNUMBER($L171)),EDATE($D171,$L171),"")))</f>
        <v/>
      </c>
      <c r="H171" s="30">
        <f>IF(OR($G171="",$O171="History"),"",$G171-Setup!$B$5)</f>
        <v/>
      </c>
      <c r="I171" s="31">
        <f>IF(OR($A171="",$B171=""),"",IF($O171="History","Renewed",IF($G171="",IF(AND(ISNUMBER($L171),NOT(ISNUMBER($E171))),"Needs a date","No expiry"),IF($H171&lt;0,"Expired",IF($H171&lt;=$M171,"Expiring","Valid")))))</f>
        <v/>
      </c>
      <c r="J171" s="32">
        <f>IF(AND($A171="",$B171="",$C171="",$D171="",$E171=""),"",IF(COUNTIF(People!$A$5:$A$34,$A171)=0,"Pick the person from the list",IF(COUNTIF(Setup!$A$12:$A$23,$B171)=0,"Pick the credential from the list",IF(AND(ISNUMBER($D171),ISNUMBER($E171),$E171&lt;$D171),"Expires before it was issued","OK"))))</f>
        <v/>
      </c>
      <c r="L171" s="33">
        <f>IF($B171="","",IFERROR(IF(INDEX(Setup!$C$12:$C$23,MATCH($B171,Setup!$A$12:$A$23,0))="","",INDEX(Setup!$C$12:$C$23,MATCH($B171,Setup!$A$12:$A$23,0))),""))</f>
        <v/>
      </c>
      <c r="M171" s="33">
        <f>IF($B171="","",IFERROR(IF(INDEX(Setup!$D$12:$D$23,MATCH($B171,Setup!$A$12:$A$23,0))="",60,INDEX(Setup!$D$12:$D$23,MATCH($B171,Setup!$A$12:$A$23,0))),60))</f>
        <v/>
      </c>
      <c r="N171" s="33">
        <f>IF(ISNUMBER($G171),$G171,0)</f>
        <v/>
      </c>
      <c r="O171" s="33">
        <f>IF(OR($A171="",$B171=""),"",IF(COUNTIFS($A$5:$A$404,$A171,$B$5:$B$404,$B171,$N$5:$N$404,"&gt;"&amp;$N171)&gt;0,"History","Current"))</f>
        <v/>
      </c>
    </row>
    <row r="172">
      <c r="A172" s="12" t="n"/>
      <c r="B172" s="12" t="n"/>
      <c r="C172" s="12" t="n"/>
      <c r="D172" s="28" t="n"/>
      <c r="E172" s="28" t="n"/>
      <c r="F172" s="12" t="n"/>
      <c r="G172" s="29">
        <f>IF(OR($A172="",$B172=""),"",IF(ISNUMBER($E172),$E172,IF(AND(ISNUMBER($D172),ISNUMBER($L172)),EDATE($D172,$L172),"")))</f>
        <v/>
      </c>
      <c r="H172" s="30">
        <f>IF(OR($G172="",$O172="History"),"",$G172-Setup!$B$5)</f>
        <v/>
      </c>
      <c r="I172" s="31">
        <f>IF(OR($A172="",$B172=""),"",IF($O172="History","Renewed",IF($G172="",IF(AND(ISNUMBER($L172),NOT(ISNUMBER($E172))),"Needs a date","No expiry"),IF($H172&lt;0,"Expired",IF($H172&lt;=$M172,"Expiring","Valid")))))</f>
        <v/>
      </c>
      <c r="J172" s="32">
        <f>IF(AND($A172="",$B172="",$C172="",$D172="",$E172=""),"",IF(COUNTIF(People!$A$5:$A$34,$A172)=0,"Pick the person from the list",IF(COUNTIF(Setup!$A$12:$A$23,$B172)=0,"Pick the credential from the list",IF(AND(ISNUMBER($D172),ISNUMBER($E172),$E172&lt;$D172),"Expires before it was issued","OK"))))</f>
        <v/>
      </c>
      <c r="L172" s="33">
        <f>IF($B172="","",IFERROR(IF(INDEX(Setup!$C$12:$C$23,MATCH($B172,Setup!$A$12:$A$23,0))="","",INDEX(Setup!$C$12:$C$23,MATCH($B172,Setup!$A$12:$A$23,0))),""))</f>
        <v/>
      </c>
      <c r="M172" s="33">
        <f>IF($B172="","",IFERROR(IF(INDEX(Setup!$D$12:$D$23,MATCH($B172,Setup!$A$12:$A$23,0))="",60,INDEX(Setup!$D$12:$D$23,MATCH($B172,Setup!$A$12:$A$23,0))),60))</f>
        <v/>
      </c>
      <c r="N172" s="33">
        <f>IF(ISNUMBER($G172),$G172,0)</f>
        <v/>
      </c>
      <c r="O172" s="33">
        <f>IF(OR($A172="",$B172=""),"",IF(COUNTIFS($A$5:$A$404,$A172,$B$5:$B$404,$B172,$N$5:$N$404,"&gt;"&amp;$N172)&gt;0,"History","Current"))</f>
        <v/>
      </c>
    </row>
    <row r="173">
      <c r="A173" s="12" t="n"/>
      <c r="B173" s="12" t="n"/>
      <c r="C173" s="12" t="n"/>
      <c r="D173" s="28" t="n"/>
      <c r="E173" s="28" t="n"/>
      <c r="F173" s="12" t="n"/>
      <c r="G173" s="29">
        <f>IF(OR($A173="",$B173=""),"",IF(ISNUMBER($E173),$E173,IF(AND(ISNUMBER($D173),ISNUMBER($L173)),EDATE($D173,$L173),"")))</f>
        <v/>
      </c>
      <c r="H173" s="30">
        <f>IF(OR($G173="",$O173="History"),"",$G173-Setup!$B$5)</f>
        <v/>
      </c>
      <c r="I173" s="31">
        <f>IF(OR($A173="",$B173=""),"",IF($O173="History","Renewed",IF($G173="",IF(AND(ISNUMBER($L173),NOT(ISNUMBER($E173))),"Needs a date","No expiry"),IF($H173&lt;0,"Expired",IF($H173&lt;=$M173,"Expiring","Valid")))))</f>
        <v/>
      </c>
      <c r="J173" s="32">
        <f>IF(AND($A173="",$B173="",$C173="",$D173="",$E173=""),"",IF(COUNTIF(People!$A$5:$A$34,$A173)=0,"Pick the person from the list",IF(COUNTIF(Setup!$A$12:$A$23,$B173)=0,"Pick the credential from the list",IF(AND(ISNUMBER($D173),ISNUMBER($E173),$E173&lt;$D173),"Expires before it was issued","OK"))))</f>
        <v/>
      </c>
      <c r="L173" s="33">
        <f>IF($B173="","",IFERROR(IF(INDEX(Setup!$C$12:$C$23,MATCH($B173,Setup!$A$12:$A$23,0))="","",INDEX(Setup!$C$12:$C$23,MATCH($B173,Setup!$A$12:$A$23,0))),""))</f>
        <v/>
      </c>
      <c r="M173" s="33">
        <f>IF($B173="","",IFERROR(IF(INDEX(Setup!$D$12:$D$23,MATCH($B173,Setup!$A$12:$A$23,0))="",60,INDEX(Setup!$D$12:$D$23,MATCH($B173,Setup!$A$12:$A$23,0))),60))</f>
        <v/>
      </c>
      <c r="N173" s="33">
        <f>IF(ISNUMBER($G173),$G173,0)</f>
        <v/>
      </c>
      <c r="O173" s="33">
        <f>IF(OR($A173="",$B173=""),"",IF(COUNTIFS($A$5:$A$404,$A173,$B$5:$B$404,$B173,$N$5:$N$404,"&gt;"&amp;$N173)&gt;0,"History","Current"))</f>
        <v/>
      </c>
    </row>
    <row r="174">
      <c r="A174" s="12" t="n"/>
      <c r="B174" s="12" t="n"/>
      <c r="C174" s="12" t="n"/>
      <c r="D174" s="28" t="n"/>
      <c r="E174" s="28" t="n"/>
      <c r="F174" s="12" t="n"/>
      <c r="G174" s="29">
        <f>IF(OR($A174="",$B174=""),"",IF(ISNUMBER($E174),$E174,IF(AND(ISNUMBER($D174),ISNUMBER($L174)),EDATE($D174,$L174),"")))</f>
        <v/>
      </c>
      <c r="H174" s="30">
        <f>IF(OR($G174="",$O174="History"),"",$G174-Setup!$B$5)</f>
        <v/>
      </c>
      <c r="I174" s="31">
        <f>IF(OR($A174="",$B174=""),"",IF($O174="History","Renewed",IF($G174="",IF(AND(ISNUMBER($L174),NOT(ISNUMBER($E174))),"Needs a date","No expiry"),IF($H174&lt;0,"Expired",IF($H174&lt;=$M174,"Expiring","Valid")))))</f>
        <v/>
      </c>
      <c r="J174" s="32">
        <f>IF(AND($A174="",$B174="",$C174="",$D174="",$E174=""),"",IF(COUNTIF(People!$A$5:$A$34,$A174)=0,"Pick the person from the list",IF(COUNTIF(Setup!$A$12:$A$23,$B174)=0,"Pick the credential from the list",IF(AND(ISNUMBER($D174),ISNUMBER($E174),$E174&lt;$D174),"Expires before it was issued","OK"))))</f>
        <v/>
      </c>
      <c r="L174" s="33">
        <f>IF($B174="","",IFERROR(IF(INDEX(Setup!$C$12:$C$23,MATCH($B174,Setup!$A$12:$A$23,0))="","",INDEX(Setup!$C$12:$C$23,MATCH($B174,Setup!$A$12:$A$23,0))),""))</f>
        <v/>
      </c>
      <c r="M174" s="33">
        <f>IF($B174="","",IFERROR(IF(INDEX(Setup!$D$12:$D$23,MATCH($B174,Setup!$A$12:$A$23,0))="",60,INDEX(Setup!$D$12:$D$23,MATCH($B174,Setup!$A$12:$A$23,0))),60))</f>
        <v/>
      </c>
      <c r="N174" s="33">
        <f>IF(ISNUMBER($G174),$G174,0)</f>
        <v/>
      </c>
      <c r="O174" s="33">
        <f>IF(OR($A174="",$B174=""),"",IF(COUNTIFS($A$5:$A$404,$A174,$B$5:$B$404,$B174,$N$5:$N$404,"&gt;"&amp;$N174)&gt;0,"History","Current"))</f>
        <v/>
      </c>
    </row>
    <row r="175">
      <c r="A175" s="12" t="n"/>
      <c r="B175" s="12" t="n"/>
      <c r="C175" s="12" t="n"/>
      <c r="D175" s="28" t="n"/>
      <c r="E175" s="28" t="n"/>
      <c r="F175" s="12" t="n"/>
      <c r="G175" s="29">
        <f>IF(OR($A175="",$B175=""),"",IF(ISNUMBER($E175),$E175,IF(AND(ISNUMBER($D175),ISNUMBER($L175)),EDATE($D175,$L175),"")))</f>
        <v/>
      </c>
      <c r="H175" s="30">
        <f>IF(OR($G175="",$O175="History"),"",$G175-Setup!$B$5)</f>
        <v/>
      </c>
      <c r="I175" s="31">
        <f>IF(OR($A175="",$B175=""),"",IF($O175="History","Renewed",IF($G175="",IF(AND(ISNUMBER($L175),NOT(ISNUMBER($E175))),"Needs a date","No expiry"),IF($H175&lt;0,"Expired",IF($H175&lt;=$M175,"Expiring","Valid")))))</f>
        <v/>
      </c>
      <c r="J175" s="32">
        <f>IF(AND($A175="",$B175="",$C175="",$D175="",$E175=""),"",IF(COUNTIF(People!$A$5:$A$34,$A175)=0,"Pick the person from the list",IF(COUNTIF(Setup!$A$12:$A$23,$B175)=0,"Pick the credential from the list",IF(AND(ISNUMBER($D175),ISNUMBER($E175),$E175&lt;$D175),"Expires before it was issued","OK"))))</f>
        <v/>
      </c>
      <c r="L175" s="33">
        <f>IF($B175="","",IFERROR(IF(INDEX(Setup!$C$12:$C$23,MATCH($B175,Setup!$A$12:$A$23,0))="","",INDEX(Setup!$C$12:$C$23,MATCH($B175,Setup!$A$12:$A$23,0))),""))</f>
        <v/>
      </c>
      <c r="M175" s="33">
        <f>IF($B175="","",IFERROR(IF(INDEX(Setup!$D$12:$D$23,MATCH($B175,Setup!$A$12:$A$23,0))="",60,INDEX(Setup!$D$12:$D$23,MATCH($B175,Setup!$A$12:$A$23,0))),60))</f>
        <v/>
      </c>
      <c r="N175" s="33">
        <f>IF(ISNUMBER($G175),$G175,0)</f>
        <v/>
      </c>
      <c r="O175" s="33">
        <f>IF(OR($A175="",$B175=""),"",IF(COUNTIFS($A$5:$A$404,$A175,$B$5:$B$404,$B175,$N$5:$N$404,"&gt;"&amp;$N175)&gt;0,"History","Current"))</f>
        <v/>
      </c>
    </row>
    <row r="176">
      <c r="A176" s="12" t="n"/>
      <c r="B176" s="12" t="n"/>
      <c r="C176" s="12" t="n"/>
      <c r="D176" s="28" t="n"/>
      <c r="E176" s="28" t="n"/>
      <c r="F176" s="12" t="n"/>
      <c r="G176" s="29">
        <f>IF(OR($A176="",$B176=""),"",IF(ISNUMBER($E176),$E176,IF(AND(ISNUMBER($D176),ISNUMBER($L176)),EDATE($D176,$L176),"")))</f>
        <v/>
      </c>
      <c r="H176" s="30">
        <f>IF(OR($G176="",$O176="History"),"",$G176-Setup!$B$5)</f>
        <v/>
      </c>
      <c r="I176" s="31">
        <f>IF(OR($A176="",$B176=""),"",IF($O176="History","Renewed",IF($G176="",IF(AND(ISNUMBER($L176),NOT(ISNUMBER($E176))),"Needs a date","No expiry"),IF($H176&lt;0,"Expired",IF($H176&lt;=$M176,"Expiring","Valid")))))</f>
        <v/>
      </c>
      <c r="J176" s="32">
        <f>IF(AND($A176="",$B176="",$C176="",$D176="",$E176=""),"",IF(COUNTIF(People!$A$5:$A$34,$A176)=0,"Pick the person from the list",IF(COUNTIF(Setup!$A$12:$A$23,$B176)=0,"Pick the credential from the list",IF(AND(ISNUMBER($D176),ISNUMBER($E176),$E176&lt;$D176),"Expires before it was issued","OK"))))</f>
        <v/>
      </c>
      <c r="L176" s="33">
        <f>IF($B176="","",IFERROR(IF(INDEX(Setup!$C$12:$C$23,MATCH($B176,Setup!$A$12:$A$23,0))="","",INDEX(Setup!$C$12:$C$23,MATCH($B176,Setup!$A$12:$A$23,0))),""))</f>
        <v/>
      </c>
      <c r="M176" s="33">
        <f>IF($B176="","",IFERROR(IF(INDEX(Setup!$D$12:$D$23,MATCH($B176,Setup!$A$12:$A$23,0))="",60,INDEX(Setup!$D$12:$D$23,MATCH($B176,Setup!$A$12:$A$23,0))),60))</f>
        <v/>
      </c>
      <c r="N176" s="33">
        <f>IF(ISNUMBER($G176),$G176,0)</f>
        <v/>
      </c>
      <c r="O176" s="33">
        <f>IF(OR($A176="",$B176=""),"",IF(COUNTIFS($A$5:$A$404,$A176,$B$5:$B$404,$B176,$N$5:$N$404,"&gt;"&amp;$N176)&gt;0,"History","Current"))</f>
        <v/>
      </c>
    </row>
    <row r="177">
      <c r="A177" s="12" t="n"/>
      <c r="B177" s="12" t="n"/>
      <c r="C177" s="12" t="n"/>
      <c r="D177" s="28" t="n"/>
      <c r="E177" s="28" t="n"/>
      <c r="F177" s="12" t="n"/>
      <c r="G177" s="29">
        <f>IF(OR($A177="",$B177=""),"",IF(ISNUMBER($E177),$E177,IF(AND(ISNUMBER($D177),ISNUMBER($L177)),EDATE($D177,$L177),"")))</f>
        <v/>
      </c>
      <c r="H177" s="30">
        <f>IF(OR($G177="",$O177="History"),"",$G177-Setup!$B$5)</f>
        <v/>
      </c>
      <c r="I177" s="31">
        <f>IF(OR($A177="",$B177=""),"",IF($O177="History","Renewed",IF($G177="",IF(AND(ISNUMBER($L177),NOT(ISNUMBER($E177))),"Needs a date","No expiry"),IF($H177&lt;0,"Expired",IF($H177&lt;=$M177,"Expiring","Valid")))))</f>
        <v/>
      </c>
      <c r="J177" s="32">
        <f>IF(AND($A177="",$B177="",$C177="",$D177="",$E177=""),"",IF(COUNTIF(People!$A$5:$A$34,$A177)=0,"Pick the person from the list",IF(COUNTIF(Setup!$A$12:$A$23,$B177)=0,"Pick the credential from the list",IF(AND(ISNUMBER($D177),ISNUMBER($E177),$E177&lt;$D177),"Expires before it was issued","OK"))))</f>
        <v/>
      </c>
      <c r="L177" s="33">
        <f>IF($B177="","",IFERROR(IF(INDEX(Setup!$C$12:$C$23,MATCH($B177,Setup!$A$12:$A$23,0))="","",INDEX(Setup!$C$12:$C$23,MATCH($B177,Setup!$A$12:$A$23,0))),""))</f>
        <v/>
      </c>
      <c r="M177" s="33">
        <f>IF($B177="","",IFERROR(IF(INDEX(Setup!$D$12:$D$23,MATCH($B177,Setup!$A$12:$A$23,0))="",60,INDEX(Setup!$D$12:$D$23,MATCH($B177,Setup!$A$12:$A$23,0))),60))</f>
        <v/>
      </c>
      <c r="N177" s="33">
        <f>IF(ISNUMBER($G177),$G177,0)</f>
        <v/>
      </c>
      <c r="O177" s="33">
        <f>IF(OR($A177="",$B177=""),"",IF(COUNTIFS($A$5:$A$404,$A177,$B$5:$B$404,$B177,$N$5:$N$404,"&gt;"&amp;$N177)&gt;0,"History","Current"))</f>
        <v/>
      </c>
    </row>
    <row r="178">
      <c r="A178" s="12" t="n"/>
      <c r="B178" s="12" t="n"/>
      <c r="C178" s="12" t="n"/>
      <c r="D178" s="28" t="n"/>
      <c r="E178" s="28" t="n"/>
      <c r="F178" s="12" t="n"/>
      <c r="G178" s="29">
        <f>IF(OR($A178="",$B178=""),"",IF(ISNUMBER($E178),$E178,IF(AND(ISNUMBER($D178),ISNUMBER($L178)),EDATE($D178,$L178),"")))</f>
        <v/>
      </c>
      <c r="H178" s="30">
        <f>IF(OR($G178="",$O178="History"),"",$G178-Setup!$B$5)</f>
        <v/>
      </c>
      <c r="I178" s="31">
        <f>IF(OR($A178="",$B178=""),"",IF($O178="History","Renewed",IF($G178="",IF(AND(ISNUMBER($L178),NOT(ISNUMBER($E178))),"Needs a date","No expiry"),IF($H178&lt;0,"Expired",IF($H178&lt;=$M178,"Expiring","Valid")))))</f>
        <v/>
      </c>
      <c r="J178" s="32">
        <f>IF(AND($A178="",$B178="",$C178="",$D178="",$E178=""),"",IF(COUNTIF(People!$A$5:$A$34,$A178)=0,"Pick the person from the list",IF(COUNTIF(Setup!$A$12:$A$23,$B178)=0,"Pick the credential from the list",IF(AND(ISNUMBER($D178),ISNUMBER($E178),$E178&lt;$D178),"Expires before it was issued","OK"))))</f>
        <v/>
      </c>
      <c r="L178" s="33">
        <f>IF($B178="","",IFERROR(IF(INDEX(Setup!$C$12:$C$23,MATCH($B178,Setup!$A$12:$A$23,0))="","",INDEX(Setup!$C$12:$C$23,MATCH($B178,Setup!$A$12:$A$23,0))),""))</f>
        <v/>
      </c>
      <c r="M178" s="33">
        <f>IF($B178="","",IFERROR(IF(INDEX(Setup!$D$12:$D$23,MATCH($B178,Setup!$A$12:$A$23,0))="",60,INDEX(Setup!$D$12:$D$23,MATCH($B178,Setup!$A$12:$A$23,0))),60))</f>
        <v/>
      </c>
      <c r="N178" s="33">
        <f>IF(ISNUMBER($G178),$G178,0)</f>
        <v/>
      </c>
      <c r="O178" s="33">
        <f>IF(OR($A178="",$B178=""),"",IF(COUNTIFS($A$5:$A$404,$A178,$B$5:$B$404,$B178,$N$5:$N$404,"&gt;"&amp;$N178)&gt;0,"History","Current"))</f>
        <v/>
      </c>
    </row>
    <row r="179">
      <c r="A179" s="12" t="n"/>
      <c r="B179" s="12" t="n"/>
      <c r="C179" s="12" t="n"/>
      <c r="D179" s="28" t="n"/>
      <c r="E179" s="28" t="n"/>
      <c r="F179" s="12" t="n"/>
      <c r="G179" s="29">
        <f>IF(OR($A179="",$B179=""),"",IF(ISNUMBER($E179),$E179,IF(AND(ISNUMBER($D179),ISNUMBER($L179)),EDATE($D179,$L179),"")))</f>
        <v/>
      </c>
      <c r="H179" s="30">
        <f>IF(OR($G179="",$O179="History"),"",$G179-Setup!$B$5)</f>
        <v/>
      </c>
      <c r="I179" s="31">
        <f>IF(OR($A179="",$B179=""),"",IF($O179="History","Renewed",IF($G179="",IF(AND(ISNUMBER($L179),NOT(ISNUMBER($E179))),"Needs a date","No expiry"),IF($H179&lt;0,"Expired",IF($H179&lt;=$M179,"Expiring","Valid")))))</f>
        <v/>
      </c>
      <c r="J179" s="32">
        <f>IF(AND($A179="",$B179="",$C179="",$D179="",$E179=""),"",IF(COUNTIF(People!$A$5:$A$34,$A179)=0,"Pick the person from the list",IF(COUNTIF(Setup!$A$12:$A$23,$B179)=0,"Pick the credential from the list",IF(AND(ISNUMBER($D179),ISNUMBER($E179),$E179&lt;$D179),"Expires before it was issued","OK"))))</f>
        <v/>
      </c>
      <c r="L179" s="33">
        <f>IF($B179="","",IFERROR(IF(INDEX(Setup!$C$12:$C$23,MATCH($B179,Setup!$A$12:$A$23,0))="","",INDEX(Setup!$C$12:$C$23,MATCH($B179,Setup!$A$12:$A$23,0))),""))</f>
        <v/>
      </c>
      <c r="M179" s="33">
        <f>IF($B179="","",IFERROR(IF(INDEX(Setup!$D$12:$D$23,MATCH($B179,Setup!$A$12:$A$23,0))="",60,INDEX(Setup!$D$12:$D$23,MATCH($B179,Setup!$A$12:$A$23,0))),60))</f>
        <v/>
      </c>
      <c r="N179" s="33">
        <f>IF(ISNUMBER($G179),$G179,0)</f>
        <v/>
      </c>
      <c r="O179" s="33">
        <f>IF(OR($A179="",$B179=""),"",IF(COUNTIFS($A$5:$A$404,$A179,$B$5:$B$404,$B179,$N$5:$N$404,"&gt;"&amp;$N179)&gt;0,"History","Current"))</f>
        <v/>
      </c>
    </row>
    <row r="180">
      <c r="A180" s="12" t="n"/>
      <c r="B180" s="12" t="n"/>
      <c r="C180" s="12" t="n"/>
      <c r="D180" s="28" t="n"/>
      <c r="E180" s="28" t="n"/>
      <c r="F180" s="12" t="n"/>
      <c r="G180" s="29">
        <f>IF(OR($A180="",$B180=""),"",IF(ISNUMBER($E180),$E180,IF(AND(ISNUMBER($D180),ISNUMBER($L180)),EDATE($D180,$L180),"")))</f>
        <v/>
      </c>
      <c r="H180" s="30">
        <f>IF(OR($G180="",$O180="History"),"",$G180-Setup!$B$5)</f>
        <v/>
      </c>
      <c r="I180" s="31">
        <f>IF(OR($A180="",$B180=""),"",IF($O180="History","Renewed",IF($G180="",IF(AND(ISNUMBER($L180),NOT(ISNUMBER($E180))),"Needs a date","No expiry"),IF($H180&lt;0,"Expired",IF($H180&lt;=$M180,"Expiring","Valid")))))</f>
        <v/>
      </c>
      <c r="J180" s="32">
        <f>IF(AND($A180="",$B180="",$C180="",$D180="",$E180=""),"",IF(COUNTIF(People!$A$5:$A$34,$A180)=0,"Pick the person from the list",IF(COUNTIF(Setup!$A$12:$A$23,$B180)=0,"Pick the credential from the list",IF(AND(ISNUMBER($D180),ISNUMBER($E180),$E180&lt;$D180),"Expires before it was issued","OK"))))</f>
        <v/>
      </c>
      <c r="L180" s="33">
        <f>IF($B180="","",IFERROR(IF(INDEX(Setup!$C$12:$C$23,MATCH($B180,Setup!$A$12:$A$23,0))="","",INDEX(Setup!$C$12:$C$23,MATCH($B180,Setup!$A$12:$A$23,0))),""))</f>
        <v/>
      </c>
      <c r="M180" s="33">
        <f>IF($B180="","",IFERROR(IF(INDEX(Setup!$D$12:$D$23,MATCH($B180,Setup!$A$12:$A$23,0))="",60,INDEX(Setup!$D$12:$D$23,MATCH($B180,Setup!$A$12:$A$23,0))),60))</f>
        <v/>
      </c>
      <c r="N180" s="33">
        <f>IF(ISNUMBER($G180),$G180,0)</f>
        <v/>
      </c>
      <c r="O180" s="33">
        <f>IF(OR($A180="",$B180=""),"",IF(COUNTIFS($A$5:$A$404,$A180,$B$5:$B$404,$B180,$N$5:$N$404,"&gt;"&amp;$N180)&gt;0,"History","Current"))</f>
        <v/>
      </c>
    </row>
    <row r="181">
      <c r="A181" s="12" t="n"/>
      <c r="B181" s="12" t="n"/>
      <c r="C181" s="12" t="n"/>
      <c r="D181" s="28" t="n"/>
      <c r="E181" s="28" t="n"/>
      <c r="F181" s="12" t="n"/>
      <c r="G181" s="29">
        <f>IF(OR($A181="",$B181=""),"",IF(ISNUMBER($E181),$E181,IF(AND(ISNUMBER($D181),ISNUMBER($L181)),EDATE($D181,$L181),"")))</f>
        <v/>
      </c>
      <c r="H181" s="30">
        <f>IF(OR($G181="",$O181="History"),"",$G181-Setup!$B$5)</f>
        <v/>
      </c>
      <c r="I181" s="31">
        <f>IF(OR($A181="",$B181=""),"",IF($O181="History","Renewed",IF($G181="",IF(AND(ISNUMBER($L181),NOT(ISNUMBER($E181))),"Needs a date","No expiry"),IF($H181&lt;0,"Expired",IF($H181&lt;=$M181,"Expiring","Valid")))))</f>
        <v/>
      </c>
      <c r="J181" s="32">
        <f>IF(AND($A181="",$B181="",$C181="",$D181="",$E181=""),"",IF(COUNTIF(People!$A$5:$A$34,$A181)=0,"Pick the person from the list",IF(COUNTIF(Setup!$A$12:$A$23,$B181)=0,"Pick the credential from the list",IF(AND(ISNUMBER($D181),ISNUMBER($E181),$E181&lt;$D181),"Expires before it was issued","OK"))))</f>
        <v/>
      </c>
      <c r="L181" s="33">
        <f>IF($B181="","",IFERROR(IF(INDEX(Setup!$C$12:$C$23,MATCH($B181,Setup!$A$12:$A$23,0))="","",INDEX(Setup!$C$12:$C$23,MATCH($B181,Setup!$A$12:$A$23,0))),""))</f>
        <v/>
      </c>
      <c r="M181" s="33">
        <f>IF($B181="","",IFERROR(IF(INDEX(Setup!$D$12:$D$23,MATCH($B181,Setup!$A$12:$A$23,0))="",60,INDEX(Setup!$D$12:$D$23,MATCH($B181,Setup!$A$12:$A$23,0))),60))</f>
        <v/>
      </c>
      <c r="N181" s="33">
        <f>IF(ISNUMBER($G181),$G181,0)</f>
        <v/>
      </c>
      <c r="O181" s="33">
        <f>IF(OR($A181="",$B181=""),"",IF(COUNTIFS($A$5:$A$404,$A181,$B$5:$B$404,$B181,$N$5:$N$404,"&gt;"&amp;$N181)&gt;0,"History","Current"))</f>
        <v/>
      </c>
    </row>
    <row r="182">
      <c r="A182" s="12" t="n"/>
      <c r="B182" s="12" t="n"/>
      <c r="C182" s="12" t="n"/>
      <c r="D182" s="28" t="n"/>
      <c r="E182" s="28" t="n"/>
      <c r="F182" s="12" t="n"/>
      <c r="G182" s="29">
        <f>IF(OR($A182="",$B182=""),"",IF(ISNUMBER($E182),$E182,IF(AND(ISNUMBER($D182),ISNUMBER($L182)),EDATE($D182,$L182),"")))</f>
        <v/>
      </c>
      <c r="H182" s="30">
        <f>IF(OR($G182="",$O182="History"),"",$G182-Setup!$B$5)</f>
        <v/>
      </c>
      <c r="I182" s="31">
        <f>IF(OR($A182="",$B182=""),"",IF($O182="History","Renewed",IF($G182="",IF(AND(ISNUMBER($L182),NOT(ISNUMBER($E182))),"Needs a date","No expiry"),IF($H182&lt;0,"Expired",IF($H182&lt;=$M182,"Expiring","Valid")))))</f>
        <v/>
      </c>
      <c r="J182" s="32">
        <f>IF(AND($A182="",$B182="",$C182="",$D182="",$E182=""),"",IF(COUNTIF(People!$A$5:$A$34,$A182)=0,"Pick the person from the list",IF(COUNTIF(Setup!$A$12:$A$23,$B182)=0,"Pick the credential from the list",IF(AND(ISNUMBER($D182),ISNUMBER($E182),$E182&lt;$D182),"Expires before it was issued","OK"))))</f>
        <v/>
      </c>
      <c r="L182" s="33">
        <f>IF($B182="","",IFERROR(IF(INDEX(Setup!$C$12:$C$23,MATCH($B182,Setup!$A$12:$A$23,0))="","",INDEX(Setup!$C$12:$C$23,MATCH($B182,Setup!$A$12:$A$23,0))),""))</f>
        <v/>
      </c>
      <c r="M182" s="33">
        <f>IF($B182="","",IFERROR(IF(INDEX(Setup!$D$12:$D$23,MATCH($B182,Setup!$A$12:$A$23,0))="",60,INDEX(Setup!$D$12:$D$23,MATCH($B182,Setup!$A$12:$A$23,0))),60))</f>
        <v/>
      </c>
      <c r="N182" s="33">
        <f>IF(ISNUMBER($G182),$G182,0)</f>
        <v/>
      </c>
      <c r="O182" s="33">
        <f>IF(OR($A182="",$B182=""),"",IF(COUNTIFS($A$5:$A$404,$A182,$B$5:$B$404,$B182,$N$5:$N$404,"&gt;"&amp;$N182)&gt;0,"History","Current"))</f>
        <v/>
      </c>
    </row>
    <row r="183">
      <c r="A183" s="12" t="n"/>
      <c r="B183" s="12" t="n"/>
      <c r="C183" s="12" t="n"/>
      <c r="D183" s="28" t="n"/>
      <c r="E183" s="28" t="n"/>
      <c r="F183" s="12" t="n"/>
      <c r="G183" s="29">
        <f>IF(OR($A183="",$B183=""),"",IF(ISNUMBER($E183),$E183,IF(AND(ISNUMBER($D183),ISNUMBER($L183)),EDATE($D183,$L183),"")))</f>
        <v/>
      </c>
      <c r="H183" s="30">
        <f>IF(OR($G183="",$O183="History"),"",$G183-Setup!$B$5)</f>
        <v/>
      </c>
      <c r="I183" s="31">
        <f>IF(OR($A183="",$B183=""),"",IF($O183="History","Renewed",IF($G183="",IF(AND(ISNUMBER($L183),NOT(ISNUMBER($E183))),"Needs a date","No expiry"),IF($H183&lt;0,"Expired",IF($H183&lt;=$M183,"Expiring","Valid")))))</f>
        <v/>
      </c>
      <c r="J183" s="32">
        <f>IF(AND($A183="",$B183="",$C183="",$D183="",$E183=""),"",IF(COUNTIF(People!$A$5:$A$34,$A183)=0,"Pick the person from the list",IF(COUNTIF(Setup!$A$12:$A$23,$B183)=0,"Pick the credential from the list",IF(AND(ISNUMBER($D183),ISNUMBER($E183),$E183&lt;$D183),"Expires before it was issued","OK"))))</f>
        <v/>
      </c>
      <c r="L183" s="33">
        <f>IF($B183="","",IFERROR(IF(INDEX(Setup!$C$12:$C$23,MATCH($B183,Setup!$A$12:$A$23,0))="","",INDEX(Setup!$C$12:$C$23,MATCH($B183,Setup!$A$12:$A$23,0))),""))</f>
        <v/>
      </c>
      <c r="M183" s="33">
        <f>IF($B183="","",IFERROR(IF(INDEX(Setup!$D$12:$D$23,MATCH($B183,Setup!$A$12:$A$23,0))="",60,INDEX(Setup!$D$12:$D$23,MATCH($B183,Setup!$A$12:$A$23,0))),60))</f>
        <v/>
      </c>
      <c r="N183" s="33">
        <f>IF(ISNUMBER($G183),$G183,0)</f>
        <v/>
      </c>
      <c r="O183" s="33">
        <f>IF(OR($A183="",$B183=""),"",IF(COUNTIFS($A$5:$A$404,$A183,$B$5:$B$404,$B183,$N$5:$N$404,"&gt;"&amp;$N183)&gt;0,"History","Current"))</f>
        <v/>
      </c>
    </row>
    <row r="184">
      <c r="A184" s="12" t="n"/>
      <c r="B184" s="12" t="n"/>
      <c r="C184" s="12" t="n"/>
      <c r="D184" s="28" t="n"/>
      <c r="E184" s="28" t="n"/>
      <c r="F184" s="12" t="n"/>
      <c r="G184" s="29">
        <f>IF(OR($A184="",$B184=""),"",IF(ISNUMBER($E184),$E184,IF(AND(ISNUMBER($D184),ISNUMBER($L184)),EDATE($D184,$L184),"")))</f>
        <v/>
      </c>
      <c r="H184" s="30">
        <f>IF(OR($G184="",$O184="History"),"",$G184-Setup!$B$5)</f>
        <v/>
      </c>
      <c r="I184" s="31">
        <f>IF(OR($A184="",$B184=""),"",IF($O184="History","Renewed",IF($G184="",IF(AND(ISNUMBER($L184),NOT(ISNUMBER($E184))),"Needs a date","No expiry"),IF($H184&lt;0,"Expired",IF($H184&lt;=$M184,"Expiring","Valid")))))</f>
        <v/>
      </c>
      <c r="J184" s="32">
        <f>IF(AND($A184="",$B184="",$C184="",$D184="",$E184=""),"",IF(COUNTIF(People!$A$5:$A$34,$A184)=0,"Pick the person from the list",IF(COUNTIF(Setup!$A$12:$A$23,$B184)=0,"Pick the credential from the list",IF(AND(ISNUMBER($D184),ISNUMBER($E184),$E184&lt;$D184),"Expires before it was issued","OK"))))</f>
        <v/>
      </c>
      <c r="L184" s="33">
        <f>IF($B184="","",IFERROR(IF(INDEX(Setup!$C$12:$C$23,MATCH($B184,Setup!$A$12:$A$23,0))="","",INDEX(Setup!$C$12:$C$23,MATCH($B184,Setup!$A$12:$A$23,0))),""))</f>
        <v/>
      </c>
      <c r="M184" s="33">
        <f>IF($B184="","",IFERROR(IF(INDEX(Setup!$D$12:$D$23,MATCH($B184,Setup!$A$12:$A$23,0))="",60,INDEX(Setup!$D$12:$D$23,MATCH($B184,Setup!$A$12:$A$23,0))),60))</f>
        <v/>
      </c>
      <c r="N184" s="33">
        <f>IF(ISNUMBER($G184),$G184,0)</f>
        <v/>
      </c>
      <c r="O184" s="33">
        <f>IF(OR($A184="",$B184=""),"",IF(COUNTIFS($A$5:$A$404,$A184,$B$5:$B$404,$B184,$N$5:$N$404,"&gt;"&amp;$N184)&gt;0,"History","Current"))</f>
        <v/>
      </c>
    </row>
    <row r="185">
      <c r="A185" s="12" t="n"/>
      <c r="B185" s="12" t="n"/>
      <c r="C185" s="12" t="n"/>
      <c r="D185" s="28" t="n"/>
      <c r="E185" s="28" t="n"/>
      <c r="F185" s="12" t="n"/>
      <c r="G185" s="29">
        <f>IF(OR($A185="",$B185=""),"",IF(ISNUMBER($E185),$E185,IF(AND(ISNUMBER($D185),ISNUMBER($L185)),EDATE($D185,$L185),"")))</f>
        <v/>
      </c>
      <c r="H185" s="30">
        <f>IF(OR($G185="",$O185="History"),"",$G185-Setup!$B$5)</f>
        <v/>
      </c>
      <c r="I185" s="31">
        <f>IF(OR($A185="",$B185=""),"",IF($O185="History","Renewed",IF($G185="",IF(AND(ISNUMBER($L185),NOT(ISNUMBER($E185))),"Needs a date","No expiry"),IF($H185&lt;0,"Expired",IF($H185&lt;=$M185,"Expiring","Valid")))))</f>
        <v/>
      </c>
      <c r="J185" s="32">
        <f>IF(AND($A185="",$B185="",$C185="",$D185="",$E185=""),"",IF(COUNTIF(People!$A$5:$A$34,$A185)=0,"Pick the person from the list",IF(COUNTIF(Setup!$A$12:$A$23,$B185)=0,"Pick the credential from the list",IF(AND(ISNUMBER($D185),ISNUMBER($E185),$E185&lt;$D185),"Expires before it was issued","OK"))))</f>
        <v/>
      </c>
      <c r="L185" s="33">
        <f>IF($B185="","",IFERROR(IF(INDEX(Setup!$C$12:$C$23,MATCH($B185,Setup!$A$12:$A$23,0))="","",INDEX(Setup!$C$12:$C$23,MATCH($B185,Setup!$A$12:$A$23,0))),""))</f>
        <v/>
      </c>
      <c r="M185" s="33">
        <f>IF($B185="","",IFERROR(IF(INDEX(Setup!$D$12:$D$23,MATCH($B185,Setup!$A$12:$A$23,0))="",60,INDEX(Setup!$D$12:$D$23,MATCH($B185,Setup!$A$12:$A$23,0))),60))</f>
        <v/>
      </c>
      <c r="N185" s="33">
        <f>IF(ISNUMBER($G185),$G185,0)</f>
        <v/>
      </c>
      <c r="O185" s="33">
        <f>IF(OR($A185="",$B185=""),"",IF(COUNTIFS($A$5:$A$404,$A185,$B$5:$B$404,$B185,$N$5:$N$404,"&gt;"&amp;$N185)&gt;0,"History","Current"))</f>
        <v/>
      </c>
    </row>
    <row r="186">
      <c r="A186" s="12" t="n"/>
      <c r="B186" s="12" t="n"/>
      <c r="C186" s="12" t="n"/>
      <c r="D186" s="28" t="n"/>
      <c r="E186" s="28" t="n"/>
      <c r="F186" s="12" t="n"/>
      <c r="G186" s="29">
        <f>IF(OR($A186="",$B186=""),"",IF(ISNUMBER($E186),$E186,IF(AND(ISNUMBER($D186),ISNUMBER($L186)),EDATE($D186,$L186),"")))</f>
        <v/>
      </c>
      <c r="H186" s="30">
        <f>IF(OR($G186="",$O186="History"),"",$G186-Setup!$B$5)</f>
        <v/>
      </c>
      <c r="I186" s="31">
        <f>IF(OR($A186="",$B186=""),"",IF($O186="History","Renewed",IF($G186="",IF(AND(ISNUMBER($L186),NOT(ISNUMBER($E186))),"Needs a date","No expiry"),IF($H186&lt;0,"Expired",IF($H186&lt;=$M186,"Expiring","Valid")))))</f>
        <v/>
      </c>
      <c r="J186" s="32">
        <f>IF(AND($A186="",$B186="",$C186="",$D186="",$E186=""),"",IF(COUNTIF(People!$A$5:$A$34,$A186)=0,"Pick the person from the list",IF(COUNTIF(Setup!$A$12:$A$23,$B186)=0,"Pick the credential from the list",IF(AND(ISNUMBER($D186),ISNUMBER($E186),$E186&lt;$D186),"Expires before it was issued","OK"))))</f>
        <v/>
      </c>
      <c r="L186" s="33">
        <f>IF($B186="","",IFERROR(IF(INDEX(Setup!$C$12:$C$23,MATCH($B186,Setup!$A$12:$A$23,0))="","",INDEX(Setup!$C$12:$C$23,MATCH($B186,Setup!$A$12:$A$23,0))),""))</f>
        <v/>
      </c>
      <c r="M186" s="33">
        <f>IF($B186="","",IFERROR(IF(INDEX(Setup!$D$12:$D$23,MATCH($B186,Setup!$A$12:$A$23,0))="",60,INDEX(Setup!$D$12:$D$23,MATCH($B186,Setup!$A$12:$A$23,0))),60))</f>
        <v/>
      </c>
      <c r="N186" s="33">
        <f>IF(ISNUMBER($G186),$G186,0)</f>
        <v/>
      </c>
      <c r="O186" s="33">
        <f>IF(OR($A186="",$B186=""),"",IF(COUNTIFS($A$5:$A$404,$A186,$B$5:$B$404,$B186,$N$5:$N$404,"&gt;"&amp;$N186)&gt;0,"History","Current"))</f>
        <v/>
      </c>
    </row>
    <row r="187">
      <c r="A187" s="12" t="n"/>
      <c r="B187" s="12" t="n"/>
      <c r="C187" s="12" t="n"/>
      <c r="D187" s="28" t="n"/>
      <c r="E187" s="28" t="n"/>
      <c r="F187" s="12" t="n"/>
      <c r="G187" s="29">
        <f>IF(OR($A187="",$B187=""),"",IF(ISNUMBER($E187),$E187,IF(AND(ISNUMBER($D187),ISNUMBER($L187)),EDATE($D187,$L187),"")))</f>
        <v/>
      </c>
      <c r="H187" s="30">
        <f>IF(OR($G187="",$O187="History"),"",$G187-Setup!$B$5)</f>
        <v/>
      </c>
      <c r="I187" s="31">
        <f>IF(OR($A187="",$B187=""),"",IF($O187="History","Renewed",IF($G187="",IF(AND(ISNUMBER($L187),NOT(ISNUMBER($E187))),"Needs a date","No expiry"),IF($H187&lt;0,"Expired",IF($H187&lt;=$M187,"Expiring","Valid")))))</f>
        <v/>
      </c>
      <c r="J187" s="32">
        <f>IF(AND($A187="",$B187="",$C187="",$D187="",$E187=""),"",IF(COUNTIF(People!$A$5:$A$34,$A187)=0,"Pick the person from the list",IF(COUNTIF(Setup!$A$12:$A$23,$B187)=0,"Pick the credential from the list",IF(AND(ISNUMBER($D187),ISNUMBER($E187),$E187&lt;$D187),"Expires before it was issued","OK"))))</f>
        <v/>
      </c>
      <c r="L187" s="33">
        <f>IF($B187="","",IFERROR(IF(INDEX(Setup!$C$12:$C$23,MATCH($B187,Setup!$A$12:$A$23,0))="","",INDEX(Setup!$C$12:$C$23,MATCH($B187,Setup!$A$12:$A$23,0))),""))</f>
        <v/>
      </c>
      <c r="M187" s="33">
        <f>IF($B187="","",IFERROR(IF(INDEX(Setup!$D$12:$D$23,MATCH($B187,Setup!$A$12:$A$23,0))="",60,INDEX(Setup!$D$12:$D$23,MATCH($B187,Setup!$A$12:$A$23,0))),60))</f>
        <v/>
      </c>
      <c r="N187" s="33">
        <f>IF(ISNUMBER($G187),$G187,0)</f>
        <v/>
      </c>
      <c r="O187" s="33">
        <f>IF(OR($A187="",$B187=""),"",IF(COUNTIFS($A$5:$A$404,$A187,$B$5:$B$404,$B187,$N$5:$N$404,"&gt;"&amp;$N187)&gt;0,"History","Current"))</f>
        <v/>
      </c>
    </row>
    <row r="188">
      <c r="A188" s="12" t="n"/>
      <c r="B188" s="12" t="n"/>
      <c r="C188" s="12" t="n"/>
      <c r="D188" s="28" t="n"/>
      <c r="E188" s="28" t="n"/>
      <c r="F188" s="12" t="n"/>
      <c r="G188" s="29">
        <f>IF(OR($A188="",$B188=""),"",IF(ISNUMBER($E188),$E188,IF(AND(ISNUMBER($D188),ISNUMBER($L188)),EDATE($D188,$L188),"")))</f>
        <v/>
      </c>
      <c r="H188" s="30">
        <f>IF(OR($G188="",$O188="History"),"",$G188-Setup!$B$5)</f>
        <v/>
      </c>
      <c r="I188" s="31">
        <f>IF(OR($A188="",$B188=""),"",IF($O188="History","Renewed",IF($G188="",IF(AND(ISNUMBER($L188),NOT(ISNUMBER($E188))),"Needs a date","No expiry"),IF($H188&lt;0,"Expired",IF($H188&lt;=$M188,"Expiring","Valid")))))</f>
        <v/>
      </c>
      <c r="J188" s="32">
        <f>IF(AND($A188="",$B188="",$C188="",$D188="",$E188=""),"",IF(COUNTIF(People!$A$5:$A$34,$A188)=0,"Pick the person from the list",IF(COUNTIF(Setup!$A$12:$A$23,$B188)=0,"Pick the credential from the list",IF(AND(ISNUMBER($D188),ISNUMBER($E188),$E188&lt;$D188),"Expires before it was issued","OK"))))</f>
        <v/>
      </c>
      <c r="L188" s="33">
        <f>IF($B188="","",IFERROR(IF(INDEX(Setup!$C$12:$C$23,MATCH($B188,Setup!$A$12:$A$23,0))="","",INDEX(Setup!$C$12:$C$23,MATCH($B188,Setup!$A$12:$A$23,0))),""))</f>
        <v/>
      </c>
      <c r="M188" s="33">
        <f>IF($B188="","",IFERROR(IF(INDEX(Setup!$D$12:$D$23,MATCH($B188,Setup!$A$12:$A$23,0))="",60,INDEX(Setup!$D$12:$D$23,MATCH($B188,Setup!$A$12:$A$23,0))),60))</f>
        <v/>
      </c>
      <c r="N188" s="33">
        <f>IF(ISNUMBER($G188),$G188,0)</f>
        <v/>
      </c>
      <c r="O188" s="33">
        <f>IF(OR($A188="",$B188=""),"",IF(COUNTIFS($A$5:$A$404,$A188,$B$5:$B$404,$B188,$N$5:$N$404,"&gt;"&amp;$N188)&gt;0,"History","Current"))</f>
        <v/>
      </c>
    </row>
    <row r="189">
      <c r="A189" s="12" t="n"/>
      <c r="B189" s="12" t="n"/>
      <c r="C189" s="12" t="n"/>
      <c r="D189" s="28" t="n"/>
      <c r="E189" s="28" t="n"/>
      <c r="F189" s="12" t="n"/>
      <c r="G189" s="29">
        <f>IF(OR($A189="",$B189=""),"",IF(ISNUMBER($E189),$E189,IF(AND(ISNUMBER($D189),ISNUMBER($L189)),EDATE($D189,$L189),"")))</f>
        <v/>
      </c>
      <c r="H189" s="30">
        <f>IF(OR($G189="",$O189="History"),"",$G189-Setup!$B$5)</f>
        <v/>
      </c>
      <c r="I189" s="31">
        <f>IF(OR($A189="",$B189=""),"",IF($O189="History","Renewed",IF($G189="",IF(AND(ISNUMBER($L189),NOT(ISNUMBER($E189))),"Needs a date","No expiry"),IF($H189&lt;0,"Expired",IF($H189&lt;=$M189,"Expiring","Valid")))))</f>
        <v/>
      </c>
      <c r="J189" s="32">
        <f>IF(AND($A189="",$B189="",$C189="",$D189="",$E189=""),"",IF(COUNTIF(People!$A$5:$A$34,$A189)=0,"Pick the person from the list",IF(COUNTIF(Setup!$A$12:$A$23,$B189)=0,"Pick the credential from the list",IF(AND(ISNUMBER($D189),ISNUMBER($E189),$E189&lt;$D189),"Expires before it was issued","OK"))))</f>
        <v/>
      </c>
      <c r="L189" s="33">
        <f>IF($B189="","",IFERROR(IF(INDEX(Setup!$C$12:$C$23,MATCH($B189,Setup!$A$12:$A$23,0))="","",INDEX(Setup!$C$12:$C$23,MATCH($B189,Setup!$A$12:$A$23,0))),""))</f>
        <v/>
      </c>
      <c r="M189" s="33">
        <f>IF($B189="","",IFERROR(IF(INDEX(Setup!$D$12:$D$23,MATCH($B189,Setup!$A$12:$A$23,0))="",60,INDEX(Setup!$D$12:$D$23,MATCH($B189,Setup!$A$12:$A$23,0))),60))</f>
        <v/>
      </c>
      <c r="N189" s="33">
        <f>IF(ISNUMBER($G189),$G189,0)</f>
        <v/>
      </c>
      <c r="O189" s="33">
        <f>IF(OR($A189="",$B189=""),"",IF(COUNTIFS($A$5:$A$404,$A189,$B$5:$B$404,$B189,$N$5:$N$404,"&gt;"&amp;$N189)&gt;0,"History","Current"))</f>
        <v/>
      </c>
    </row>
    <row r="190">
      <c r="A190" s="12" t="n"/>
      <c r="B190" s="12" t="n"/>
      <c r="C190" s="12" t="n"/>
      <c r="D190" s="28" t="n"/>
      <c r="E190" s="28" t="n"/>
      <c r="F190" s="12" t="n"/>
      <c r="G190" s="29">
        <f>IF(OR($A190="",$B190=""),"",IF(ISNUMBER($E190),$E190,IF(AND(ISNUMBER($D190),ISNUMBER($L190)),EDATE($D190,$L190),"")))</f>
        <v/>
      </c>
      <c r="H190" s="30">
        <f>IF(OR($G190="",$O190="History"),"",$G190-Setup!$B$5)</f>
        <v/>
      </c>
      <c r="I190" s="31">
        <f>IF(OR($A190="",$B190=""),"",IF($O190="History","Renewed",IF($G190="",IF(AND(ISNUMBER($L190),NOT(ISNUMBER($E190))),"Needs a date","No expiry"),IF($H190&lt;0,"Expired",IF($H190&lt;=$M190,"Expiring","Valid")))))</f>
        <v/>
      </c>
      <c r="J190" s="32">
        <f>IF(AND($A190="",$B190="",$C190="",$D190="",$E190=""),"",IF(COUNTIF(People!$A$5:$A$34,$A190)=0,"Pick the person from the list",IF(COUNTIF(Setup!$A$12:$A$23,$B190)=0,"Pick the credential from the list",IF(AND(ISNUMBER($D190),ISNUMBER($E190),$E190&lt;$D190),"Expires before it was issued","OK"))))</f>
        <v/>
      </c>
      <c r="L190" s="33">
        <f>IF($B190="","",IFERROR(IF(INDEX(Setup!$C$12:$C$23,MATCH($B190,Setup!$A$12:$A$23,0))="","",INDEX(Setup!$C$12:$C$23,MATCH($B190,Setup!$A$12:$A$23,0))),""))</f>
        <v/>
      </c>
      <c r="M190" s="33">
        <f>IF($B190="","",IFERROR(IF(INDEX(Setup!$D$12:$D$23,MATCH($B190,Setup!$A$12:$A$23,0))="",60,INDEX(Setup!$D$12:$D$23,MATCH($B190,Setup!$A$12:$A$23,0))),60))</f>
        <v/>
      </c>
      <c r="N190" s="33">
        <f>IF(ISNUMBER($G190),$G190,0)</f>
        <v/>
      </c>
      <c r="O190" s="33">
        <f>IF(OR($A190="",$B190=""),"",IF(COUNTIFS($A$5:$A$404,$A190,$B$5:$B$404,$B190,$N$5:$N$404,"&gt;"&amp;$N190)&gt;0,"History","Current"))</f>
        <v/>
      </c>
    </row>
    <row r="191">
      <c r="A191" s="12" t="n"/>
      <c r="B191" s="12" t="n"/>
      <c r="C191" s="12" t="n"/>
      <c r="D191" s="28" t="n"/>
      <c r="E191" s="28" t="n"/>
      <c r="F191" s="12" t="n"/>
      <c r="G191" s="29">
        <f>IF(OR($A191="",$B191=""),"",IF(ISNUMBER($E191),$E191,IF(AND(ISNUMBER($D191),ISNUMBER($L191)),EDATE($D191,$L191),"")))</f>
        <v/>
      </c>
      <c r="H191" s="30">
        <f>IF(OR($G191="",$O191="History"),"",$G191-Setup!$B$5)</f>
        <v/>
      </c>
      <c r="I191" s="31">
        <f>IF(OR($A191="",$B191=""),"",IF($O191="History","Renewed",IF($G191="",IF(AND(ISNUMBER($L191),NOT(ISNUMBER($E191))),"Needs a date","No expiry"),IF($H191&lt;0,"Expired",IF($H191&lt;=$M191,"Expiring","Valid")))))</f>
        <v/>
      </c>
      <c r="J191" s="32">
        <f>IF(AND($A191="",$B191="",$C191="",$D191="",$E191=""),"",IF(COUNTIF(People!$A$5:$A$34,$A191)=0,"Pick the person from the list",IF(COUNTIF(Setup!$A$12:$A$23,$B191)=0,"Pick the credential from the list",IF(AND(ISNUMBER($D191),ISNUMBER($E191),$E191&lt;$D191),"Expires before it was issued","OK"))))</f>
        <v/>
      </c>
      <c r="L191" s="33">
        <f>IF($B191="","",IFERROR(IF(INDEX(Setup!$C$12:$C$23,MATCH($B191,Setup!$A$12:$A$23,0))="","",INDEX(Setup!$C$12:$C$23,MATCH($B191,Setup!$A$12:$A$23,0))),""))</f>
        <v/>
      </c>
      <c r="M191" s="33">
        <f>IF($B191="","",IFERROR(IF(INDEX(Setup!$D$12:$D$23,MATCH($B191,Setup!$A$12:$A$23,0))="",60,INDEX(Setup!$D$12:$D$23,MATCH($B191,Setup!$A$12:$A$23,0))),60))</f>
        <v/>
      </c>
      <c r="N191" s="33">
        <f>IF(ISNUMBER($G191),$G191,0)</f>
        <v/>
      </c>
      <c r="O191" s="33">
        <f>IF(OR($A191="",$B191=""),"",IF(COUNTIFS($A$5:$A$404,$A191,$B$5:$B$404,$B191,$N$5:$N$404,"&gt;"&amp;$N191)&gt;0,"History","Current"))</f>
        <v/>
      </c>
    </row>
    <row r="192">
      <c r="A192" s="12" t="n"/>
      <c r="B192" s="12" t="n"/>
      <c r="C192" s="12" t="n"/>
      <c r="D192" s="28" t="n"/>
      <c r="E192" s="28" t="n"/>
      <c r="F192" s="12" t="n"/>
      <c r="G192" s="29">
        <f>IF(OR($A192="",$B192=""),"",IF(ISNUMBER($E192),$E192,IF(AND(ISNUMBER($D192),ISNUMBER($L192)),EDATE($D192,$L192),"")))</f>
        <v/>
      </c>
      <c r="H192" s="30">
        <f>IF(OR($G192="",$O192="History"),"",$G192-Setup!$B$5)</f>
        <v/>
      </c>
      <c r="I192" s="31">
        <f>IF(OR($A192="",$B192=""),"",IF($O192="History","Renewed",IF($G192="",IF(AND(ISNUMBER($L192),NOT(ISNUMBER($E192))),"Needs a date","No expiry"),IF($H192&lt;0,"Expired",IF($H192&lt;=$M192,"Expiring","Valid")))))</f>
        <v/>
      </c>
      <c r="J192" s="32">
        <f>IF(AND($A192="",$B192="",$C192="",$D192="",$E192=""),"",IF(COUNTIF(People!$A$5:$A$34,$A192)=0,"Pick the person from the list",IF(COUNTIF(Setup!$A$12:$A$23,$B192)=0,"Pick the credential from the list",IF(AND(ISNUMBER($D192),ISNUMBER($E192),$E192&lt;$D192),"Expires before it was issued","OK"))))</f>
        <v/>
      </c>
      <c r="L192" s="33">
        <f>IF($B192="","",IFERROR(IF(INDEX(Setup!$C$12:$C$23,MATCH($B192,Setup!$A$12:$A$23,0))="","",INDEX(Setup!$C$12:$C$23,MATCH($B192,Setup!$A$12:$A$23,0))),""))</f>
        <v/>
      </c>
      <c r="M192" s="33">
        <f>IF($B192="","",IFERROR(IF(INDEX(Setup!$D$12:$D$23,MATCH($B192,Setup!$A$12:$A$23,0))="",60,INDEX(Setup!$D$12:$D$23,MATCH($B192,Setup!$A$12:$A$23,0))),60))</f>
        <v/>
      </c>
      <c r="N192" s="33">
        <f>IF(ISNUMBER($G192),$G192,0)</f>
        <v/>
      </c>
      <c r="O192" s="33">
        <f>IF(OR($A192="",$B192=""),"",IF(COUNTIFS($A$5:$A$404,$A192,$B$5:$B$404,$B192,$N$5:$N$404,"&gt;"&amp;$N192)&gt;0,"History","Current"))</f>
        <v/>
      </c>
    </row>
    <row r="193">
      <c r="A193" s="12" t="n"/>
      <c r="B193" s="12" t="n"/>
      <c r="C193" s="12" t="n"/>
      <c r="D193" s="28" t="n"/>
      <c r="E193" s="28" t="n"/>
      <c r="F193" s="12" t="n"/>
      <c r="G193" s="29">
        <f>IF(OR($A193="",$B193=""),"",IF(ISNUMBER($E193),$E193,IF(AND(ISNUMBER($D193),ISNUMBER($L193)),EDATE($D193,$L193),"")))</f>
        <v/>
      </c>
      <c r="H193" s="30">
        <f>IF(OR($G193="",$O193="History"),"",$G193-Setup!$B$5)</f>
        <v/>
      </c>
      <c r="I193" s="31">
        <f>IF(OR($A193="",$B193=""),"",IF($O193="History","Renewed",IF($G193="",IF(AND(ISNUMBER($L193),NOT(ISNUMBER($E193))),"Needs a date","No expiry"),IF($H193&lt;0,"Expired",IF($H193&lt;=$M193,"Expiring","Valid")))))</f>
        <v/>
      </c>
      <c r="J193" s="32">
        <f>IF(AND($A193="",$B193="",$C193="",$D193="",$E193=""),"",IF(COUNTIF(People!$A$5:$A$34,$A193)=0,"Pick the person from the list",IF(COUNTIF(Setup!$A$12:$A$23,$B193)=0,"Pick the credential from the list",IF(AND(ISNUMBER($D193),ISNUMBER($E193),$E193&lt;$D193),"Expires before it was issued","OK"))))</f>
        <v/>
      </c>
      <c r="L193" s="33">
        <f>IF($B193="","",IFERROR(IF(INDEX(Setup!$C$12:$C$23,MATCH($B193,Setup!$A$12:$A$23,0))="","",INDEX(Setup!$C$12:$C$23,MATCH($B193,Setup!$A$12:$A$23,0))),""))</f>
        <v/>
      </c>
      <c r="M193" s="33">
        <f>IF($B193="","",IFERROR(IF(INDEX(Setup!$D$12:$D$23,MATCH($B193,Setup!$A$12:$A$23,0))="",60,INDEX(Setup!$D$12:$D$23,MATCH($B193,Setup!$A$12:$A$23,0))),60))</f>
        <v/>
      </c>
      <c r="N193" s="33">
        <f>IF(ISNUMBER($G193),$G193,0)</f>
        <v/>
      </c>
      <c r="O193" s="33">
        <f>IF(OR($A193="",$B193=""),"",IF(COUNTIFS($A$5:$A$404,$A193,$B$5:$B$404,$B193,$N$5:$N$404,"&gt;"&amp;$N193)&gt;0,"History","Current"))</f>
        <v/>
      </c>
    </row>
    <row r="194">
      <c r="A194" s="12" t="n"/>
      <c r="B194" s="12" t="n"/>
      <c r="C194" s="12" t="n"/>
      <c r="D194" s="28" t="n"/>
      <c r="E194" s="28" t="n"/>
      <c r="F194" s="12" t="n"/>
      <c r="G194" s="29">
        <f>IF(OR($A194="",$B194=""),"",IF(ISNUMBER($E194),$E194,IF(AND(ISNUMBER($D194),ISNUMBER($L194)),EDATE($D194,$L194),"")))</f>
        <v/>
      </c>
      <c r="H194" s="30">
        <f>IF(OR($G194="",$O194="History"),"",$G194-Setup!$B$5)</f>
        <v/>
      </c>
      <c r="I194" s="31">
        <f>IF(OR($A194="",$B194=""),"",IF($O194="History","Renewed",IF($G194="",IF(AND(ISNUMBER($L194),NOT(ISNUMBER($E194))),"Needs a date","No expiry"),IF($H194&lt;0,"Expired",IF($H194&lt;=$M194,"Expiring","Valid")))))</f>
        <v/>
      </c>
      <c r="J194" s="32">
        <f>IF(AND($A194="",$B194="",$C194="",$D194="",$E194=""),"",IF(COUNTIF(People!$A$5:$A$34,$A194)=0,"Pick the person from the list",IF(COUNTIF(Setup!$A$12:$A$23,$B194)=0,"Pick the credential from the list",IF(AND(ISNUMBER($D194),ISNUMBER($E194),$E194&lt;$D194),"Expires before it was issued","OK"))))</f>
        <v/>
      </c>
      <c r="L194" s="33">
        <f>IF($B194="","",IFERROR(IF(INDEX(Setup!$C$12:$C$23,MATCH($B194,Setup!$A$12:$A$23,0))="","",INDEX(Setup!$C$12:$C$23,MATCH($B194,Setup!$A$12:$A$23,0))),""))</f>
        <v/>
      </c>
      <c r="M194" s="33">
        <f>IF($B194="","",IFERROR(IF(INDEX(Setup!$D$12:$D$23,MATCH($B194,Setup!$A$12:$A$23,0))="",60,INDEX(Setup!$D$12:$D$23,MATCH($B194,Setup!$A$12:$A$23,0))),60))</f>
        <v/>
      </c>
      <c r="N194" s="33">
        <f>IF(ISNUMBER($G194),$G194,0)</f>
        <v/>
      </c>
      <c r="O194" s="33">
        <f>IF(OR($A194="",$B194=""),"",IF(COUNTIFS($A$5:$A$404,$A194,$B$5:$B$404,$B194,$N$5:$N$404,"&gt;"&amp;$N194)&gt;0,"History","Current"))</f>
        <v/>
      </c>
    </row>
    <row r="195">
      <c r="A195" s="12" t="n"/>
      <c r="B195" s="12" t="n"/>
      <c r="C195" s="12" t="n"/>
      <c r="D195" s="28" t="n"/>
      <c r="E195" s="28" t="n"/>
      <c r="F195" s="12" t="n"/>
      <c r="G195" s="29">
        <f>IF(OR($A195="",$B195=""),"",IF(ISNUMBER($E195),$E195,IF(AND(ISNUMBER($D195),ISNUMBER($L195)),EDATE($D195,$L195),"")))</f>
        <v/>
      </c>
      <c r="H195" s="30">
        <f>IF(OR($G195="",$O195="History"),"",$G195-Setup!$B$5)</f>
        <v/>
      </c>
      <c r="I195" s="31">
        <f>IF(OR($A195="",$B195=""),"",IF($O195="History","Renewed",IF($G195="",IF(AND(ISNUMBER($L195),NOT(ISNUMBER($E195))),"Needs a date","No expiry"),IF($H195&lt;0,"Expired",IF($H195&lt;=$M195,"Expiring","Valid")))))</f>
        <v/>
      </c>
      <c r="J195" s="32">
        <f>IF(AND($A195="",$B195="",$C195="",$D195="",$E195=""),"",IF(COUNTIF(People!$A$5:$A$34,$A195)=0,"Pick the person from the list",IF(COUNTIF(Setup!$A$12:$A$23,$B195)=0,"Pick the credential from the list",IF(AND(ISNUMBER($D195),ISNUMBER($E195),$E195&lt;$D195),"Expires before it was issued","OK"))))</f>
        <v/>
      </c>
      <c r="L195" s="33">
        <f>IF($B195="","",IFERROR(IF(INDEX(Setup!$C$12:$C$23,MATCH($B195,Setup!$A$12:$A$23,0))="","",INDEX(Setup!$C$12:$C$23,MATCH($B195,Setup!$A$12:$A$23,0))),""))</f>
        <v/>
      </c>
      <c r="M195" s="33">
        <f>IF($B195="","",IFERROR(IF(INDEX(Setup!$D$12:$D$23,MATCH($B195,Setup!$A$12:$A$23,0))="",60,INDEX(Setup!$D$12:$D$23,MATCH($B195,Setup!$A$12:$A$23,0))),60))</f>
        <v/>
      </c>
      <c r="N195" s="33">
        <f>IF(ISNUMBER($G195),$G195,0)</f>
        <v/>
      </c>
      <c r="O195" s="33">
        <f>IF(OR($A195="",$B195=""),"",IF(COUNTIFS($A$5:$A$404,$A195,$B$5:$B$404,$B195,$N$5:$N$404,"&gt;"&amp;$N195)&gt;0,"History","Current"))</f>
        <v/>
      </c>
    </row>
    <row r="196">
      <c r="A196" s="12" t="n"/>
      <c r="B196" s="12" t="n"/>
      <c r="C196" s="12" t="n"/>
      <c r="D196" s="28" t="n"/>
      <c r="E196" s="28" t="n"/>
      <c r="F196" s="12" t="n"/>
      <c r="G196" s="29">
        <f>IF(OR($A196="",$B196=""),"",IF(ISNUMBER($E196),$E196,IF(AND(ISNUMBER($D196),ISNUMBER($L196)),EDATE($D196,$L196),"")))</f>
        <v/>
      </c>
      <c r="H196" s="30">
        <f>IF(OR($G196="",$O196="History"),"",$G196-Setup!$B$5)</f>
        <v/>
      </c>
      <c r="I196" s="31">
        <f>IF(OR($A196="",$B196=""),"",IF($O196="History","Renewed",IF($G196="",IF(AND(ISNUMBER($L196),NOT(ISNUMBER($E196))),"Needs a date","No expiry"),IF($H196&lt;0,"Expired",IF($H196&lt;=$M196,"Expiring","Valid")))))</f>
        <v/>
      </c>
      <c r="J196" s="32">
        <f>IF(AND($A196="",$B196="",$C196="",$D196="",$E196=""),"",IF(COUNTIF(People!$A$5:$A$34,$A196)=0,"Pick the person from the list",IF(COUNTIF(Setup!$A$12:$A$23,$B196)=0,"Pick the credential from the list",IF(AND(ISNUMBER($D196),ISNUMBER($E196),$E196&lt;$D196),"Expires before it was issued","OK"))))</f>
        <v/>
      </c>
      <c r="L196" s="33">
        <f>IF($B196="","",IFERROR(IF(INDEX(Setup!$C$12:$C$23,MATCH($B196,Setup!$A$12:$A$23,0))="","",INDEX(Setup!$C$12:$C$23,MATCH($B196,Setup!$A$12:$A$23,0))),""))</f>
        <v/>
      </c>
      <c r="M196" s="33">
        <f>IF($B196="","",IFERROR(IF(INDEX(Setup!$D$12:$D$23,MATCH($B196,Setup!$A$12:$A$23,0))="",60,INDEX(Setup!$D$12:$D$23,MATCH($B196,Setup!$A$12:$A$23,0))),60))</f>
        <v/>
      </c>
      <c r="N196" s="33">
        <f>IF(ISNUMBER($G196),$G196,0)</f>
        <v/>
      </c>
      <c r="O196" s="33">
        <f>IF(OR($A196="",$B196=""),"",IF(COUNTIFS($A$5:$A$404,$A196,$B$5:$B$404,$B196,$N$5:$N$404,"&gt;"&amp;$N196)&gt;0,"History","Current"))</f>
        <v/>
      </c>
    </row>
    <row r="197">
      <c r="A197" s="12" t="n"/>
      <c r="B197" s="12" t="n"/>
      <c r="C197" s="12" t="n"/>
      <c r="D197" s="28" t="n"/>
      <c r="E197" s="28" t="n"/>
      <c r="F197" s="12" t="n"/>
      <c r="G197" s="29">
        <f>IF(OR($A197="",$B197=""),"",IF(ISNUMBER($E197),$E197,IF(AND(ISNUMBER($D197),ISNUMBER($L197)),EDATE($D197,$L197),"")))</f>
        <v/>
      </c>
      <c r="H197" s="30">
        <f>IF(OR($G197="",$O197="History"),"",$G197-Setup!$B$5)</f>
        <v/>
      </c>
      <c r="I197" s="31">
        <f>IF(OR($A197="",$B197=""),"",IF($O197="History","Renewed",IF($G197="",IF(AND(ISNUMBER($L197),NOT(ISNUMBER($E197))),"Needs a date","No expiry"),IF($H197&lt;0,"Expired",IF($H197&lt;=$M197,"Expiring","Valid")))))</f>
        <v/>
      </c>
      <c r="J197" s="32">
        <f>IF(AND($A197="",$B197="",$C197="",$D197="",$E197=""),"",IF(COUNTIF(People!$A$5:$A$34,$A197)=0,"Pick the person from the list",IF(COUNTIF(Setup!$A$12:$A$23,$B197)=0,"Pick the credential from the list",IF(AND(ISNUMBER($D197),ISNUMBER($E197),$E197&lt;$D197),"Expires before it was issued","OK"))))</f>
        <v/>
      </c>
      <c r="L197" s="33">
        <f>IF($B197="","",IFERROR(IF(INDEX(Setup!$C$12:$C$23,MATCH($B197,Setup!$A$12:$A$23,0))="","",INDEX(Setup!$C$12:$C$23,MATCH($B197,Setup!$A$12:$A$23,0))),""))</f>
        <v/>
      </c>
      <c r="M197" s="33">
        <f>IF($B197="","",IFERROR(IF(INDEX(Setup!$D$12:$D$23,MATCH($B197,Setup!$A$12:$A$23,0))="",60,INDEX(Setup!$D$12:$D$23,MATCH($B197,Setup!$A$12:$A$23,0))),60))</f>
        <v/>
      </c>
      <c r="N197" s="33">
        <f>IF(ISNUMBER($G197),$G197,0)</f>
        <v/>
      </c>
      <c r="O197" s="33">
        <f>IF(OR($A197="",$B197=""),"",IF(COUNTIFS($A$5:$A$404,$A197,$B$5:$B$404,$B197,$N$5:$N$404,"&gt;"&amp;$N197)&gt;0,"History","Current"))</f>
        <v/>
      </c>
    </row>
    <row r="198">
      <c r="A198" s="12" t="n"/>
      <c r="B198" s="12" t="n"/>
      <c r="C198" s="12" t="n"/>
      <c r="D198" s="28" t="n"/>
      <c r="E198" s="28" t="n"/>
      <c r="F198" s="12" t="n"/>
      <c r="G198" s="29">
        <f>IF(OR($A198="",$B198=""),"",IF(ISNUMBER($E198),$E198,IF(AND(ISNUMBER($D198),ISNUMBER($L198)),EDATE($D198,$L198),"")))</f>
        <v/>
      </c>
      <c r="H198" s="30">
        <f>IF(OR($G198="",$O198="History"),"",$G198-Setup!$B$5)</f>
        <v/>
      </c>
      <c r="I198" s="31">
        <f>IF(OR($A198="",$B198=""),"",IF($O198="History","Renewed",IF($G198="",IF(AND(ISNUMBER($L198),NOT(ISNUMBER($E198))),"Needs a date","No expiry"),IF($H198&lt;0,"Expired",IF($H198&lt;=$M198,"Expiring","Valid")))))</f>
        <v/>
      </c>
      <c r="J198" s="32">
        <f>IF(AND($A198="",$B198="",$C198="",$D198="",$E198=""),"",IF(COUNTIF(People!$A$5:$A$34,$A198)=0,"Pick the person from the list",IF(COUNTIF(Setup!$A$12:$A$23,$B198)=0,"Pick the credential from the list",IF(AND(ISNUMBER($D198),ISNUMBER($E198),$E198&lt;$D198),"Expires before it was issued","OK"))))</f>
        <v/>
      </c>
      <c r="L198" s="33">
        <f>IF($B198="","",IFERROR(IF(INDEX(Setup!$C$12:$C$23,MATCH($B198,Setup!$A$12:$A$23,0))="","",INDEX(Setup!$C$12:$C$23,MATCH($B198,Setup!$A$12:$A$23,0))),""))</f>
        <v/>
      </c>
      <c r="M198" s="33">
        <f>IF($B198="","",IFERROR(IF(INDEX(Setup!$D$12:$D$23,MATCH($B198,Setup!$A$12:$A$23,0))="",60,INDEX(Setup!$D$12:$D$23,MATCH($B198,Setup!$A$12:$A$23,0))),60))</f>
        <v/>
      </c>
      <c r="N198" s="33">
        <f>IF(ISNUMBER($G198),$G198,0)</f>
        <v/>
      </c>
      <c r="O198" s="33">
        <f>IF(OR($A198="",$B198=""),"",IF(COUNTIFS($A$5:$A$404,$A198,$B$5:$B$404,$B198,$N$5:$N$404,"&gt;"&amp;$N198)&gt;0,"History","Current"))</f>
        <v/>
      </c>
    </row>
    <row r="199">
      <c r="A199" s="12" t="n"/>
      <c r="B199" s="12" t="n"/>
      <c r="C199" s="12" t="n"/>
      <c r="D199" s="28" t="n"/>
      <c r="E199" s="28" t="n"/>
      <c r="F199" s="12" t="n"/>
      <c r="G199" s="29">
        <f>IF(OR($A199="",$B199=""),"",IF(ISNUMBER($E199),$E199,IF(AND(ISNUMBER($D199),ISNUMBER($L199)),EDATE($D199,$L199),"")))</f>
        <v/>
      </c>
      <c r="H199" s="30">
        <f>IF(OR($G199="",$O199="History"),"",$G199-Setup!$B$5)</f>
        <v/>
      </c>
      <c r="I199" s="31">
        <f>IF(OR($A199="",$B199=""),"",IF($O199="History","Renewed",IF($G199="",IF(AND(ISNUMBER($L199),NOT(ISNUMBER($E199))),"Needs a date","No expiry"),IF($H199&lt;0,"Expired",IF($H199&lt;=$M199,"Expiring","Valid")))))</f>
        <v/>
      </c>
      <c r="J199" s="32">
        <f>IF(AND($A199="",$B199="",$C199="",$D199="",$E199=""),"",IF(COUNTIF(People!$A$5:$A$34,$A199)=0,"Pick the person from the list",IF(COUNTIF(Setup!$A$12:$A$23,$B199)=0,"Pick the credential from the list",IF(AND(ISNUMBER($D199),ISNUMBER($E199),$E199&lt;$D199),"Expires before it was issued","OK"))))</f>
        <v/>
      </c>
      <c r="L199" s="33">
        <f>IF($B199="","",IFERROR(IF(INDEX(Setup!$C$12:$C$23,MATCH($B199,Setup!$A$12:$A$23,0))="","",INDEX(Setup!$C$12:$C$23,MATCH($B199,Setup!$A$12:$A$23,0))),""))</f>
        <v/>
      </c>
      <c r="M199" s="33">
        <f>IF($B199="","",IFERROR(IF(INDEX(Setup!$D$12:$D$23,MATCH($B199,Setup!$A$12:$A$23,0))="",60,INDEX(Setup!$D$12:$D$23,MATCH($B199,Setup!$A$12:$A$23,0))),60))</f>
        <v/>
      </c>
      <c r="N199" s="33">
        <f>IF(ISNUMBER($G199),$G199,0)</f>
        <v/>
      </c>
      <c r="O199" s="33">
        <f>IF(OR($A199="",$B199=""),"",IF(COUNTIFS($A$5:$A$404,$A199,$B$5:$B$404,$B199,$N$5:$N$404,"&gt;"&amp;$N199)&gt;0,"History","Current"))</f>
        <v/>
      </c>
    </row>
    <row r="200">
      <c r="A200" s="12" t="n"/>
      <c r="B200" s="12" t="n"/>
      <c r="C200" s="12" t="n"/>
      <c r="D200" s="28" t="n"/>
      <c r="E200" s="28" t="n"/>
      <c r="F200" s="12" t="n"/>
      <c r="G200" s="29">
        <f>IF(OR($A200="",$B200=""),"",IF(ISNUMBER($E200),$E200,IF(AND(ISNUMBER($D200),ISNUMBER($L200)),EDATE($D200,$L200),"")))</f>
        <v/>
      </c>
      <c r="H200" s="30">
        <f>IF(OR($G200="",$O200="History"),"",$G200-Setup!$B$5)</f>
        <v/>
      </c>
      <c r="I200" s="31">
        <f>IF(OR($A200="",$B200=""),"",IF($O200="History","Renewed",IF($G200="",IF(AND(ISNUMBER($L200),NOT(ISNUMBER($E200))),"Needs a date","No expiry"),IF($H200&lt;0,"Expired",IF($H200&lt;=$M200,"Expiring","Valid")))))</f>
        <v/>
      </c>
      <c r="J200" s="32">
        <f>IF(AND($A200="",$B200="",$C200="",$D200="",$E200=""),"",IF(COUNTIF(People!$A$5:$A$34,$A200)=0,"Pick the person from the list",IF(COUNTIF(Setup!$A$12:$A$23,$B200)=0,"Pick the credential from the list",IF(AND(ISNUMBER($D200),ISNUMBER($E200),$E200&lt;$D200),"Expires before it was issued","OK"))))</f>
        <v/>
      </c>
      <c r="L200" s="33">
        <f>IF($B200="","",IFERROR(IF(INDEX(Setup!$C$12:$C$23,MATCH($B200,Setup!$A$12:$A$23,0))="","",INDEX(Setup!$C$12:$C$23,MATCH($B200,Setup!$A$12:$A$23,0))),""))</f>
        <v/>
      </c>
      <c r="M200" s="33">
        <f>IF($B200="","",IFERROR(IF(INDEX(Setup!$D$12:$D$23,MATCH($B200,Setup!$A$12:$A$23,0))="",60,INDEX(Setup!$D$12:$D$23,MATCH($B200,Setup!$A$12:$A$23,0))),60))</f>
        <v/>
      </c>
      <c r="N200" s="33">
        <f>IF(ISNUMBER($G200),$G200,0)</f>
        <v/>
      </c>
      <c r="O200" s="33">
        <f>IF(OR($A200="",$B200=""),"",IF(COUNTIFS($A$5:$A$404,$A200,$B$5:$B$404,$B200,$N$5:$N$404,"&gt;"&amp;$N200)&gt;0,"History","Current"))</f>
        <v/>
      </c>
    </row>
    <row r="201">
      <c r="A201" s="12" t="n"/>
      <c r="B201" s="12" t="n"/>
      <c r="C201" s="12" t="n"/>
      <c r="D201" s="28" t="n"/>
      <c r="E201" s="28" t="n"/>
      <c r="F201" s="12" t="n"/>
      <c r="G201" s="29">
        <f>IF(OR($A201="",$B201=""),"",IF(ISNUMBER($E201),$E201,IF(AND(ISNUMBER($D201),ISNUMBER($L201)),EDATE($D201,$L201),"")))</f>
        <v/>
      </c>
      <c r="H201" s="30">
        <f>IF(OR($G201="",$O201="History"),"",$G201-Setup!$B$5)</f>
        <v/>
      </c>
      <c r="I201" s="31">
        <f>IF(OR($A201="",$B201=""),"",IF($O201="History","Renewed",IF($G201="",IF(AND(ISNUMBER($L201),NOT(ISNUMBER($E201))),"Needs a date","No expiry"),IF($H201&lt;0,"Expired",IF($H201&lt;=$M201,"Expiring","Valid")))))</f>
        <v/>
      </c>
      <c r="J201" s="32">
        <f>IF(AND($A201="",$B201="",$C201="",$D201="",$E201=""),"",IF(COUNTIF(People!$A$5:$A$34,$A201)=0,"Pick the person from the list",IF(COUNTIF(Setup!$A$12:$A$23,$B201)=0,"Pick the credential from the list",IF(AND(ISNUMBER($D201),ISNUMBER($E201),$E201&lt;$D201),"Expires before it was issued","OK"))))</f>
        <v/>
      </c>
      <c r="L201" s="33">
        <f>IF($B201="","",IFERROR(IF(INDEX(Setup!$C$12:$C$23,MATCH($B201,Setup!$A$12:$A$23,0))="","",INDEX(Setup!$C$12:$C$23,MATCH($B201,Setup!$A$12:$A$23,0))),""))</f>
        <v/>
      </c>
      <c r="M201" s="33">
        <f>IF($B201="","",IFERROR(IF(INDEX(Setup!$D$12:$D$23,MATCH($B201,Setup!$A$12:$A$23,0))="",60,INDEX(Setup!$D$12:$D$23,MATCH($B201,Setup!$A$12:$A$23,0))),60))</f>
        <v/>
      </c>
      <c r="N201" s="33">
        <f>IF(ISNUMBER($G201),$G201,0)</f>
        <v/>
      </c>
      <c r="O201" s="33">
        <f>IF(OR($A201="",$B201=""),"",IF(COUNTIFS($A$5:$A$404,$A201,$B$5:$B$404,$B201,$N$5:$N$404,"&gt;"&amp;$N201)&gt;0,"History","Current"))</f>
        <v/>
      </c>
    </row>
    <row r="202">
      <c r="A202" s="12" t="n"/>
      <c r="B202" s="12" t="n"/>
      <c r="C202" s="12" t="n"/>
      <c r="D202" s="28" t="n"/>
      <c r="E202" s="28" t="n"/>
      <c r="F202" s="12" t="n"/>
      <c r="G202" s="29">
        <f>IF(OR($A202="",$B202=""),"",IF(ISNUMBER($E202),$E202,IF(AND(ISNUMBER($D202),ISNUMBER($L202)),EDATE($D202,$L202),"")))</f>
        <v/>
      </c>
      <c r="H202" s="30">
        <f>IF(OR($G202="",$O202="History"),"",$G202-Setup!$B$5)</f>
        <v/>
      </c>
      <c r="I202" s="31">
        <f>IF(OR($A202="",$B202=""),"",IF($O202="History","Renewed",IF($G202="",IF(AND(ISNUMBER($L202),NOT(ISNUMBER($E202))),"Needs a date","No expiry"),IF($H202&lt;0,"Expired",IF($H202&lt;=$M202,"Expiring","Valid")))))</f>
        <v/>
      </c>
      <c r="J202" s="32">
        <f>IF(AND($A202="",$B202="",$C202="",$D202="",$E202=""),"",IF(COUNTIF(People!$A$5:$A$34,$A202)=0,"Pick the person from the list",IF(COUNTIF(Setup!$A$12:$A$23,$B202)=0,"Pick the credential from the list",IF(AND(ISNUMBER($D202),ISNUMBER($E202),$E202&lt;$D202),"Expires before it was issued","OK"))))</f>
        <v/>
      </c>
      <c r="L202" s="33">
        <f>IF($B202="","",IFERROR(IF(INDEX(Setup!$C$12:$C$23,MATCH($B202,Setup!$A$12:$A$23,0))="","",INDEX(Setup!$C$12:$C$23,MATCH($B202,Setup!$A$12:$A$23,0))),""))</f>
        <v/>
      </c>
      <c r="M202" s="33">
        <f>IF($B202="","",IFERROR(IF(INDEX(Setup!$D$12:$D$23,MATCH($B202,Setup!$A$12:$A$23,0))="",60,INDEX(Setup!$D$12:$D$23,MATCH($B202,Setup!$A$12:$A$23,0))),60))</f>
        <v/>
      </c>
      <c r="N202" s="33">
        <f>IF(ISNUMBER($G202),$G202,0)</f>
        <v/>
      </c>
      <c r="O202" s="33">
        <f>IF(OR($A202="",$B202=""),"",IF(COUNTIFS($A$5:$A$404,$A202,$B$5:$B$404,$B202,$N$5:$N$404,"&gt;"&amp;$N202)&gt;0,"History","Current"))</f>
        <v/>
      </c>
    </row>
    <row r="203">
      <c r="A203" s="12" t="n"/>
      <c r="B203" s="12" t="n"/>
      <c r="C203" s="12" t="n"/>
      <c r="D203" s="28" t="n"/>
      <c r="E203" s="28" t="n"/>
      <c r="F203" s="12" t="n"/>
      <c r="G203" s="29">
        <f>IF(OR($A203="",$B203=""),"",IF(ISNUMBER($E203),$E203,IF(AND(ISNUMBER($D203),ISNUMBER($L203)),EDATE($D203,$L203),"")))</f>
        <v/>
      </c>
      <c r="H203" s="30">
        <f>IF(OR($G203="",$O203="History"),"",$G203-Setup!$B$5)</f>
        <v/>
      </c>
      <c r="I203" s="31">
        <f>IF(OR($A203="",$B203=""),"",IF($O203="History","Renewed",IF($G203="",IF(AND(ISNUMBER($L203),NOT(ISNUMBER($E203))),"Needs a date","No expiry"),IF($H203&lt;0,"Expired",IF($H203&lt;=$M203,"Expiring","Valid")))))</f>
        <v/>
      </c>
      <c r="J203" s="32">
        <f>IF(AND($A203="",$B203="",$C203="",$D203="",$E203=""),"",IF(COUNTIF(People!$A$5:$A$34,$A203)=0,"Pick the person from the list",IF(COUNTIF(Setup!$A$12:$A$23,$B203)=0,"Pick the credential from the list",IF(AND(ISNUMBER($D203),ISNUMBER($E203),$E203&lt;$D203),"Expires before it was issued","OK"))))</f>
        <v/>
      </c>
      <c r="L203" s="33">
        <f>IF($B203="","",IFERROR(IF(INDEX(Setup!$C$12:$C$23,MATCH($B203,Setup!$A$12:$A$23,0))="","",INDEX(Setup!$C$12:$C$23,MATCH($B203,Setup!$A$12:$A$23,0))),""))</f>
        <v/>
      </c>
      <c r="M203" s="33">
        <f>IF($B203="","",IFERROR(IF(INDEX(Setup!$D$12:$D$23,MATCH($B203,Setup!$A$12:$A$23,0))="",60,INDEX(Setup!$D$12:$D$23,MATCH($B203,Setup!$A$12:$A$23,0))),60))</f>
        <v/>
      </c>
      <c r="N203" s="33">
        <f>IF(ISNUMBER($G203),$G203,0)</f>
        <v/>
      </c>
      <c r="O203" s="33">
        <f>IF(OR($A203="",$B203=""),"",IF(COUNTIFS($A$5:$A$404,$A203,$B$5:$B$404,$B203,$N$5:$N$404,"&gt;"&amp;$N203)&gt;0,"History","Current"))</f>
        <v/>
      </c>
    </row>
    <row r="204">
      <c r="A204" s="12" t="n"/>
      <c r="B204" s="12" t="n"/>
      <c r="C204" s="12" t="n"/>
      <c r="D204" s="28" t="n"/>
      <c r="E204" s="28" t="n"/>
      <c r="F204" s="12" t="n"/>
      <c r="G204" s="29">
        <f>IF(OR($A204="",$B204=""),"",IF(ISNUMBER($E204),$E204,IF(AND(ISNUMBER($D204),ISNUMBER($L204)),EDATE($D204,$L204),"")))</f>
        <v/>
      </c>
      <c r="H204" s="30">
        <f>IF(OR($G204="",$O204="History"),"",$G204-Setup!$B$5)</f>
        <v/>
      </c>
      <c r="I204" s="31">
        <f>IF(OR($A204="",$B204=""),"",IF($O204="History","Renewed",IF($G204="",IF(AND(ISNUMBER($L204),NOT(ISNUMBER($E204))),"Needs a date","No expiry"),IF($H204&lt;0,"Expired",IF($H204&lt;=$M204,"Expiring","Valid")))))</f>
        <v/>
      </c>
      <c r="J204" s="32">
        <f>IF(AND($A204="",$B204="",$C204="",$D204="",$E204=""),"",IF(COUNTIF(People!$A$5:$A$34,$A204)=0,"Pick the person from the list",IF(COUNTIF(Setup!$A$12:$A$23,$B204)=0,"Pick the credential from the list",IF(AND(ISNUMBER($D204),ISNUMBER($E204),$E204&lt;$D204),"Expires before it was issued","OK"))))</f>
        <v/>
      </c>
      <c r="L204" s="33">
        <f>IF($B204="","",IFERROR(IF(INDEX(Setup!$C$12:$C$23,MATCH($B204,Setup!$A$12:$A$23,0))="","",INDEX(Setup!$C$12:$C$23,MATCH($B204,Setup!$A$12:$A$23,0))),""))</f>
        <v/>
      </c>
      <c r="M204" s="33">
        <f>IF($B204="","",IFERROR(IF(INDEX(Setup!$D$12:$D$23,MATCH($B204,Setup!$A$12:$A$23,0))="",60,INDEX(Setup!$D$12:$D$23,MATCH($B204,Setup!$A$12:$A$23,0))),60))</f>
        <v/>
      </c>
      <c r="N204" s="33">
        <f>IF(ISNUMBER($G204),$G204,0)</f>
        <v/>
      </c>
      <c r="O204" s="33">
        <f>IF(OR($A204="",$B204=""),"",IF(COUNTIFS($A$5:$A$404,$A204,$B$5:$B$404,$B204,$N$5:$N$404,"&gt;"&amp;$N204)&gt;0,"History","Current"))</f>
        <v/>
      </c>
    </row>
    <row r="205">
      <c r="A205" s="12" t="n"/>
      <c r="B205" s="12" t="n"/>
      <c r="C205" s="12" t="n"/>
      <c r="D205" s="28" t="n"/>
      <c r="E205" s="28" t="n"/>
      <c r="F205" s="12" t="n"/>
      <c r="G205" s="29">
        <f>IF(OR($A205="",$B205=""),"",IF(ISNUMBER($E205),$E205,IF(AND(ISNUMBER($D205),ISNUMBER($L205)),EDATE($D205,$L205),"")))</f>
        <v/>
      </c>
      <c r="H205" s="30">
        <f>IF(OR($G205="",$O205="History"),"",$G205-Setup!$B$5)</f>
        <v/>
      </c>
      <c r="I205" s="31">
        <f>IF(OR($A205="",$B205=""),"",IF($O205="History","Renewed",IF($G205="",IF(AND(ISNUMBER($L205),NOT(ISNUMBER($E205))),"Needs a date","No expiry"),IF($H205&lt;0,"Expired",IF($H205&lt;=$M205,"Expiring","Valid")))))</f>
        <v/>
      </c>
      <c r="J205" s="32">
        <f>IF(AND($A205="",$B205="",$C205="",$D205="",$E205=""),"",IF(COUNTIF(People!$A$5:$A$34,$A205)=0,"Pick the person from the list",IF(COUNTIF(Setup!$A$12:$A$23,$B205)=0,"Pick the credential from the list",IF(AND(ISNUMBER($D205),ISNUMBER($E205),$E205&lt;$D205),"Expires before it was issued","OK"))))</f>
        <v/>
      </c>
      <c r="L205" s="33">
        <f>IF($B205="","",IFERROR(IF(INDEX(Setup!$C$12:$C$23,MATCH($B205,Setup!$A$12:$A$23,0))="","",INDEX(Setup!$C$12:$C$23,MATCH($B205,Setup!$A$12:$A$23,0))),""))</f>
        <v/>
      </c>
      <c r="M205" s="33">
        <f>IF($B205="","",IFERROR(IF(INDEX(Setup!$D$12:$D$23,MATCH($B205,Setup!$A$12:$A$23,0))="",60,INDEX(Setup!$D$12:$D$23,MATCH($B205,Setup!$A$12:$A$23,0))),60))</f>
        <v/>
      </c>
      <c r="N205" s="33">
        <f>IF(ISNUMBER($G205),$G205,0)</f>
        <v/>
      </c>
      <c r="O205" s="33">
        <f>IF(OR($A205="",$B205=""),"",IF(COUNTIFS($A$5:$A$404,$A205,$B$5:$B$404,$B205,$N$5:$N$404,"&gt;"&amp;$N205)&gt;0,"History","Current"))</f>
        <v/>
      </c>
    </row>
    <row r="206">
      <c r="A206" s="12" t="n"/>
      <c r="B206" s="12" t="n"/>
      <c r="C206" s="12" t="n"/>
      <c r="D206" s="28" t="n"/>
      <c r="E206" s="28" t="n"/>
      <c r="F206" s="12" t="n"/>
      <c r="G206" s="29">
        <f>IF(OR($A206="",$B206=""),"",IF(ISNUMBER($E206),$E206,IF(AND(ISNUMBER($D206),ISNUMBER($L206)),EDATE($D206,$L206),"")))</f>
        <v/>
      </c>
      <c r="H206" s="30">
        <f>IF(OR($G206="",$O206="History"),"",$G206-Setup!$B$5)</f>
        <v/>
      </c>
      <c r="I206" s="31">
        <f>IF(OR($A206="",$B206=""),"",IF($O206="History","Renewed",IF($G206="",IF(AND(ISNUMBER($L206),NOT(ISNUMBER($E206))),"Needs a date","No expiry"),IF($H206&lt;0,"Expired",IF($H206&lt;=$M206,"Expiring","Valid")))))</f>
        <v/>
      </c>
      <c r="J206" s="32">
        <f>IF(AND($A206="",$B206="",$C206="",$D206="",$E206=""),"",IF(COUNTIF(People!$A$5:$A$34,$A206)=0,"Pick the person from the list",IF(COUNTIF(Setup!$A$12:$A$23,$B206)=0,"Pick the credential from the list",IF(AND(ISNUMBER($D206),ISNUMBER($E206),$E206&lt;$D206),"Expires before it was issued","OK"))))</f>
        <v/>
      </c>
      <c r="L206" s="33">
        <f>IF($B206="","",IFERROR(IF(INDEX(Setup!$C$12:$C$23,MATCH($B206,Setup!$A$12:$A$23,0))="","",INDEX(Setup!$C$12:$C$23,MATCH($B206,Setup!$A$12:$A$23,0))),""))</f>
        <v/>
      </c>
      <c r="M206" s="33">
        <f>IF($B206="","",IFERROR(IF(INDEX(Setup!$D$12:$D$23,MATCH($B206,Setup!$A$12:$A$23,0))="",60,INDEX(Setup!$D$12:$D$23,MATCH($B206,Setup!$A$12:$A$23,0))),60))</f>
        <v/>
      </c>
      <c r="N206" s="33">
        <f>IF(ISNUMBER($G206),$G206,0)</f>
        <v/>
      </c>
      <c r="O206" s="33">
        <f>IF(OR($A206="",$B206=""),"",IF(COUNTIFS($A$5:$A$404,$A206,$B$5:$B$404,$B206,$N$5:$N$404,"&gt;"&amp;$N206)&gt;0,"History","Current"))</f>
        <v/>
      </c>
    </row>
    <row r="207">
      <c r="A207" s="12" t="n"/>
      <c r="B207" s="12" t="n"/>
      <c r="C207" s="12" t="n"/>
      <c r="D207" s="28" t="n"/>
      <c r="E207" s="28" t="n"/>
      <c r="F207" s="12" t="n"/>
      <c r="G207" s="29">
        <f>IF(OR($A207="",$B207=""),"",IF(ISNUMBER($E207),$E207,IF(AND(ISNUMBER($D207),ISNUMBER($L207)),EDATE($D207,$L207),"")))</f>
        <v/>
      </c>
      <c r="H207" s="30">
        <f>IF(OR($G207="",$O207="History"),"",$G207-Setup!$B$5)</f>
        <v/>
      </c>
      <c r="I207" s="31">
        <f>IF(OR($A207="",$B207=""),"",IF($O207="History","Renewed",IF($G207="",IF(AND(ISNUMBER($L207),NOT(ISNUMBER($E207))),"Needs a date","No expiry"),IF($H207&lt;0,"Expired",IF($H207&lt;=$M207,"Expiring","Valid")))))</f>
        <v/>
      </c>
      <c r="J207" s="32">
        <f>IF(AND($A207="",$B207="",$C207="",$D207="",$E207=""),"",IF(COUNTIF(People!$A$5:$A$34,$A207)=0,"Pick the person from the list",IF(COUNTIF(Setup!$A$12:$A$23,$B207)=0,"Pick the credential from the list",IF(AND(ISNUMBER($D207),ISNUMBER($E207),$E207&lt;$D207),"Expires before it was issued","OK"))))</f>
        <v/>
      </c>
      <c r="L207" s="33">
        <f>IF($B207="","",IFERROR(IF(INDEX(Setup!$C$12:$C$23,MATCH($B207,Setup!$A$12:$A$23,0))="","",INDEX(Setup!$C$12:$C$23,MATCH($B207,Setup!$A$12:$A$23,0))),""))</f>
        <v/>
      </c>
      <c r="M207" s="33">
        <f>IF($B207="","",IFERROR(IF(INDEX(Setup!$D$12:$D$23,MATCH($B207,Setup!$A$12:$A$23,0))="",60,INDEX(Setup!$D$12:$D$23,MATCH($B207,Setup!$A$12:$A$23,0))),60))</f>
        <v/>
      </c>
      <c r="N207" s="33">
        <f>IF(ISNUMBER($G207),$G207,0)</f>
        <v/>
      </c>
      <c r="O207" s="33">
        <f>IF(OR($A207="",$B207=""),"",IF(COUNTIFS($A$5:$A$404,$A207,$B$5:$B$404,$B207,$N$5:$N$404,"&gt;"&amp;$N207)&gt;0,"History","Current"))</f>
        <v/>
      </c>
    </row>
    <row r="208">
      <c r="A208" s="12" t="n"/>
      <c r="B208" s="12" t="n"/>
      <c r="C208" s="12" t="n"/>
      <c r="D208" s="28" t="n"/>
      <c r="E208" s="28" t="n"/>
      <c r="F208" s="12" t="n"/>
      <c r="G208" s="29">
        <f>IF(OR($A208="",$B208=""),"",IF(ISNUMBER($E208),$E208,IF(AND(ISNUMBER($D208),ISNUMBER($L208)),EDATE($D208,$L208),"")))</f>
        <v/>
      </c>
      <c r="H208" s="30">
        <f>IF(OR($G208="",$O208="History"),"",$G208-Setup!$B$5)</f>
        <v/>
      </c>
      <c r="I208" s="31">
        <f>IF(OR($A208="",$B208=""),"",IF($O208="History","Renewed",IF($G208="",IF(AND(ISNUMBER($L208),NOT(ISNUMBER($E208))),"Needs a date","No expiry"),IF($H208&lt;0,"Expired",IF($H208&lt;=$M208,"Expiring","Valid")))))</f>
        <v/>
      </c>
      <c r="J208" s="32">
        <f>IF(AND($A208="",$B208="",$C208="",$D208="",$E208=""),"",IF(COUNTIF(People!$A$5:$A$34,$A208)=0,"Pick the person from the list",IF(COUNTIF(Setup!$A$12:$A$23,$B208)=0,"Pick the credential from the list",IF(AND(ISNUMBER($D208),ISNUMBER($E208),$E208&lt;$D208),"Expires before it was issued","OK"))))</f>
        <v/>
      </c>
      <c r="L208" s="33">
        <f>IF($B208="","",IFERROR(IF(INDEX(Setup!$C$12:$C$23,MATCH($B208,Setup!$A$12:$A$23,0))="","",INDEX(Setup!$C$12:$C$23,MATCH($B208,Setup!$A$12:$A$23,0))),""))</f>
        <v/>
      </c>
      <c r="M208" s="33">
        <f>IF($B208="","",IFERROR(IF(INDEX(Setup!$D$12:$D$23,MATCH($B208,Setup!$A$12:$A$23,0))="",60,INDEX(Setup!$D$12:$D$23,MATCH($B208,Setup!$A$12:$A$23,0))),60))</f>
        <v/>
      </c>
      <c r="N208" s="33">
        <f>IF(ISNUMBER($G208),$G208,0)</f>
        <v/>
      </c>
      <c r="O208" s="33">
        <f>IF(OR($A208="",$B208=""),"",IF(COUNTIFS($A$5:$A$404,$A208,$B$5:$B$404,$B208,$N$5:$N$404,"&gt;"&amp;$N208)&gt;0,"History","Current"))</f>
        <v/>
      </c>
    </row>
    <row r="209">
      <c r="A209" s="12" t="n"/>
      <c r="B209" s="12" t="n"/>
      <c r="C209" s="12" t="n"/>
      <c r="D209" s="28" t="n"/>
      <c r="E209" s="28" t="n"/>
      <c r="F209" s="12" t="n"/>
      <c r="G209" s="29">
        <f>IF(OR($A209="",$B209=""),"",IF(ISNUMBER($E209),$E209,IF(AND(ISNUMBER($D209),ISNUMBER($L209)),EDATE($D209,$L209),"")))</f>
        <v/>
      </c>
      <c r="H209" s="30">
        <f>IF(OR($G209="",$O209="History"),"",$G209-Setup!$B$5)</f>
        <v/>
      </c>
      <c r="I209" s="31">
        <f>IF(OR($A209="",$B209=""),"",IF($O209="History","Renewed",IF($G209="",IF(AND(ISNUMBER($L209),NOT(ISNUMBER($E209))),"Needs a date","No expiry"),IF($H209&lt;0,"Expired",IF($H209&lt;=$M209,"Expiring","Valid")))))</f>
        <v/>
      </c>
      <c r="J209" s="32">
        <f>IF(AND($A209="",$B209="",$C209="",$D209="",$E209=""),"",IF(COUNTIF(People!$A$5:$A$34,$A209)=0,"Pick the person from the list",IF(COUNTIF(Setup!$A$12:$A$23,$B209)=0,"Pick the credential from the list",IF(AND(ISNUMBER($D209),ISNUMBER($E209),$E209&lt;$D209),"Expires before it was issued","OK"))))</f>
        <v/>
      </c>
      <c r="L209" s="33">
        <f>IF($B209="","",IFERROR(IF(INDEX(Setup!$C$12:$C$23,MATCH($B209,Setup!$A$12:$A$23,0))="","",INDEX(Setup!$C$12:$C$23,MATCH($B209,Setup!$A$12:$A$23,0))),""))</f>
        <v/>
      </c>
      <c r="M209" s="33">
        <f>IF($B209="","",IFERROR(IF(INDEX(Setup!$D$12:$D$23,MATCH($B209,Setup!$A$12:$A$23,0))="",60,INDEX(Setup!$D$12:$D$23,MATCH($B209,Setup!$A$12:$A$23,0))),60))</f>
        <v/>
      </c>
      <c r="N209" s="33">
        <f>IF(ISNUMBER($G209),$G209,0)</f>
        <v/>
      </c>
      <c r="O209" s="33">
        <f>IF(OR($A209="",$B209=""),"",IF(COUNTIFS($A$5:$A$404,$A209,$B$5:$B$404,$B209,$N$5:$N$404,"&gt;"&amp;$N209)&gt;0,"History","Current"))</f>
        <v/>
      </c>
    </row>
    <row r="210">
      <c r="A210" s="12" t="n"/>
      <c r="B210" s="12" t="n"/>
      <c r="C210" s="12" t="n"/>
      <c r="D210" s="28" t="n"/>
      <c r="E210" s="28" t="n"/>
      <c r="F210" s="12" t="n"/>
      <c r="G210" s="29">
        <f>IF(OR($A210="",$B210=""),"",IF(ISNUMBER($E210),$E210,IF(AND(ISNUMBER($D210),ISNUMBER($L210)),EDATE($D210,$L210),"")))</f>
        <v/>
      </c>
      <c r="H210" s="30">
        <f>IF(OR($G210="",$O210="History"),"",$G210-Setup!$B$5)</f>
        <v/>
      </c>
      <c r="I210" s="31">
        <f>IF(OR($A210="",$B210=""),"",IF($O210="History","Renewed",IF($G210="",IF(AND(ISNUMBER($L210),NOT(ISNUMBER($E210))),"Needs a date","No expiry"),IF($H210&lt;0,"Expired",IF($H210&lt;=$M210,"Expiring","Valid")))))</f>
        <v/>
      </c>
      <c r="J210" s="32">
        <f>IF(AND($A210="",$B210="",$C210="",$D210="",$E210=""),"",IF(COUNTIF(People!$A$5:$A$34,$A210)=0,"Pick the person from the list",IF(COUNTIF(Setup!$A$12:$A$23,$B210)=0,"Pick the credential from the list",IF(AND(ISNUMBER($D210),ISNUMBER($E210),$E210&lt;$D210),"Expires before it was issued","OK"))))</f>
        <v/>
      </c>
      <c r="L210" s="33">
        <f>IF($B210="","",IFERROR(IF(INDEX(Setup!$C$12:$C$23,MATCH($B210,Setup!$A$12:$A$23,0))="","",INDEX(Setup!$C$12:$C$23,MATCH($B210,Setup!$A$12:$A$23,0))),""))</f>
        <v/>
      </c>
      <c r="M210" s="33">
        <f>IF($B210="","",IFERROR(IF(INDEX(Setup!$D$12:$D$23,MATCH($B210,Setup!$A$12:$A$23,0))="",60,INDEX(Setup!$D$12:$D$23,MATCH($B210,Setup!$A$12:$A$23,0))),60))</f>
        <v/>
      </c>
      <c r="N210" s="33">
        <f>IF(ISNUMBER($G210),$G210,0)</f>
        <v/>
      </c>
      <c r="O210" s="33">
        <f>IF(OR($A210="",$B210=""),"",IF(COUNTIFS($A$5:$A$404,$A210,$B$5:$B$404,$B210,$N$5:$N$404,"&gt;"&amp;$N210)&gt;0,"History","Current"))</f>
        <v/>
      </c>
    </row>
    <row r="211">
      <c r="A211" s="12" t="n"/>
      <c r="B211" s="12" t="n"/>
      <c r="C211" s="12" t="n"/>
      <c r="D211" s="28" t="n"/>
      <c r="E211" s="28" t="n"/>
      <c r="F211" s="12" t="n"/>
      <c r="G211" s="29">
        <f>IF(OR($A211="",$B211=""),"",IF(ISNUMBER($E211),$E211,IF(AND(ISNUMBER($D211),ISNUMBER($L211)),EDATE($D211,$L211),"")))</f>
        <v/>
      </c>
      <c r="H211" s="30">
        <f>IF(OR($G211="",$O211="History"),"",$G211-Setup!$B$5)</f>
        <v/>
      </c>
      <c r="I211" s="31">
        <f>IF(OR($A211="",$B211=""),"",IF($O211="History","Renewed",IF($G211="",IF(AND(ISNUMBER($L211),NOT(ISNUMBER($E211))),"Needs a date","No expiry"),IF($H211&lt;0,"Expired",IF($H211&lt;=$M211,"Expiring","Valid")))))</f>
        <v/>
      </c>
      <c r="J211" s="32">
        <f>IF(AND($A211="",$B211="",$C211="",$D211="",$E211=""),"",IF(COUNTIF(People!$A$5:$A$34,$A211)=0,"Pick the person from the list",IF(COUNTIF(Setup!$A$12:$A$23,$B211)=0,"Pick the credential from the list",IF(AND(ISNUMBER($D211),ISNUMBER($E211),$E211&lt;$D211),"Expires before it was issued","OK"))))</f>
        <v/>
      </c>
      <c r="L211" s="33">
        <f>IF($B211="","",IFERROR(IF(INDEX(Setup!$C$12:$C$23,MATCH($B211,Setup!$A$12:$A$23,0))="","",INDEX(Setup!$C$12:$C$23,MATCH($B211,Setup!$A$12:$A$23,0))),""))</f>
        <v/>
      </c>
      <c r="M211" s="33">
        <f>IF($B211="","",IFERROR(IF(INDEX(Setup!$D$12:$D$23,MATCH($B211,Setup!$A$12:$A$23,0))="",60,INDEX(Setup!$D$12:$D$23,MATCH($B211,Setup!$A$12:$A$23,0))),60))</f>
        <v/>
      </c>
      <c r="N211" s="33">
        <f>IF(ISNUMBER($G211),$G211,0)</f>
        <v/>
      </c>
      <c r="O211" s="33">
        <f>IF(OR($A211="",$B211=""),"",IF(COUNTIFS($A$5:$A$404,$A211,$B$5:$B$404,$B211,$N$5:$N$404,"&gt;"&amp;$N211)&gt;0,"History","Current"))</f>
        <v/>
      </c>
    </row>
    <row r="212">
      <c r="A212" s="12" t="n"/>
      <c r="B212" s="12" t="n"/>
      <c r="C212" s="12" t="n"/>
      <c r="D212" s="28" t="n"/>
      <c r="E212" s="28" t="n"/>
      <c r="F212" s="12" t="n"/>
      <c r="G212" s="29">
        <f>IF(OR($A212="",$B212=""),"",IF(ISNUMBER($E212),$E212,IF(AND(ISNUMBER($D212),ISNUMBER($L212)),EDATE($D212,$L212),"")))</f>
        <v/>
      </c>
      <c r="H212" s="30">
        <f>IF(OR($G212="",$O212="History"),"",$G212-Setup!$B$5)</f>
        <v/>
      </c>
      <c r="I212" s="31">
        <f>IF(OR($A212="",$B212=""),"",IF($O212="History","Renewed",IF($G212="",IF(AND(ISNUMBER($L212),NOT(ISNUMBER($E212))),"Needs a date","No expiry"),IF($H212&lt;0,"Expired",IF($H212&lt;=$M212,"Expiring","Valid")))))</f>
        <v/>
      </c>
      <c r="J212" s="32">
        <f>IF(AND($A212="",$B212="",$C212="",$D212="",$E212=""),"",IF(COUNTIF(People!$A$5:$A$34,$A212)=0,"Pick the person from the list",IF(COUNTIF(Setup!$A$12:$A$23,$B212)=0,"Pick the credential from the list",IF(AND(ISNUMBER($D212),ISNUMBER($E212),$E212&lt;$D212),"Expires before it was issued","OK"))))</f>
        <v/>
      </c>
      <c r="L212" s="33">
        <f>IF($B212="","",IFERROR(IF(INDEX(Setup!$C$12:$C$23,MATCH($B212,Setup!$A$12:$A$23,0))="","",INDEX(Setup!$C$12:$C$23,MATCH($B212,Setup!$A$12:$A$23,0))),""))</f>
        <v/>
      </c>
      <c r="M212" s="33">
        <f>IF($B212="","",IFERROR(IF(INDEX(Setup!$D$12:$D$23,MATCH($B212,Setup!$A$12:$A$23,0))="",60,INDEX(Setup!$D$12:$D$23,MATCH($B212,Setup!$A$12:$A$23,0))),60))</f>
        <v/>
      </c>
      <c r="N212" s="33">
        <f>IF(ISNUMBER($G212),$G212,0)</f>
        <v/>
      </c>
      <c r="O212" s="33">
        <f>IF(OR($A212="",$B212=""),"",IF(COUNTIFS($A$5:$A$404,$A212,$B$5:$B$404,$B212,$N$5:$N$404,"&gt;"&amp;$N212)&gt;0,"History","Current"))</f>
        <v/>
      </c>
    </row>
    <row r="213">
      <c r="A213" s="12" t="n"/>
      <c r="B213" s="12" t="n"/>
      <c r="C213" s="12" t="n"/>
      <c r="D213" s="28" t="n"/>
      <c r="E213" s="28" t="n"/>
      <c r="F213" s="12" t="n"/>
      <c r="G213" s="29">
        <f>IF(OR($A213="",$B213=""),"",IF(ISNUMBER($E213),$E213,IF(AND(ISNUMBER($D213),ISNUMBER($L213)),EDATE($D213,$L213),"")))</f>
        <v/>
      </c>
      <c r="H213" s="30">
        <f>IF(OR($G213="",$O213="History"),"",$G213-Setup!$B$5)</f>
        <v/>
      </c>
      <c r="I213" s="31">
        <f>IF(OR($A213="",$B213=""),"",IF($O213="History","Renewed",IF($G213="",IF(AND(ISNUMBER($L213),NOT(ISNUMBER($E213))),"Needs a date","No expiry"),IF($H213&lt;0,"Expired",IF($H213&lt;=$M213,"Expiring","Valid")))))</f>
        <v/>
      </c>
      <c r="J213" s="32">
        <f>IF(AND($A213="",$B213="",$C213="",$D213="",$E213=""),"",IF(COUNTIF(People!$A$5:$A$34,$A213)=0,"Pick the person from the list",IF(COUNTIF(Setup!$A$12:$A$23,$B213)=0,"Pick the credential from the list",IF(AND(ISNUMBER($D213),ISNUMBER($E213),$E213&lt;$D213),"Expires before it was issued","OK"))))</f>
        <v/>
      </c>
      <c r="L213" s="33">
        <f>IF($B213="","",IFERROR(IF(INDEX(Setup!$C$12:$C$23,MATCH($B213,Setup!$A$12:$A$23,0))="","",INDEX(Setup!$C$12:$C$23,MATCH($B213,Setup!$A$12:$A$23,0))),""))</f>
        <v/>
      </c>
      <c r="M213" s="33">
        <f>IF($B213="","",IFERROR(IF(INDEX(Setup!$D$12:$D$23,MATCH($B213,Setup!$A$12:$A$23,0))="",60,INDEX(Setup!$D$12:$D$23,MATCH($B213,Setup!$A$12:$A$23,0))),60))</f>
        <v/>
      </c>
      <c r="N213" s="33">
        <f>IF(ISNUMBER($G213),$G213,0)</f>
        <v/>
      </c>
      <c r="O213" s="33">
        <f>IF(OR($A213="",$B213=""),"",IF(COUNTIFS($A$5:$A$404,$A213,$B$5:$B$404,$B213,$N$5:$N$404,"&gt;"&amp;$N213)&gt;0,"History","Current"))</f>
        <v/>
      </c>
    </row>
    <row r="214">
      <c r="A214" s="12" t="n"/>
      <c r="B214" s="12" t="n"/>
      <c r="C214" s="12" t="n"/>
      <c r="D214" s="28" t="n"/>
      <c r="E214" s="28" t="n"/>
      <c r="F214" s="12" t="n"/>
      <c r="G214" s="29">
        <f>IF(OR($A214="",$B214=""),"",IF(ISNUMBER($E214),$E214,IF(AND(ISNUMBER($D214),ISNUMBER($L214)),EDATE($D214,$L214),"")))</f>
        <v/>
      </c>
      <c r="H214" s="30">
        <f>IF(OR($G214="",$O214="History"),"",$G214-Setup!$B$5)</f>
        <v/>
      </c>
      <c r="I214" s="31">
        <f>IF(OR($A214="",$B214=""),"",IF($O214="History","Renewed",IF($G214="",IF(AND(ISNUMBER($L214),NOT(ISNUMBER($E214))),"Needs a date","No expiry"),IF($H214&lt;0,"Expired",IF($H214&lt;=$M214,"Expiring","Valid")))))</f>
        <v/>
      </c>
      <c r="J214" s="32">
        <f>IF(AND($A214="",$B214="",$C214="",$D214="",$E214=""),"",IF(COUNTIF(People!$A$5:$A$34,$A214)=0,"Pick the person from the list",IF(COUNTIF(Setup!$A$12:$A$23,$B214)=0,"Pick the credential from the list",IF(AND(ISNUMBER($D214),ISNUMBER($E214),$E214&lt;$D214),"Expires before it was issued","OK"))))</f>
        <v/>
      </c>
      <c r="L214" s="33">
        <f>IF($B214="","",IFERROR(IF(INDEX(Setup!$C$12:$C$23,MATCH($B214,Setup!$A$12:$A$23,0))="","",INDEX(Setup!$C$12:$C$23,MATCH($B214,Setup!$A$12:$A$23,0))),""))</f>
        <v/>
      </c>
      <c r="M214" s="33">
        <f>IF($B214="","",IFERROR(IF(INDEX(Setup!$D$12:$D$23,MATCH($B214,Setup!$A$12:$A$23,0))="",60,INDEX(Setup!$D$12:$D$23,MATCH($B214,Setup!$A$12:$A$23,0))),60))</f>
        <v/>
      </c>
      <c r="N214" s="33">
        <f>IF(ISNUMBER($G214),$G214,0)</f>
        <v/>
      </c>
      <c r="O214" s="33">
        <f>IF(OR($A214="",$B214=""),"",IF(COUNTIFS($A$5:$A$404,$A214,$B$5:$B$404,$B214,$N$5:$N$404,"&gt;"&amp;$N214)&gt;0,"History","Current"))</f>
        <v/>
      </c>
    </row>
    <row r="215">
      <c r="A215" s="12" t="n"/>
      <c r="B215" s="12" t="n"/>
      <c r="C215" s="12" t="n"/>
      <c r="D215" s="28" t="n"/>
      <c r="E215" s="28" t="n"/>
      <c r="F215" s="12" t="n"/>
      <c r="G215" s="29">
        <f>IF(OR($A215="",$B215=""),"",IF(ISNUMBER($E215),$E215,IF(AND(ISNUMBER($D215),ISNUMBER($L215)),EDATE($D215,$L215),"")))</f>
        <v/>
      </c>
      <c r="H215" s="30">
        <f>IF(OR($G215="",$O215="History"),"",$G215-Setup!$B$5)</f>
        <v/>
      </c>
      <c r="I215" s="31">
        <f>IF(OR($A215="",$B215=""),"",IF($O215="History","Renewed",IF($G215="",IF(AND(ISNUMBER($L215),NOT(ISNUMBER($E215))),"Needs a date","No expiry"),IF($H215&lt;0,"Expired",IF($H215&lt;=$M215,"Expiring","Valid")))))</f>
        <v/>
      </c>
      <c r="J215" s="32">
        <f>IF(AND($A215="",$B215="",$C215="",$D215="",$E215=""),"",IF(COUNTIF(People!$A$5:$A$34,$A215)=0,"Pick the person from the list",IF(COUNTIF(Setup!$A$12:$A$23,$B215)=0,"Pick the credential from the list",IF(AND(ISNUMBER($D215),ISNUMBER($E215),$E215&lt;$D215),"Expires before it was issued","OK"))))</f>
        <v/>
      </c>
      <c r="L215" s="33">
        <f>IF($B215="","",IFERROR(IF(INDEX(Setup!$C$12:$C$23,MATCH($B215,Setup!$A$12:$A$23,0))="","",INDEX(Setup!$C$12:$C$23,MATCH($B215,Setup!$A$12:$A$23,0))),""))</f>
        <v/>
      </c>
      <c r="M215" s="33">
        <f>IF($B215="","",IFERROR(IF(INDEX(Setup!$D$12:$D$23,MATCH($B215,Setup!$A$12:$A$23,0))="",60,INDEX(Setup!$D$12:$D$23,MATCH($B215,Setup!$A$12:$A$23,0))),60))</f>
        <v/>
      </c>
      <c r="N215" s="33">
        <f>IF(ISNUMBER($G215),$G215,0)</f>
        <v/>
      </c>
      <c r="O215" s="33">
        <f>IF(OR($A215="",$B215=""),"",IF(COUNTIFS($A$5:$A$404,$A215,$B$5:$B$404,$B215,$N$5:$N$404,"&gt;"&amp;$N215)&gt;0,"History","Current"))</f>
        <v/>
      </c>
    </row>
    <row r="216">
      <c r="A216" s="12" t="n"/>
      <c r="B216" s="12" t="n"/>
      <c r="C216" s="12" t="n"/>
      <c r="D216" s="28" t="n"/>
      <c r="E216" s="28" t="n"/>
      <c r="F216" s="12" t="n"/>
      <c r="G216" s="29">
        <f>IF(OR($A216="",$B216=""),"",IF(ISNUMBER($E216),$E216,IF(AND(ISNUMBER($D216),ISNUMBER($L216)),EDATE($D216,$L216),"")))</f>
        <v/>
      </c>
      <c r="H216" s="30">
        <f>IF(OR($G216="",$O216="History"),"",$G216-Setup!$B$5)</f>
        <v/>
      </c>
      <c r="I216" s="31">
        <f>IF(OR($A216="",$B216=""),"",IF($O216="History","Renewed",IF($G216="",IF(AND(ISNUMBER($L216),NOT(ISNUMBER($E216))),"Needs a date","No expiry"),IF($H216&lt;0,"Expired",IF($H216&lt;=$M216,"Expiring","Valid")))))</f>
        <v/>
      </c>
      <c r="J216" s="32">
        <f>IF(AND($A216="",$B216="",$C216="",$D216="",$E216=""),"",IF(COUNTIF(People!$A$5:$A$34,$A216)=0,"Pick the person from the list",IF(COUNTIF(Setup!$A$12:$A$23,$B216)=0,"Pick the credential from the list",IF(AND(ISNUMBER($D216),ISNUMBER($E216),$E216&lt;$D216),"Expires before it was issued","OK"))))</f>
        <v/>
      </c>
      <c r="L216" s="33">
        <f>IF($B216="","",IFERROR(IF(INDEX(Setup!$C$12:$C$23,MATCH($B216,Setup!$A$12:$A$23,0))="","",INDEX(Setup!$C$12:$C$23,MATCH($B216,Setup!$A$12:$A$23,0))),""))</f>
        <v/>
      </c>
      <c r="M216" s="33">
        <f>IF($B216="","",IFERROR(IF(INDEX(Setup!$D$12:$D$23,MATCH($B216,Setup!$A$12:$A$23,0))="",60,INDEX(Setup!$D$12:$D$23,MATCH($B216,Setup!$A$12:$A$23,0))),60))</f>
        <v/>
      </c>
      <c r="N216" s="33">
        <f>IF(ISNUMBER($G216),$G216,0)</f>
        <v/>
      </c>
      <c r="O216" s="33">
        <f>IF(OR($A216="",$B216=""),"",IF(COUNTIFS($A$5:$A$404,$A216,$B$5:$B$404,$B216,$N$5:$N$404,"&gt;"&amp;$N216)&gt;0,"History","Current"))</f>
        <v/>
      </c>
    </row>
    <row r="217">
      <c r="A217" s="12" t="n"/>
      <c r="B217" s="12" t="n"/>
      <c r="C217" s="12" t="n"/>
      <c r="D217" s="28" t="n"/>
      <c r="E217" s="28" t="n"/>
      <c r="F217" s="12" t="n"/>
      <c r="G217" s="29">
        <f>IF(OR($A217="",$B217=""),"",IF(ISNUMBER($E217),$E217,IF(AND(ISNUMBER($D217),ISNUMBER($L217)),EDATE($D217,$L217),"")))</f>
        <v/>
      </c>
      <c r="H217" s="30">
        <f>IF(OR($G217="",$O217="History"),"",$G217-Setup!$B$5)</f>
        <v/>
      </c>
      <c r="I217" s="31">
        <f>IF(OR($A217="",$B217=""),"",IF($O217="History","Renewed",IF($G217="",IF(AND(ISNUMBER($L217),NOT(ISNUMBER($E217))),"Needs a date","No expiry"),IF($H217&lt;0,"Expired",IF($H217&lt;=$M217,"Expiring","Valid")))))</f>
        <v/>
      </c>
      <c r="J217" s="32">
        <f>IF(AND($A217="",$B217="",$C217="",$D217="",$E217=""),"",IF(COUNTIF(People!$A$5:$A$34,$A217)=0,"Pick the person from the list",IF(COUNTIF(Setup!$A$12:$A$23,$B217)=0,"Pick the credential from the list",IF(AND(ISNUMBER($D217),ISNUMBER($E217),$E217&lt;$D217),"Expires before it was issued","OK"))))</f>
        <v/>
      </c>
      <c r="L217" s="33">
        <f>IF($B217="","",IFERROR(IF(INDEX(Setup!$C$12:$C$23,MATCH($B217,Setup!$A$12:$A$23,0))="","",INDEX(Setup!$C$12:$C$23,MATCH($B217,Setup!$A$12:$A$23,0))),""))</f>
        <v/>
      </c>
      <c r="M217" s="33">
        <f>IF($B217="","",IFERROR(IF(INDEX(Setup!$D$12:$D$23,MATCH($B217,Setup!$A$12:$A$23,0))="",60,INDEX(Setup!$D$12:$D$23,MATCH($B217,Setup!$A$12:$A$23,0))),60))</f>
        <v/>
      </c>
      <c r="N217" s="33">
        <f>IF(ISNUMBER($G217),$G217,0)</f>
        <v/>
      </c>
      <c r="O217" s="33">
        <f>IF(OR($A217="",$B217=""),"",IF(COUNTIFS($A$5:$A$404,$A217,$B$5:$B$404,$B217,$N$5:$N$404,"&gt;"&amp;$N217)&gt;0,"History","Current"))</f>
        <v/>
      </c>
    </row>
    <row r="218">
      <c r="A218" s="12" t="n"/>
      <c r="B218" s="12" t="n"/>
      <c r="C218" s="12" t="n"/>
      <c r="D218" s="28" t="n"/>
      <c r="E218" s="28" t="n"/>
      <c r="F218" s="12" t="n"/>
      <c r="G218" s="29">
        <f>IF(OR($A218="",$B218=""),"",IF(ISNUMBER($E218),$E218,IF(AND(ISNUMBER($D218),ISNUMBER($L218)),EDATE($D218,$L218),"")))</f>
        <v/>
      </c>
      <c r="H218" s="30">
        <f>IF(OR($G218="",$O218="History"),"",$G218-Setup!$B$5)</f>
        <v/>
      </c>
      <c r="I218" s="31">
        <f>IF(OR($A218="",$B218=""),"",IF($O218="History","Renewed",IF($G218="",IF(AND(ISNUMBER($L218),NOT(ISNUMBER($E218))),"Needs a date","No expiry"),IF($H218&lt;0,"Expired",IF($H218&lt;=$M218,"Expiring","Valid")))))</f>
        <v/>
      </c>
      <c r="J218" s="32">
        <f>IF(AND($A218="",$B218="",$C218="",$D218="",$E218=""),"",IF(COUNTIF(People!$A$5:$A$34,$A218)=0,"Pick the person from the list",IF(COUNTIF(Setup!$A$12:$A$23,$B218)=0,"Pick the credential from the list",IF(AND(ISNUMBER($D218),ISNUMBER($E218),$E218&lt;$D218),"Expires before it was issued","OK"))))</f>
        <v/>
      </c>
      <c r="L218" s="33">
        <f>IF($B218="","",IFERROR(IF(INDEX(Setup!$C$12:$C$23,MATCH($B218,Setup!$A$12:$A$23,0))="","",INDEX(Setup!$C$12:$C$23,MATCH($B218,Setup!$A$12:$A$23,0))),""))</f>
        <v/>
      </c>
      <c r="M218" s="33">
        <f>IF($B218="","",IFERROR(IF(INDEX(Setup!$D$12:$D$23,MATCH($B218,Setup!$A$12:$A$23,0))="",60,INDEX(Setup!$D$12:$D$23,MATCH($B218,Setup!$A$12:$A$23,0))),60))</f>
        <v/>
      </c>
      <c r="N218" s="33">
        <f>IF(ISNUMBER($G218),$G218,0)</f>
        <v/>
      </c>
      <c r="O218" s="33">
        <f>IF(OR($A218="",$B218=""),"",IF(COUNTIFS($A$5:$A$404,$A218,$B$5:$B$404,$B218,$N$5:$N$404,"&gt;"&amp;$N218)&gt;0,"History","Current"))</f>
        <v/>
      </c>
    </row>
    <row r="219">
      <c r="A219" s="12" t="n"/>
      <c r="B219" s="12" t="n"/>
      <c r="C219" s="12" t="n"/>
      <c r="D219" s="28" t="n"/>
      <c r="E219" s="28" t="n"/>
      <c r="F219" s="12" t="n"/>
      <c r="G219" s="29">
        <f>IF(OR($A219="",$B219=""),"",IF(ISNUMBER($E219),$E219,IF(AND(ISNUMBER($D219),ISNUMBER($L219)),EDATE($D219,$L219),"")))</f>
        <v/>
      </c>
      <c r="H219" s="30">
        <f>IF(OR($G219="",$O219="History"),"",$G219-Setup!$B$5)</f>
        <v/>
      </c>
      <c r="I219" s="31">
        <f>IF(OR($A219="",$B219=""),"",IF($O219="History","Renewed",IF($G219="",IF(AND(ISNUMBER($L219),NOT(ISNUMBER($E219))),"Needs a date","No expiry"),IF($H219&lt;0,"Expired",IF($H219&lt;=$M219,"Expiring","Valid")))))</f>
        <v/>
      </c>
      <c r="J219" s="32">
        <f>IF(AND($A219="",$B219="",$C219="",$D219="",$E219=""),"",IF(COUNTIF(People!$A$5:$A$34,$A219)=0,"Pick the person from the list",IF(COUNTIF(Setup!$A$12:$A$23,$B219)=0,"Pick the credential from the list",IF(AND(ISNUMBER($D219),ISNUMBER($E219),$E219&lt;$D219),"Expires before it was issued","OK"))))</f>
        <v/>
      </c>
      <c r="L219" s="33">
        <f>IF($B219="","",IFERROR(IF(INDEX(Setup!$C$12:$C$23,MATCH($B219,Setup!$A$12:$A$23,0))="","",INDEX(Setup!$C$12:$C$23,MATCH($B219,Setup!$A$12:$A$23,0))),""))</f>
        <v/>
      </c>
      <c r="M219" s="33">
        <f>IF($B219="","",IFERROR(IF(INDEX(Setup!$D$12:$D$23,MATCH($B219,Setup!$A$12:$A$23,0))="",60,INDEX(Setup!$D$12:$D$23,MATCH($B219,Setup!$A$12:$A$23,0))),60))</f>
        <v/>
      </c>
      <c r="N219" s="33">
        <f>IF(ISNUMBER($G219),$G219,0)</f>
        <v/>
      </c>
      <c r="O219" s="33">
        <f>IF(OR($A219="",$B219=""),"",IF(COUNTIFS($A$5:$A$404,$A219,$B$5:$B$404,$B219,$N$5:$N$404,"&gt;"&amp;$N219)&gt;0,"History","Current"))</f>
        <v/>
      </c>
    </row>
    <row r="220">
      <c r="A220" s="12" t="n"/>
      <c r="B220" s="12" t="n"/>
      <c r="C220" s="12" t="n"/>
      <c r="D220" s="28" t="n"/>
      <c r="E220" s="28" t="n"/>
      <c r="F220" s="12" t="n"/>
      <c r="G220" s="29">
        <f>IF(OR($A220="",$B220=""),"",IF(ISNUMBER($E220),$E220,IF(AND(ISNUMBER($D220),ISNUMBER($L220)),EDATE($D220,$L220),"")))</f>
        <v/>
      </c>
      <c r="H220" s="30">
        <f>IF(OR($G220="",$O220="History"),"",$G220-Setup!$B$5)</f>
        <v/>
      </c>
      <c r="I220" s="31">
        <f>IF(OR($A220="",$B220=""),"",IF($O220="History","Renewed",IF($G220="",IF(AND(ISNUMBER($L220),NOT(ISNUMBER($E220))),"Needs a date","No expiry"),IF($H220&lt;0,"Expired",IF($H220&lt;=$M220,"Expiring","Valid")))))</f>
        <v/>
      </c>
      <c r="J220" s="32">
        <f>IF(AND($A220="",$B220="",$C220="",$D220="",$E220=""),"",IF(COUNTIF(People!$A$5:$A$34,$A220)=0,"Pick the person from the list",IF(COUNTIF(Setup!$A$12:$A$23,$B220)=0,"Pick the credential from the list",IF(AND(ISNUMBER($D220),ISNUMBER($E220),$E220&lt;$D220),"Expires before it was issued","OK"))))</f>
        <v/>
      </c>
      <c r="L220" s="33">
        <f>IF($B220="","",IFERROR(IF(INDEX(Setup!$C$12:$C$23,MATCH($B220,Setup!$A$12:$A$23,0))="","",INDEX(Setup!$C$12:$C$23,MATCH($B220,Setup!$A$12:$A$23,0))),""))</f>
        <v/>
      </c>
      <c r="M220" s="33">
        <f>IF($B220="","",IFERROR(IF(INDEX(Setup!$D$12:$D$23,MATCH($B220,Setup!$A$12:$A$23,0))="",60,INDEX(Setup!$D$12:$D$23,MATCH($B220,Setup!$A$12:$A$23,0))),60))</f>
        <v/>
      </c>
      <c r="N220" s="33">
        <f>IF(ISNUMBER($G220),$G220,0)</f>
        <v/>
      </c>
      <c r="O220" s="33">
        <f>IF(OR($A220="",$B220=""),"",IF(COUNTIFS($A$5:$A$404,$A220,$B$5:$B$404,$B220,$N$5:$N$404,"&gt;"&amp;$N220)&gt;0,"History","Current"))</f>
        <v/>
      </c>
    </row>
    <row r="221">
      <c r="A221" s="12" t="n"/>
      <c r="B221" s="12" t="n"/>
      <c r="C221" s="12" t="n"/>
      <c r="D221" s="28" t="n"/>
      <c r="E221" s="28" t="n"/>
      <c r="F221" s="12" t="n"/>
      <c r="G221" s="29">
        <f>IF(OR($A221="",$B221=""),"",IF(ISNUMBER($E221),$E221,IF(AND(ISNUMBER($D221),ISNUMBER($L221)),EDATE($D221,$L221),"")))</f>
        <v/>
      </c>
      <c r="H221" s="30">
        <f>IF(OR($G221="",$O221="History"),"",$G221-Setup!$B$5)</f>
        <v/>
      </c>
      <c r="I221" s="31">
        <f>IF(OR($A221="",$B221=""),"",IF($O221="History","Renewed",IF($G221="",IF(AND(ISNUMBER($L221),NOT(ISNUMBER($E221))),"Needs a date","No expiry"),IF($H221&lt;0,"Expired",IF($H221&lt;=$M221,"Expiring","Valid")))))</f>
        <v/>
      </c>
      <c r="J221" s="32">
        <f>IF(AND($A221="",$B221="",$C221="",$D221="",$E221=""),"",IF(COUNTIF(People!$A$5:$A$34,$A221)=0,"Pick the person from the list",IF(COUNTIF(Setup!$A$12:$A$23,$B221)=0,"Pick the credential from the list",IF(AND(ISNUMBER($D221),ISNUMBER($E221),$E221&lt;$D221),"Expires before it was issued","OK"))))</f>
        <v/>
      </c>
      <c r="L221" s="33">
        <f>IF($B221="","",IFERROR(IF(INDEX(Setup!$C$12:$C$23,MATCH($B221,Setup!$A$12:$A$23,0))="","",INDEX(Setup!$C$12:$C$23,MATCH($B221,Setup!$A$12:$A$23,0))),""))</f>
        <v/>
      </c>
      <c r="M221" s="33">
        <f>IF($B221="","",IFERROR(IF(INDEX(Setup!$D$12:$D$23,MATCH($B221,Setup!$A$12:$A$23,0))="",60,INDEX(Setup!$D$12:$D$23,MATCH($B221,Setup!$A$12:$A$23,0))),60))</f>
        <v/>
      </c>
      <c r="N221" s="33">
        <f>IF(ISNUMBER($G221),$G221,0)</f>
        <v/>
      </c>
      <c r="O221" s="33">
        <f>IF(OR($A221="",$B221=""),"",IF(COUNTIFS($A$5:$A$404,$A221,$B$5:$B$404,$B221,$N$5:$N$404,"&gt;"&amp;$N221)&gt;0,"History","Current"))</f>
        <v/>
      </c>
    </row>
    <row r="222">
      <c r="A222" s="12" t="n"/>
      <c r="B222" s="12" t="n"/>
      <c r="C222" s="12" t="n"/>
      <c r="D222" s="28" t="n"/>
      <c r="E222" s="28" t="n"/>
      <c r="F222" s="12" t="n"/>
      <c r="G222" s="29">
        <f>IF(OR($A222="",$B222=""),"",IF(ISNUMBER($E222),$E222,IF(AND(ISNUMBER($D222),ISNUMBER($L222)),EDATE($D222,$L222),"")))</f>
        <v/>
      </c>
      <c r="H222" s="30">
        <f>IF(OR($G222="",$O222="History"),"",$G222-Setup!$B$5)</f>
        <v/>
      </c>
      <c r="I222" s="31">
        <f>IF(OR($A222="",$B222=""),"",IF($O222="History","Renewed",IF($G222="",IF(AND(ISNUMBER($L222),NOT(ISNUMBER($E222))),"Needs a date","No expiry"),IF($H222&lt;0,"Expired",IF($H222&lt;=$M222,"Expiring","Valid")))))</f>
        <v/>
      </c>
      <c r="J222" s="32">
        <f>IF(AND($A222="",$B222="",$C222="",$D222="",$E222=""),"",IF(COUNTIF(People!$A$5:$A$34,$A222)=0,"Pick the person from the list",IF(COUNTIF(Setup!$A$12:$A$23,$B222)=0,"Pick the credential from the list",IF(AND(ISNUMBER($D222),ISNUMBER($E222),$E222&lt;$D222),"Expires before it was issued","OK"))))</f>
        <v/>
      </c>
      <c r="L222" s="33">
        <f>IF($B222="","",IFERROR(IF(INDEX(Setup!$C$12:$C$23,MATCH($B222,Setup!$A$12:$A$23,0))="","",INDEX(Setup!$C$12:$C$23,MATCH($B222,Setup!$A$12:$A$23,0))),""))</f>
        <v/>
      </c>
      <c r="M222" s="33">
        <f>IF($B222="","",IFERROR(IF(INDEX(Setup!$D$12:$D$23,MATCH($B222,Setup!$A$12:$A$23,0))="",60,INDEX(Setup!$D$12:$D$23,MATCH($B222,Setup!$A$12:$A$23,0))),60))</f>
        <v/>
      </c>
      <c r="N222" s="33">
        <f>IF(ISNUMBER($G222),$G222,0)</f>
        <v/>
      </c>
      <c r="O222" s="33">
        <f>IF(OR($A222="",$B222=""),"",IF(COUNTIFS($A$5:$A$404,$A222,$B$5:$B$404,$B222,$N$5:$N$404,"&gt;"&amp;$N222)&gt;0,"History","Current"))</f>
        <v/>
      </c>
    </row>
    <row r="223">
      <c r="A223" s="12" t="n"/>
      <c r="B223" s="12" t="n"/>
      <c r="C223" s="12" t="n"/>
      <c r="D223" s="28" t="n"/>
      <c r="E223" s="28" t="n"/>
      <c r="F223" s="12" t="n"/>
      <c r="G223" s="29">
        <f>IF(OR($A223="",$B223=""),"",IF(ISNUMBER($E223),$E223,IF(AND(ISNUMBER($D223),ISNUMBER($L223)),EDATE($D223,$L223),"")))</f>
        <v/>
      </c>
      <c r="H223" s="30">
        <f>IF(OR($G223="",$O223="History"),"",$G223-Setup!$B$5)</f>
        <v/>
      </c>
      <c r="I223" s="31">
        <f>IF(OR($A223="",$B223=""),"",IF($O223="History","Renewed",IF($G223="",IF(AND(ISNUMBER($L223),NOT(ISNUMBER($E223))),"Needs a date","No expiry"),IF($H223&lt;0,"Expired",IF($H223&lt;=$M223,"Expiring","Valid")))))</f>
        <v/>
      </c>
      <c r="J223" s="32">
        <f>IF(AND($A223="",$B223="",$C223="",$D223="",$E223=""),"",IF(COUNTIF(People!$A$5:$A$34,$A223)=0,"Pick the person from the list",IF(COUNTIF(Setup!$A$12:$A$23,$B223)=0,"Pick the credential from the list",IF(AND(ISNUMBER($D223),ISNUMBER($E223),$E223&lt;$D223),"Expires before it was issued","OK"))))</f>
        <v/>
      </c>
      <c r="L223" s="33">
        <f>IF($B223="","",IFERROR(IF(INDEX(Setup!$C$12:$C$23,MATCH($B223,Setup!$A$12:$A$23,0))="","",INDEX(Setup!$C$12:$C$23,MATCH($B223,Setup!$A$12:$A$23,0))),""))</f>
        <v/>
      </c>
      <c r="M223" s="33">
        <f>IF($B223="","",IFERROR(IF(INDEX(Setup!$D$12:$D$23,MATCH($B223,Setup!$A$12:$A$23,0))="",60,INDEX(Setup!$D$12:$D$23,MATCH($B223,Setup!$A$12:$A$23,0))),60))</f>
        <v/>
      </c>
      <c r="N223" s="33">
        <f>IF(ISNUMBER($G223),$G223,0)</f>
        <v/>
      </c>
      <c r="O223" s="33">
        <f>IF(OR($A223="",$B223=""),"",IF(COUNTIFS($A$5:$A$404,$A223,$B$5:$B$404,$B223,$N$5:$N$404,"&gt;"&amp;$N223)&gt;0,"History","Current"))</f>
        <v/>
      </c>
    </row>
    <row r="224">
      <c r="A224" s="12" t="n"/>
      <c r="B224" s="12" t="n"/>
      <c r="C224" s="12" t="n"/>
      <c r="D224" s="28" t="n"/>
      <c r="E224" s="28" t="n"/>
      <c r="F224" s="12" t="n"/>
      <c r="G224" s="29">
        <f>IF(OR($A224="",$B224=""),"",IF(ISNUMBER($E224),$E224,IF(AND(ISNUMBER($D224),ISNUMBER($L224)),EDATE($D224,$L224),"")))</f>
        <v/>
      </c>
      <c r="H224" s="30">
        <f>IF(OR($G224="",$O224="History"),"",$G224-Setup!$B$5)</f>
        <v/>
      </c>
      <c r="I224" s="31">
        <f>IF(OR($A224="",$B224=""),"",IF($O224="History","Renewed",IF($G224="",IF(AND(ISNUMBER($L224),NOT(ISNUMBER($E224))),"Needs a date","No expiry"),IF($H224&lt;0,"Expired",IF($H224&lt;=$M224,"Expiring","Valid")))))</f>
        <v/>
      </c>
      <c r="J224" s="32">
        <f>IF(AND($A224="",$B224="",$C224="",$D224="",$E224=""),"",IF(COUNTIF(People!$A$5:$A$34,$A224)=0,"Pick the person from the list",IF(COUNTIF(Setup!$A$12:$A$23,$B224)=0,"Pick the credential from the list",IF(AND(ISNUMBER($D224),ISNUMBER($E224),$E224&lt;$D224),"Expires before it was issued","OK"))))</f>
        <v/>
      </c>
      <c r="L224" s="33">
        <f>IF($B224="","",IFERROR(IF(INDEX(Setup!$C$12:$C$23,MATCH($B224,Setup!$A$12:$A$23,0))="","",INDEX(Setup!$C$12:$C$23,MATCH($B224,Setup!$A$12:$A$23,0))),""))</f>
        <v/>
      </c>
      <c r="M224" s="33">
        <f>IF($B224="","",IFERROR(IF(INDEX(Setup!$D$12:$D$23,MATCH($B224,Setup!$A$12:$A$23,0))="",60,INDEX(Setup!$D$12:$D$23,MATCH($B224,Setup!$A$12:$A$23,0))),60))</f>
        <v/>
      </c>
      <c r="N224" s="33">
        <f>IF(ISNUMBER($G224),$G224,0)</f>
        <v/>
      </c>
      <c r="O224" s="33">
        <f>IF(OR($A224="",$B224=""),"",IF(COUNTIFS($A$5:$A$404,$A224,$B$5:$B$404,$B224,$N$5:$N$404,"&gt;"&amp;$N224)&gt;0,"History","Current"))</f>
        <v/>
      </c>
    </row>
    <row r="225">
      <c r="A225" s="12" t="n"/>
      <c r="B225" s="12" t="n"/>
      <c r="C225" s="12" t="n"/>
      <c r="D225" s="28" t="n"/>
      <c r="E225" s="28" t="n"/>
      <c r="F225" s="12" t="n"/>
      <c r="G225" s="29">
        <f>IF(OR($A225="",$B225=""),"",IF(ISNUMBER($E225),$E225,IF(AND(ISNUMBER($D225),ISNUMBER($L225)),EDATE($D225,$L225),"")))</f>
        <v/>
      </c>
      <c r="H225" s="30">
        <f>IF(OR($G225="",$O225="History"),"",$G225-Setup!$B$5)</f>
        <v/>
      </c>
      <c r="I225" s="31">
        <f>IF(OR($A225="",$B225=""),"",IF($O225="History","Renewed",IF($G225="",IF(AND(ISNUMBER($L225),NOT(ISNUMBER($E225))),"Needs a date","No expiry"),IF($H225&lt;0,"Expired",IF($H225&lt;=$M225,"Expiring","Valid")))))</f>
        <v/>
      </c>
      <c r="J225" s="32">
        <f>IF(AND($A225="",$B225="",$C225="",$D225="",$E225=""),"",IF(COUNTIF(People!$A$5:$A$34,$A225)=0,"Pick the person from the list",IF(COUNTIF(Setup!$A$12:$A$23,$B225)=0,"Pick the credential from the list",IF(AND(ISNUMBER($D225),ISNUMBER($E225),$E225&lt;$D225),"Expires before it was issued","OK"))))</f>
        <v/>
      </c>
      <c r="L225" s="33">
        <f>IF($B225="","",IFERROR(IF(INDEX(Setup!$C$12:$C$23,MATCH($B225,Setup!$A$12:$A$23,0))="","",INDEX(Setup!$C$12:$C$23,MATCH($B225,Setup!$A$12:$A$23,0))),""))</f>
        <v/>
      </c>
      <c r="M225" s="33">
        <f>IF($B225="","",IFERROR(IF(INDEX(Setup!$D$12:$D$23,MATCH($B225,Setup!$A$12:$A$23,0))="",60,INDEX(Setup!$D$12:$D$23,MATCH($B225,Setup!$A$12:$A$23,0))),60))</f>
        <v/>
      </c>
      <c r="N225" s="33">
        <f>IF(ISNUMBER($G225),$G225,0)</f>
        <v/>
      </c>
      <c r="O225" s="33">
        <f>IF(OR($A225="",$B225=""),"",IF(COUNTIFS($A$5:$A$404,$A225,$B$5:$B$404,$B225,$N$5:$N$404,"&gt;"&amp;$N225)&gt;0,"History","Current"))</f>
        <v/>
      </c>
    </row>
    <row r="226">
      <c r="A226" s="12" t="n"/>
      <c r="B226" s="12" t="n"/>
      <c r="C226" s="12" t="n"/>
      <c r="D226" s="28" t="n"/>
      <c r="E226" s="28" t="n"/>
      <c r="F226" s="12" t="n"/>
      <c r="G226" s="29">
        <f>IF(OR($A226="",$B226=""),"",IF(ISNUMBER($E226),$E226,IF(AND(ISNUMBER($D226),ISNUMBER($L226)),EDATE($D226,$L226),"")))</f>
        <v/>
      </c>
      <c r="H226" s="30">
        <f>IF(OR($G226="",$O226="History"),"",$G226-Setup!$B$5)</f>
        <v/>
      </c>
      <c r="I226" s="31">
        <f>IF(OR($A226="",$B226=""),"",IF($O226="History","Renewed",IF($G226="",IF(AND(ISNUMBER($L226),NOT(ISNUMBER($E226))),"Needs a date","No expiry"),IF($H226&lt;0,"Expired",IF($H226&lt;=$M226,"Expiring","Valid")))))</f>
        <v/>
      </c>
      <c r="J226" s="32">
        <f>IF(AND($A226="",$B226="",$C226="",$D226="",$E226=""),"",IF(COUNTIF(People!$A$5:$A$34,$A226)=0,"Pick the person from the list",IF(COUNTIF(Setup!$A$12:$A$23,$B226)=0,"Pick the credential from the list",IF(AND(ISNUMBER($D226),ISNUMBER($E226),$E226&lt;$D226),"Expires before it was issued","OK"))))</f>
        <v/>
      </c>
      <c r="L226" s="33">
        <f>IF($B226="","",IFERROR(IF(INDEX(Setup!$C$12:$C$23,MATCH($B226,Setup!$A$12:$A$23,0))="","",INDEX(Setup!$C$12:$C$23,MATCH($B226,Setup!$A$12:$A$23,0))),""))</f>
        <v/>
      </c>
      <c r="M226" s="33">
        <f>IF($B226="","",IFERROR(IF(INDEX(Setup!$D$12:$D$23,MATCH($B226,Setup!$A$12:$A$23,0))="",60,INDEX(Setup!$D$12:$D$23,MATCH($B226,Setup!$A$12:$A$23,0))),60))</f>
        <v/>
      </c>
      <c r="N226" s="33">
        <f>IF(ISNUMBER($G226),$G226,0)</f>
        <v/>
      </c>
      <c r="O226" s="33">
        <f>IF(OR($A226="",$B226=""),"",IF(COUNTIFS($A$5:$A$404,$A226,$B$5:$B$404,$B226,$N$5:$N$404,"&gt;"&amp;$N226)&gt;0,"History","Current"))</f>
        <v/>
      </c>
    </row>
    <row r="227">
      <c r="A227" s="12" t="n"/>
      <c r="B227" s="12" t="n"/>
      <c r="C227" s="12" t="n"/>
      <c r="D227" s="28" t="n"/>
      <c r="E227" s="28" t="n"/>
      <c r="F227" s="12" t="n"/>
      <c r="G227" s="29">
        <f>IF(OR($A227="",$B227=""),"",IF(ISNUMBER($E227),$E227,IF(AND(ISNUMBER($D227),ISNUMBER($L227)),EDATE($D227,$L227),"")))</f>
        <v/>
      </c>
      <c r="H227" s="30">
        <f>IF(OR($G227="",$O227="History"),"",$G227-Setup!$B$5)</f>
        <v/>
      </c>
      <c r="I227" s="31">
        <f>IF(OR($A227="",$B227=""),"",IF($O227="History","Renewed",IF($G227="",IF(AND(ISNUMBER($L227),NOT(ISNUMBER($E227))),"Needs a date","No expiry"),IF($H227&lt;0,"Expired",IF($H227&lt;=$M227,"Expiring","Valid")))))</f>
        <v/>
      </c>
      <c r="J227" s="32">
        <f>IF(AND($A227="",$B227="",$C227="",$D227="",$E227=""),"",IF(COUNTIF(People!$A$5:$A$34,$A227)=0,"Pick the person from the list",IF(COUNTIF(Setup!$A$12:$A$23,$B227)=0,"Pick the credential from the list",IF(AND(ISNUMBER($D227),ISNUMBER($E227),$E227&lt;$D227),"Expires before it was issued","OK"))))</f>
        <v/>
      </c>
      <c r="L227" s="33">
        <f>IF($B227="","",IFERROR(IF(INDEX(Setup!$C$12:$C$23,MATCH($B227,Setup!$A$12:$A$23,0))="","",INDEX(Setup!$C$12:$C$23,MATCH($B227,Setup!$A$12:$A$23,0))),""))</f>
        <v/>
      </c>
      <c r="M227" s="33">
        <f>IF($B227="","",IFERROR(IF(INDEX(Setup!$D$12:$D$23,MATCH($B227,Setup!$A$12:$A$23,0))="",60,INDEX(Setup!$D$12:$D$23,MATCH($B227,Setup!$A$12:$A$23,0))),60))</f>
        <v/>
      </c>
      <c r="N227" s="33">
        <f>IF(ISNUMBER($G227),$G227,0)</f>
        <v/>
      </c>
      <c r="O227" s="33">
        <f>IF(OR($A227="",$B227=""),"",IF(COUNTIFS($A$5:$A$404,$A227,$B$5:$B$404,$B227,$N$5:$N$404,"&gt;"&amp;$N227)&gt;0,"History","Current"))</f>
        <v/>
      </c>
    </row>
    <row r="228">
      <c r="A228" s="12" t="n"/>
      <c r="B228" s="12" t="n"/>
      <c r="C228" s="12" t="n"/>
      <c r="D228" s="28" t="n"/>
      <c r="E228" s="28" t="n"/>
      <c r="F228" s="12" t="n"/>
      <c r="G228" s="29">
        <f>IF(OR($A228="",$B228=""),"",IF(ISNUMBER($E228),$E228,IF(AND(ISNUMBER($D228),ISNUMBER($L228)),EDATE($D228,$L228),"")))</f>
        <v/>
      </c>
      <c r="H228" s="30">
        <f>IF(OR($G228="",$O228="History"),"",$G228-Setup!$B$5)</f>
        <v/>
      </c>
      <c r="I228" s="31">
        <f>IF(OR($A228="",$B228=""),"",IF($O228="History","Renewed",IF($G228="",IF(AND(ISNUMBER($L228),NOT(ISNUMBER($E228))),"Needs a date","No expiry"),IF($H228&lt;0,"Expired",IF($H228&lt;=$M228,"Expiring","Valid")))))</f>
        <v/>
      </c>
      <c r="J228" s="32">
        <f>IF(AND($A228="",$B228="",$C228="",$D228="",$E228=""),"",IF(COUNTIF(People!$A$5:$A$34,$A228)=0,"Pick the person from the list",IF(COUNTIF(Setup!$A$12:$A$23,$B228)=0,"Pick the credential from the list",IF(AND(ISNUMBER($D228),ISNUMBER($E228),$E228&lt;$D228),"Expires before it was issued","OK"))))</f>
        <v/>
      </c>
      <c r="L228" s="33">
        <f>IF($B228="","",IFERROR(IF(INDEX(Setup!$C$12:$C$23,MATCH($B228,Setup!$A$12:$A$23,0))="","",INDEX(Setup!$C$12:$C$23,MATCH($B228,Setup!$A$12:$A$23,0))),""))</f>
        <v/>
      </c>
      <c r="M228" s="33">
        <f>IF($B228="","",IFERROR(IF(INDEX(Setup!$D$12:$D$23,MATCH($B228,Setup!$A$12:$A$23,0))="",60,INDEX(Setup!$D$12:$D$23,MATCH($B228,Setup!$A$12:$A$23,0))),60))</f>
        <v/>
      </c>
      <c r="N228" s="33">
        <f>IF(ISNUMBER($G228),$G228,0)</f>
        <v/>
      </c>
      <c r="O228" s="33">
        <f>IF(OR($A228="",$B228=""),"",IF(COUNTIFS($A$5:$A$404,$A228,$B$5:$B$404,$B228,$N$5:$N$404,"&gt;"&amp;$N228)&gt;0,"History","Current"))</f>
        <v/>
      </c>
    </row>
    <row r="229">
      <c r="A229" s="12" t="n"/>
      <c r="B229" s="12" t="n"/>
      <c r="C229" s="12" t="n"/>
      <c r="D229" s="28" t="n"/>
      <c r="E229" s="28" t="n"/>
      <c r="F229" s="12" t="n"/>
      <c r="G229" s="29">
        <f>IF(OR($A229="",$B229=""),"",IF(ISNUMBER($E229),$E229,IF(AND(ISNUMBER($D229),ISNUMBER($L229)),EDATE($D229,$L229),"")))</f>
        <v/>
      </c>
      <c r="H229" s="30">
        <f>IF(OR($G229="",$O229="History"),"",$G229-Setup!$B$5)</f>
        <v/>
      </c>
      <c r="I229" s="31">
        <f>IF(OR($A229="",$B229=""),"",IF($O229="History","Renewed",IF($G229="",IF(AND(ISNUMBER($L229),NOT(ISNUMBER($E229))),"Needs a date","No expiry"),IF($H229&lt;0,"Expired",IF($H229&lt;=$M229,"Expiring","Valid")))))</f>
        <v/>
      </c>
      <c r="J229" s="32">
        <f>IF(AND($A229="",$B229="",$C229="",$D229="",$E229=""),"",IF(COUNTIF(People!$A$5:$A$34,$A229)=0,"Pick the person from the list",IF(COUNTIF(Setup!$A$12:$A$23,$B229)=0,"Pick the credential from the list",IF(AND(ISNUMBER($D229),ISNUMBER($E229),$E229&lt;$D229),"Expires before it was issued","OK"))))</f>
        <v/>
      </c>
      <c r="L229" s="33">
        <f>IF($B229="","",IFERROR(IF(INDEX(Setup!$C$12:$C$23,MATCH($B229,Setup!$A$12:$A$23,0))="","",INDEX(Setup!$C$12:$C$23,MATCH($B229,Setup!$A$12:$A$23,0))),""))</f>
        <v/>
      </c>
      <c r="M229" s="33">
        <f>IF($B229="","",IFERROR(IF(INDEX(Setup!$D$12:$D$23,MATCH($B229,Setup!$A$12:$A$23,0))="",60,INDEX(Setup!$D$12:$D$23,MATCH($B229,Setup!$A$12:$A$23,0))),60))</f>
        <v/>
      </c>
      <c r="N229" s="33">
        <f>IF(ISNUMBER($G229),$G229,0)</f>
        <v/>
      </c>
      <c r="O229" s="33">
        <f>IF(OR($A229="",$B229=""),"",IF(COUNTIFS($A$5:$A$404,$A229,$B$5:$B$404,$B229,$N$5:$N$404,"&gt;"&amp;$N229)&gt;0,"History","Current"))</f>
        <v/>
      </c>
    </row>
    <row r="230">
      <c r="A230" s="12" t="n"/>
      <c r="B230" s="12" t="n"/>
      <c r="C230" s="12" t="n"/>
      <c r="D230" s="28" t="n"/>
      <c r="E230" s="28" t="n"/>
      <c r="F230" s="12" t="n"/>
      <c r="G230" s="29">
        <f>IF(OR($A230="",$B230=""),"",IF(ISNUMBER($E230),$E230,IF(AND(ISNUMBER($D230),ISNUMBER($L230)),EDATE($D230,$L230),"")))</f>
        <v/>
      </c>
      <c r="H230" s="30">
        <f>IF(OR($G230="",$O230="History"),"",$G230-Setup!$B$5)</f>
        <v/>
      </c>
      <c r="I230" s="31">
        <f>IF(OR($A230="",$B230=""),"",IF($O230="History","Renewed",IF($G230="",IF(AND(ISNUMBER($L230),NOT(ISNUMBER($E230))),"Needs a date","No expiry"),IF($H230&lt;0,"Expired",IF($H230&lt;=$M230,"Expiring","Valid")))))</f>
        <v/>
      </c>
      <c r="J230" s="32">
        <f>IF(AND($A230="",$B230="",$C230="",$D230="",$E230=""),"",IF(COUNTIF(People!$A$5:$A$34,$A230)=0,"Pick the person from the list",IF(COUNTIF(Setup!$A$12:$A$23,$B230)=0,"Pick the credential from the list",IF(AND(ISNUMBER($D230),ISNUMBER($E230),$E230&lt;$D230),"Expires before it was issued","OK"))))</f>
        <v/>
      </c>
      <c r="L230" s="33">
        <f>IF($B230="","",IFERROR(IF(INDEX(Setup!$C$12:$C$23,MATCH($B230,Setup!$A$12:$A$23,0))="","",INDEX(Setup!$C$12:$C$23,MATCH($B230,Setup!$A$12:$A$23,0))),""))</f>
        <v/>
      </c>
      <c r="M230" s="33">
        <f>IF($B230="","",IFERROR(IF(INDEX(Setup!$D$12:$D$23,MATCH($B230,Setup!$A$12:$A$23,0))="",60,INDEX(Setup!$D$12:$D$23,MATCH($B230,Setup!$A$12:$A$23,0))),60))</f>
        <v/>
      </c>
      <c r="N230" s="33">
        <f>IF(ISNUMBER($G230),$G230,0)</f>
        <v/>
      </c>
      <c r="O230" s="33">
        <f>IF(OR($A230="",$B230=""),"",IF(COUNTIFS($A$5:$A$404,$A230,$B$5:$B$404,$B230,$N$5:$N$404,"&gt;"&amp;$N230)&gt;0,"History","Current"))</f>
        <v/>
      </c>
    </row>
    <row r="231">
      <c r="A231" s="12" t="n"/>
      <c r="B231" s="12" t="n"/>
      <c r="C231" s="12" t="n"/>
      <c r="D231" s="28" t="n"/>
      <c r="E231" s="28" t="n"/>
      <c r="F231" s="12" t="n"/>
      <c r="G231" s="29">
        <f>IF(OR($A231="",$B231=""),"",IF(ISNUMBER($E231),$E231,IF(AND(ISNUMBER($D231),ISNUMBER($L231)),EDATE($D231,$L231),"")))</f>
        <v/>
      </c>
      <c r="H231" s="30">
        <f>IF(OR($G231="",$O231="History"),"",$G231-Setup!$B$5)</f>
        <v/>
      </c>
      <c r="I231" s="31">
        <f>IF(OR($A231="",$B231=""),"",IF($O231="History","Renewed",IF($G231="",IF(AND(ISNUMBER($L231),NOT(ISNUMBER($E231))),"Needs a date","No expiry"),IF($H231&lt;0,"Expired",IF($H231&lt;=$M231,"Expiring","Valid")))))</f>
        <v/>
      </c>
      <c r="J231" s="32">
        <f>IF(AND($A231="",$B231="",$C231="",$D231="",$E231=""),"",IF(COUNTIF(People!$A$5:$A$34,$A231)=0,"Pick the person from the list",IF(COUNTIF(Setup!$A$12:$A$23,$B231)=0,"Pick the credential from the list",IF(AND(ISNUMBER($D231),ISNUMBER($E231),$E231&lt;$D231),"Expires before it was issued","OK"))))</f>
        <v/>
      </c>
      <c r="L231" s="33">
        <f>IF($B231="","",IFERROR(IF(INDEX(Setup!$C$12:$C$23,MATCH($B231,Setup!$A$12:$A$23,0))="","",INDEX(Setup!$C$12:$C$23,MATCH($B231,Setup!$A$12:$A$23,0))),""))</f>
        <v/>
      </c>
      <c r="M231" s="33">
        <f>IF($B231="","",IFERROR(IF(INDEX(Setup!$D$12:$D$23,MATCH($B231,Setup!$A$12:$A$23,0))="",60,INDEX(Setup!$D$12:$D$23,MATCH($B231,Setup!$A$12:$A$23,0))),60))</f>
        <v/>
      </c>
      <c r="N231" s="33">
        <f>IF(ISNUMBER($G231),$G231,0)</f>
        <v/>
      </c>
      <c r="O231" s="33">
        <f>IF(OR($A231="",$B231=""),"",IF(COUNTIFS($A$5:$A$404,$A231,$B$5:$B$404,$B231,$N$5:$N$404,"&gt;"&amp;$N231)&gt;0,"History","Current"))</f>
        <v/>
      </c>
    </row>
    <row r="232">
      <c r="A232" s="12" t="n"/>
      <c r="B232" s="12" t="n"/>
      <c r="C232" s="12" t="n"/>
      <c r="D232" s="28" t="n"/>
      <c r="E232" s="28" t="n"/>
      <c r="F232" s="12" t="n"/>
      <c r="G232" s="29">
        <f>IF(OR($A232="",$B232=""),"",IF(ISNUMBER($E232),$E232,IF(AND(ISNUMBER($D232),ISNUMBER($L232)),EDATE($D232,$L232),"")))</f>
        <v/>
      </c>
      <c r="H232" s="30">
        <f>IF(OR($G232="",$O232="History"),"",$G232-Setup!$B$5)</f>
        <v/>
      </c>
      <c r="I232" s="31">
        <f>IF(OR($A232="",$B232=""),"",IF($O232="History","Renewed",IF($G232="",IF(AND(ISNUMBER($L232),NOT(ISNUMBER($E232))),"Needs a date","No expiry"),IF($H232&lt;0,"Expired",IF($H232&lt;=$M232,"Expiring","Valid")))))</f>
        <v/>
      </c>
      <c r="J232" s="32">
        <f>IF(AND($A232="",$B232="",$C232="",$D232="",$E232=""),"",IF(COUNTIF(People!$A$5:$A$34,$A232)=0,"Pick the person from the list",IF(COUNTIF(Setup!$A$12:$A$23,$B232)=0,"Pick the credential from the list",IF(AND(ISNUMBER($D232),ISNUMBER($E232),$E232&lt;$D232),"Expires before it was issued","OK"))))</f>
        <v/>
      </c>
      <c r="L232" s="33">
        <f>IF($B232="","",IFERROR(IF(INDEX(Setup!$C$12:$C$23,MATCH($B232,Setup!$A$12:$A$23,0))="","",INDEX(Setup!$C$12:$C$23,MATCH($B232,Setup!$A$12:$A$23,0))),""))</f>
        <v/>
      </c>
      <c r="M232" s="33">
        <f>IF($B232="","",IFERROR(IF(INDEX(Setup!$D$12:$D$23,MATCH($B232,Setup!$A$12:$A$23,0))="",60,INDEX(Setup!$D$12:$D$23,MATCH($B232,Setup!$A$12:$A$23,0))),60))</f>
        <v/>
      </c>
      <c r="N232" s="33">
        <f>IF(ISNUMBER($G232),$G232,0)</f>
        <v/>
      </c>
      <c r="O232" s="33">
        <f>IF(OR($A232="",$B232=""),"",IF(COUNTIFS($A$5:$A$404,$A232,$B$5:$B$404,$B232,$N$5:$N$404,"&gt;"&amp;$N232)&gt;0,"History","Current"))</f>
        <v/>
      </c>
    </row>
    <row r="233">
      <c r="A233" s="12" t="n"/>
      <c r="B233" s="12" t="n"/>
      <c r="C233" s="12" t="n"/>
      <c r="D233" s="28" t="n"/>
      <c r="E233" s="28" t="n"/>
      <c r="F233" s="12" t="n"/>
      <c r="G233" s="29">
        <f>IF(OR($A233="",$B233=""),"",IF(ISNUMBER($E233),$E233,IF(AND(ISNUMBER($D233),ISNUMBER($L233)),EDATE($D233,$L233),"")))</f>
        <v/>
      </c>
      <c r="H233" s="30">
        <f>IF(OR($G233="",$O233="History"),"",$G233-Setup!$B$5)</f>
        <v/>
      </c>
      <c r="I233" s="31">
        <f>IF(OR($A233="",$B233=""),"",IF($O233="History","Renewed",IF($G233="",IF(AND(ISNUMBER($L233),NOT(ISNUMBER($E233))),"Needs a date","No expiry"),IF($H233&lt;0,"Expired",IF($H233&lt;=$M233,"Expiring","Valid")))))</f>
        <v/>
      </c>
      <c r="J233" s="32">
        <f>IF(AND($A233="",$B233="",$C233="",$D233="",$E233=""),"",IF(COUNTIF(People!$A$5:$A$34,$A233)=0,"Pick the person from the list",IF(COUNTIF(Setup!$A$12:$A$23,$B233)=0,"Pick the credential from the list",IF(AND(ISNUMBER($D233),ISNUMBER($E233),$E233&lt;$D233),"Expires before it was issued","OK"))))</f>
        <v/>
      </c>
      <c r="L233" s="33">
        <f>IF($B233="","",IFERROR(IF(INDEX(Setup!$C$12:$C$23,MATCH($B233,Setup!$A$12:$A$23,0))="","",INDEX(Setup!$C$12:$C$23,MATCH($B233,Setup!$A$12:$A$23,0))),""))</f>
        <v/>
      </c>
      <c r="M233" s="33">
        <f>IF($B233="","",IFERROR(IF(INDEX(Setup!$D$12:$D$23,MATCH($B233,Setup!$A$12:$A$23,0))="",60,INDEX(Setup!$D$12:$D$23,MATCH($B233,Setup!$A$12:$A$23,0))),60))</f>
        <v/>
      </c>
      <c r="N233" s="33">
        <f>IF(ISNUMBER($G233),$G233,0)</f>
        <v/>
      </c>
      <c r="O233" s="33">
        <f>IF(OR($A233="",$B233=""),"",IF(COUNTIFS($A$5:$A$404,$A233,$B$5:$B$404,$B233,$N$5:$N$404,"&gt;"&amp;$N233)&gt;0,"History","Current"))</f>
        <v/>
      </c>
    </row>
    <row r="234">
      <c r="A234" s="12" t="n"/>
      <c r="B234" s="12" t="n"/>
      <c r="C234" s="12" t="n"/>
      <c r="D234" s="28" t="n"/>
      <c r="E234" s="28" t="n"/>
      <c r="F234" s="12" t="n"/>
      <c r="G234" s="29">
        <f>IF(OR($A234="",$B234=""),"",IF(ISNUMBER($E234),$E234,IF(AND(ISNUMBER($D234),ISNUMBER($L234)),EDATE($D234,$L234),"")))</f>
        <v/>
      </c>
      <c r="H234" s="30">
        <f>IF(OR($G234="",$O234="History"),"",$G234-Setup!$B$5)</f>
        <v/>
      </c>
      <c r="I234" s="31">
        <f>IF(OR($A234="",$B234=""),"",IF($O234="History","Renewed",IF($G234="",IF(AND(ISNUMBER($L234),NOT(ISNUMBER($E234))),"Needs a date","No expiry"),IF($H234&lt;0,"Expired",IF($H234&lt;=$M234,"Expiring","Valid")))))</f>
        <v/>
      </c>
      <c r="J234" s="32">
        <f>IF(AND($A234="",$B234="",$C234="",$D234="",$E234=""),"",IF(COUNTIF(People!$A$5:$A$34,$A234)=0,"Pick the person from the list",IF(COUNTIF(Setup!$A$12:$A$23,$B234)=0,"Pick the credential from the list",IF(AND(ISNUMBER($D234),ISNUMBER($E234),$E234&lt;$D234),"Expires before it was issued","OK"))))</f>
        <v/>
      </c>
      <c r="L234" s="33">
        <f>IF($B234="","",IFERROR(IF(INDEX(Setup!$C$12:$C$23,MATCH($B234,Setup!$A$12:$A$23,0))="","",INDEX(Setup!$C$12:$C$23,MATCH($B234,Setup!$A$12:$A$23,0))),""))</f>
        <v/>
      </c>
      <c r="M234" s="33">
        <f>IF($B234="","",IFERROR(IF(INDEX(Setup!$D$12:$D$23,MATCH($B234,Setup!$A$12:$A$23,0))="",60,INDEX(Setup!$D$12:$D$23,MATCH($B234,Setup!$A$12:$A$23,0))),60))</f>
        <v/>
      </c>
      <c r="N234" s="33">
        <f>IF(ISNUMBER($G234),$G234,0)</f>
        <v/>
      </c>
      <c r="O234" s="33">
        <f>IF(OR($A234="",$B234=""),"",IF(COUNTIFS($A$5:$A$404,$A234,$B$5:$B$404,$B234,$N$5:$N$404,"&gt;"&amp;$N234)&gt;0,"History","Current"))</f>
        <v/>
      </c>
    </row>
    <row r="235">
      <c r="A235" s="12" t="n"/>
      <c r="B235" s="12" t="n"/>
      <c r="C235" s="12" t="n"/>
      <c r="D235" s="28" t="n"/>
      <c r="E235" s="28" t="n"/>
      <c r="F235" s="12" t="n"/>
      <c r="G235" s="29">
        <f>IF(OR($A235="",$B235=""),"",IF(ISNUMBER($E235),$E235,IF(AND(ISNUMBER($D235),ISNUMBER($L235)),EDATE($D235,$L235),"")))</f>
        <v/>
      </c>
      <c r="H235" s="30">
        <f>IF(OR($G235="",$O235="History"),"",$G235-Setup!$B$5)</f>
        <v/>
      </c>
      <c r="I235" s="31">
        <f>IF(OR($A235="",$B235=""),"",IF($O235="History","Renewed",IF($G235="",IF(AND(ISNUMBER($L235),NOT(ISNUMBER($E235))),"Needs a date","No expiry"),IF($H235&lt;0,"Expired",IF($H235&lt;=$M235,"Expiring","Valid")))))</f>
        <v/>
      </c>
      <c r="J235" s="32">
        <f>IF(AND($A235="",$B235="",$C235="",$D235="",$E235=""),"",IF(COUNTIF(People!$A$5:$A$34,$A235)=0,"Pick the person from the list",IF(COUNTIF(Setup!$A$12:$A$23,$B235)=0,"Pick the credential from the list",IF(AND(ISNUMBER($D235),ISNUMBER($E235),$E235&lt;$D235),"Expires before it was issued","OK"))))</f>
        <v/>
      </c>
      <c r="L235" s="33">
        <f>IF($B235="","",IFERROR(IF(INDEX(Setup!$C$12:$C$23,MATCH($B235,Setup!$A$12:$A$23,0))="","",INDEX(Setup!$C$12:$C$23,MATCH($B235,Setup!$A$12:$A$23,0))),""))</f>
        <v/>
      </c>
      <c r="M235" s="33">
        <f>IF($B235="","",IFERROR(IF(INDEX(Setup!$D$12:$D$23,MATCH($B235,Setup!$A$12:$A$23,0))="",60,INDEX(Setup!$D$12:$D$23,MATCH($B235,Setup!$A$12:$A$23,0))),60))</f>
        <v/>
      </c>
      <c r="N235" s="33">
        <f>IF(ISNUMBER($G235),$G235,0)</f>
        <v/>
      </c>
      <c r="O235" s="33">
        <f>IF(OR($A235="",$B235=""),"",IF(COUNTIFS($A$5:$A$404,$A235,$B$5:$B$404,$B235,$N$5:$N$404,"&gt;"&amp;$N235)&gt;0,"History","Current"))</f>
        <v/>
      </c>
    </row>
    <row r="236">
      <c r="A236" s="12" t="n"/>
      <c r="B236" s="12" t="n"/>
      <c r="C236" s="12" t="n"/>
      <c r="D236" s="28" t="n"/>
      <c r="E236" s="28" t="n"/>
      <c r="F236" s="12" t="n"/>
      <c r="G236" s="29">
        <f>IF(OR($A236="",$B236=""),"",IF(ISNUMBER($E236),$E236,IF(AND(ISNUMBER($D236),ISNUMBER($L236)),EDATE($D236,$L236),"")))</f>
        <v/>
      </c>
      <c r="H236" s="30">
        <f>IF(OR($G236="",$O236="History"),"",$G236-Setup!$B$5)</f>
        <v/>
      </c>
      <c r="I236" s="31">
        <f>IF(OR($A236="",$B236=""),"",IF($O236="History","Renewed",IF($G236="",IF(AND(ISNUMBER($L236),NOT(ISNUMBER($E236))),"Needs a date","No expiry"),IF($H236&lt;0,"Expired",IF($H236&lt;=$M236,"Expiring","Valid")))))</f>
        <v/>
      </c>
      <c r="J236" s="32">
        <f>IF(AND($A236="",$B236="",$C236="",$D236="",$E236=""),"",IF(COUNTIF(People!$A$5:$A$34,$A236)=0,"Pick the person from the list",IF(COUNTIF(Setup!$A$12:$A$23,$B236)=0,"Pick the credential from the list",IF(AND(ISNUMBER($D236),ISNUMBER($E236),$E236&lt;$D236),"Expires before it was issued","OK"))))</f>
        <v/>
      </c>
      <c r="L236" s="33">
        <f>IF($B236="","",IFERROR(IF(INDEX(Setup!$C$12:$C$23,MATCH($B236,Setup!$A$12:$A$23,0))="","",INDEX(Setup!$C$12:$C$23,MATCH($B236,Setup!$A$12:$A$23,0))),""))</f>
        <v/>
      </c>
      <c r="M236" s="33">
        <f>IF($B236="","",IFERROR(IF(INDEX(Setup!$D$12:$D$23,MATCH($B236,Setup!$A$12:$A$23,0))="",60,INDEX(Setup!$D$12:$D$23,MATCH($B236,Setup!$A$12:$A$23,0))),60))</f>
        <v/>
      </c>
      <c r="N236" s="33">
        <f>IF(ISNUMBER($G236),$G236,0)</f>
        <v/>
      </c>
      <c r="O236" s="33">
        <f>IF(OR($A236="",$B236=""),"",IF(COUNTIFS($A$5:$A$404,$A236,$B$5:$B$404,$B236,$N$5:$N$404,"&gt;"&amp;$N236)&gt;0,"History","Current"))</f>
        <v/>
      </c>
    </row>
    <row r="237">
      <c r="A237" s="12" t="n"/>
      <c r="B237" s="12" t="n"/>
      <c r="C237" s="12" t="n"/>
      <c r="D237" s="28" t="n"/>
      <c r="E237" s="28" t="n"/>
      <c r="F237" s="12" t="n"/>
      <c r="G237" s="29">
        <f>IF(OR($A237="",$B237=""),"",IF(ISNUMBER($E237),$E237,IF(AND(ISNUMBER($D237),ISNUMBER($L237)),EDATE($D237,$L237),"")))</f>
        <v/>
      </c>
      <c r="H237" s="30">
        <f>IF(OR($G237="",$O237="History"),"",$G237-Setup!$B$5)</f>
        <v/>
      </c>
      <c r="I237" s="31">
        <f>IF(OR($A237="",$B237=""),"",IF($O237="History","Renewed",IF($G237="",IF(AND(ISNUMBER($L237),NOT(ISNUMBER($E237))),"Needs a date","No expiry"),IF($H237&lt;0,"Expired",IF($H237&lt;=$M237,"Expiring","Valid")))))</f>
        <v/>
      </c>
      <c r="J237" s="32">
        <f>IF(AND($A237="",$B237="",$C237="",$D237="",$E237=""),"",IF(COUNTIF(People!$A$5:$A$34,$A237)=0,"Pick the person from the list",IF(COUNTIF(Setup!$A$12:$A$23,$B237)=0,"Pick the credential from the list",IF(AND(ISNUMBER($D237),ISNUMBER($E237),$E237&lt;$D237),"Expires before it was issued","OK"))))</f>
        <v/>
      </c>
      <c r="L237" s="33">
        <f>IF($B237="","",IFERROR(IF(INDEX(Setup!$C$12:$C$23,MATCH($B237,Setup!$A$12:$A$23,0))="","",INDEX(Setup!$C$12:$C$23,MATCH($B237,Setup!$A$12:$A$23,0))),""))</f>
        <v/>
      </c>
      <c r="M237" s="33">
        <f>IF($B237="","",IFERROR(IF(INDEX(Setup!$D$12:$D$23,MATCH($B237,Setup!$A$12:$A$23,0))="",60,INDEX(Setup!$D$12:$D$23,MATCH($B237,Setup!$A$12:$A$23,0))),60))</f>
        <v/>
      </c>
      <c r="N237" s="33">
        <f>IF(ISNUMBER($G237),$G237,0)</f>
        <v/>
      </c>
      <c r="O237" s="33">
        <f>IF(OR($A237="",$B237=""),"",IF(COUNTIFS($A$5:$A$404,$A237,$B$5:$B$404,$B237,$N$5:$N$404,"&gt;"&amp;$N237)&gt;0,"History","Current"))</f>
        <v/>
      </c>
    </row>
    <row r="238">
      <c r="A238" s="12" t="n"/>
      <c r="B238" s="12" t="n"/>
      <c r="C238" s="12" t="n"/>
      <c r="D238" s="28" t="n"/>
      <c r="E238" s="28" t="n"/>
      <c r="F238" s="12" t="n"/>
      <c r="G238" s="29">
        <f>IF(OR($A238="",$B238=""),"",IF(ISNUMBER($E238),$E238,IF(AND(ISNUMBER($D238),ISNUMBER($L238)),EDATE($D238,$L238),"")))</f>
        <v/>
      </c>
      <c r="H238" s="30">
        <f>IF(OR($G238="",$O238="History"),"",$G238-Setup!$B$5)</f>
        <v/>
      </c>
      <c r="I238" s="31">
        <f>IF(OR($A238="",$B238=""),"",IF($O238="History","Renewed",IF($G238="",IF(AND(ISNUMBER($L238),NOT(ISNUMBER($E238))),"Needs a date","No expiry"),IF($H238&lt;0,"Expired",IF($H238&lt;=$M238,"Expiring","Valid")))))</f>
        <v/>
      </c>
      <c r="J238" s="32">
        <f>IF(AND($A238="",$B238="",$C238="",$D238="",$E238=""),"",IF(COUNTIF(People!$A$5:$A$34,$A238)=0,"Pick the person from the list",IF(COUNTIF(Setup!$A$12:$A$23,$B238)=0,"Pick the credential from the list",IF(AND(ISNUMBER($D238),ISNUMBER($E238),$E238&lt;$D238),"Expires before it was issued","OK"))))</f>
        <v/>
      </c>
      <c r="L238" s="33">
        <f>IF($B238="","",IFERROR(IF(INDEX(Setup!$C$12:$C$23,MATCH($B238,Setup!$A$12:$A$23,0))="","",INDEX(Setup!$C$12:$C$23,MATCH($B238,Setup!$A$12:$A$23,0))),""))</f>
        <v/>
      </c>
      <c r="M238" s="33">
        <f>IF($B238="","",IFERROR(IF(INDEX(Setup!$D$12:$D$23,MATCH($B238,Setup!$A$12:$A$23,0))="",60,INDEX(Setup!$D$12:$D$23,MATCH($B238,Setup!$A$12:$A$23,0))),60))</f>
        <v/>
      </c>
      <c r="N238" s="33">
        <f>IF(ISNUMBER($G238),$G238,0)</f>
        <v/>
      </c>
      <c r="O238" s="33">
        <f>IF(OR($A238="",$B238=""),"",IF(COUNTIFS($A$5:$A$404,$A238,$B$5:$B$404,$B238,$N$5:$N$404,"&gt;"&amp;$N238)&gt;0,"History","Current"))</f>
        <v/>
      </c>
    </row>
    <row r="239">
      <c r="A239" s="12" t="n"/>
      <c r="B239" s="12" t="n"/>
      <c r="C239" s="12" t="n"/>
      <c r="D239" s="28" t="n"/>
      <c r="E239" s="28" t="n"/>
      <c r="F239" s="12" t="n"/>
      <c r="G239" s="29">
        <f>IF(OR($A239="",$B239=""),"",IF(ISNUMBER($E239),$E239,IF(AND(ISNUMBER($D239),ISNUMBER($L239)),EDATE($D239,$L239),"")))</f>
        <v/>
      </c>
      <c r="H239" s="30">
        <f>IF(OR($G239="",$O239="History"),"",$G239-Setup!$B$5)</f>
        <v/>
      </c>
      <c r="I239" s="31">
        <f>IF(OR($A239="",$B239=""),"",IF($O239="History","Renewed",IF($G239="",IF(AND(ISNUMBER($L239),NOT(ISNUMBER($E239))),"Needs a date","No expiry"),IF($H239&lt;0,"Expired",IF($H239&lt;=$M239,"Expiring","Valid")))))</f>
        <v/>
      </c>
      <c r="J239" s="32">
        <f>IF(AND($A239="",$B239="",$C239="",$D239="",$E239=""),"",IF(COUNTIF(People!$A$5:$A$34,$A239)=0,"Pick the person from the list",IF(COUNTIF(Setup!$A$12:$A$23,$B239)=0,"Pick the credential from the list",IF(AND(ISNUMBER($D239),ISNUMBER($E239),$E239&lt;$D239),"Expires before it was issued","OK"))))</f>
        <v/>
      </c>
      <c r="L239" s="33">
        <f>IF($B239="","",IFERROR(IF(INDEX(Setup!$C$12:$C$23,MATCH($B239,Setup!$A$12:$A$23,0))="","",INDEX(Setup!$C$12:$C$23,MATCH($B239,Setup!$A$12:$A$23,0))),""))</f>
        <v/>
      </c>
      <c r="M239" s="33">
        <f>IF($B239="","",IFERROR(IF(INDEX(Setup!$D$12:$D$23,MATCH($B239,Setup!$A$12:$A$23,0))="",60,INDEX(Setup!$D$12:$D$23,MATCH($B239,Setup!$A$12:$A$23,0))),60))</f>
        <v/>
      </c>
      <c r="N239" s="33">
        <f>IF(ISNUMBER($G239),$G239,0)</f>
        <v/>
      </c>
      <c r="O239" s="33">
        <f>IF(OR($A239="",$B239=""),"",IF(COUNTIFS($A$5:$A$404,$A239,$B$5:$B$404,$B239,$N$5:$N$404,"&gt;"&amp;$N239)&gt;0,"History","Current"))</f>
        <v/>
      </c>
    </row>
    <row r="240">
      <c r="A240" s="12" t="n"/>
      <c r="B240" s="12" t="n"/>
      <c r="C240" s="12" t="n"/>
      <c r="D240" s="28" t="n"/>
      <c r="E240" s="28" t="n"/>
      <c r="F240" s="12" t="n"/>
      <c r="G240" s="29">
        <f>IF(OR($A240="",$B240=""),"",IF(ISNUMBER($E240),$E240,IF(AND(ISNUMBER($D240),ISNUMBER($L240)),EDATE($D240,$L240),"")))</f>
        <v/>
      </c>
      <c r="H240" s="30">
        <f>IF(OR($G240="",$O240="History"),"",$G240-Setup!$B$5)</f>
        <v/>
      </c>
      <c r="I240" s="31">
        <f>IF(OR($A240="",$B240=""),"",IF($O240="History","Renewed",IF($G240="",IF(AND(ISNUMBER($L240),NOT(ISNUMBER($E240))),"Needs a date","No expiry"),IF($H240&lt;0,"Expired",IF($H240&lt;=$M240,"Expiring","Valid")))))</f>
        <v/>
      </c>
      <c r="J240" s="32">
        <f>IF(AND($A240="",$B240="",$C240="",$D240="",$E240=""),"",IF(COUNTIF(People!$A$5:$A$34,$A240)=0,"Pick the person from the list",IF(COUNTIF(Setup!$A$12:$A$23,$B240)=0,"Pick the credential from the list",IF(AND(ISNUMBER($D240),ISNUMBER($E240),$E240&lt;$D240),"Expires before it was issued","OK"))))</f>
        <v/>
      </c>
      <c r="L240" s="33">
        <f>IF($B240="","",IFERROR(IF(INDEX(Setup!$C$12:$C$23,MATCH($B240,Setup!$A$12:$A$23,0))="","",INDEX(Setup!$C$12:$C$23,MATCH($B240,Setup!$A$12:$A$23,0))),""))</f>
        <v/>
      </c>
      <c r="M240" s="33">
        <f>IF($B240="","",IFERROR(IF(INDEX(Setup!$D$12:$D$23,MATCH($B240,Setup!$A$12:$A$23,0))="",60,INDEX(Setup!$D$12:$D$23,MATCH($B240,Setup!$A$12:$A$23,0))),60))</f>
        <v/>
      </c>
      <c r="N240" s="33">
        <f>IF(ISNUMBER($G240),$G240,0)</f>
        <v/>
      </c>
      <c r="O240" s="33">
        <f>IF(OR($A240="",$B240=""),"",IF(COUNTIFS($A$5:$A$404,$A240,$B$5:$B$404,$B240,$N$5:$N$404,"&gt;"&amp;$N240)&gt;0,"History","Current"))</f>
        <v/>
      </c>
    </row>
    <row r="241">
      <c r="A241" s="12" t="n"/>
      <c r="B241" s="12" t="n"/>
      <c r="C241" s="12" t="n"/>
      <c r="D241" s="28" t="n"/>
      <c r="E241" s="28" t="n"/>
      <c r="F241" s="12" t="n"/>
      <c r="G241" s="29">
        <f>IF(OR($A241="",$B241=""),"",IF(ISNUMBER($E241),$E241,IF(AND(ISNUMBER($D241),ISNUMBER($L241)),EDATE($D241,$L241),"")))</f>
        <v/>
      </c>
      <c r="H241" s="30">
        <f>IF(OR($G241="",$O241="History"),"",$G241-Setup!$B$5)</f>
        <v/>
      </c>
      <c r="I241" s="31">
        <f>IF(OR($A241="",$B241=""),"",IF($O241="History","Renewed",IF($G241="",IF(AND(ISNUMBER($L241),NOT(ISNUMBER($E241))),"Needs a date","No expiry"),IF($H241&lt;0,"Expired",IF($H241&lt;=$M241,"Expiring","Valid")))))</f>
        <v/>
      </c>
      <c r="J241" s="32">
        <f>IF(AND($A241="",$B241="",$C241="",$D241="",$E241=""),"",IF(COUNTIF(People!$A$5:$A$34,$A241)=0,"Pick the person from the list",IF(COUNTIF(Setup!$A$12:$A$23,$B241)=0,"Pick the credential from the list",IF(AND(ISNUMBER($D241),ISNUMBER($E241),$E241&lt;$D241),"Expires before it was issued","OK"))))</f>
        <v/>
      </c>
      <c r="L241" s="33">
        <f>IF($B241="","",IFERROR(IF(INDEX(Setup!$C$12:$C$23,MATCH($B241,Setup!$A$12:$A$23,0))="","",INDEX(Setup!$C$12:$C$23,MATCH($B241,Setup!$A$12:$A$23,0))),""))</f>
        <v/>
      </c>
      <c r="M241" s="33">
        <f>IF($B241="","",IFERROR(IF(INDEX(Setup!$D$12:$D$23,MATCH($B241,Setup!$A$12:$A$23,0))="",60,INDEX(Setup!$D$12:$D$23,MATCH($B241,Setup!$A$12:$A$23,0))),60))</f>
        <v/>
      </c>
      <c r="N241" s="33">
        <f>IF(ISNUMBER($G241),$G241,0)</f>
        <v/>
      </c>
      <c r="O241" s="33">
        <f>IF(OR($A241="",$B241=""),"",IF(COUNTIFS($A$5:$A$404,$A241,$B$5:$B$404,$B241,$N$5:$N$404,"&gt;"&amp;$N241)&gt;0,"History","Current"))</f>
        <v/>
      </c>
    </row>
    <row r="242">
      <c r="A242" s="12" t="n"/>
      <c r="B242" s="12" t="n"/>
      <c r="C242" s="12" t="n"/>
      <c r="D242" s="28" t="n"/>
      <c r="E242" s="28" t="n"/>
      <c r="F242" s="12" t="n"/>
      <c r="G242" s="29">
        <f>IF(OR($A242="",$B242=""),"",IF(ISNUMBER($E242),$E242,IF(AND(ISNUMBER($D242),ISNUMBER($L242)),EDATE($D242,$L242),"")))</f>
        <v/>
      </c>
      <c r="H242" s="30">
        <f>IF(OR($G242="",$O242="History"),"",$G242-Setup!$B$5)</f>
        <v/>
      </c>
      <c r="I242" s="31">
        <f>IF(OR($A242="",$B242=""),"",IF($O242="History","Renewed",IF($G242="",IF(AND(ISNUMBER($L242),NOT(ISNUMBER($E242))),"Needs a date","No expiry"),IF($H242&lt;0,"Expired",IF($H242&lt;=$M242,"Expiring","Valid")))))</f>
        <v/>
      </c>
      <c r="J242" s="32">
        <f>IF(AND($A242="",$B242="",$C242="",$D242="",$E242=""),"",IF(COUNTIF(People!$A$5:$A$34,$A242)=0,"Pick the person from the list",IF(COUNTIF(Setup!$A$12:$A$23,$B242)=0,"Pick the credential from the list",IF(AND(ISNUMBER($D242),ISNUMBER($E242),$E242&lt;$D242),"Expires before it was issued","OK"))))</f>
        <v/>
      </c>
      <c r="L242" s="33">
        <f>IF($B242="","",IFERROR(IF(INDEX(Setup!$C$12:$C$23,MATCH($B242,Setup!$A$12:$A$23,0))="","",INDEX(Setup!$C$12:$C$23,MATCH($B242,Setup!$A$12:$A$23,0))),""))</f>
        <v/>
      </c>
      <c r="M242" s="33">
        <f>IF($B242="","",IFERROR(IF(INDEX(Setup!$D$12:$D$23,MATCH($B242,Setup!$A$12:$A$23,0))="",60,INDEX(Setup!$D$12:$D$23,MATCH($B242,Setup!$A$12:$A$23,0))),60))</f>
        <v/>
      </c>
      <c r="N242" s="33">
        <f>IF(ISNUMBER($G242),$G242,0)</f>
        <v/>
      </c>
      <c r="O242" s="33">
        <f>IF(OR($A242="",$B242=""),"",IF(COUNTIFS($A$5:$A$404,$A242,$B$5:$B$404,$B242,$N$5:$N$404,"&gt;"&amp;$N242)&gt;0,"History","Current"))</f>
        <v/>
      </c>
    </row>
    <row r="243">
      <c r="A243" s="12" t="n"/>
      <c r="B243" s="12" t="n"/>
      <c r="C243" s="12" t="n"/>
      <c r="D243" s="28" t="n"/>
      <c r="E243" s="28" t="n"/>
      <c r="F243" s="12" t="n"/>
      <c r="G243" s="29">
        <f>IF(OR($A243="",$B243=""),"",IF(ISNUMBER($E243),$E243,IF(AND(ISNUMBER($D243),ISNUMBER($L243)),EDATE($D243,$L243),"")))</f>
        <v/>
      </c>
      <c r="H243" s="30">
        <f>IF(OR($G243="",$O243="History"),"",$G243-Setup!$B$5)</f>
        <v/>
      </c>
      <c r="I243" s="31">
        <f>IF(OR($A243="",$B243=""),"",IF($O243="History","Renewed",IF($G243="",IF(AND(ISNUMBER($L243),NOT(ISNUMBER($E243))),"Needs a date","No expiry"),IF($H243&lt;0,"Expired",IF($H243&lt;=$M243,"Expiring","Valid")))))</f>
        <v/>
      </c>
      <c r="J243" s="32">
        <f>IF(AND($A243="",$B243="",$C243="",$D243="",$E243=""),"",IF(COUNTIF(People!$A$5:$A$34,$A243)=0,"Pick the person from the list",IF(COUNTIF(Setup!$A$12:$A$23,$B243)=0,"Pick the credential from the list",IF(AND(ISNUMBER($D243),ISNUMBER($E243),$E243&lt;$D243),"Expires before it was issued","OK"))))</f>
        <v/>
      </c>
      <c r="L243" s="33">
        <f>IF($B243="","",IFERROR(IF(INDEX(Setup!$C$12:$C$23,MATCH($B243,Setup!$A$12:$A$23,0))="","",INDEX(Setup!$C$12:$C$23,MATCH($B243,Setup!$A$12:$A$23,0))),""))</f>
        <v/>
      </c>
      <c r="M243" s="33">
        <f>IF($B243="","",IFERROR(IF(INDEX(Setup!$D$12:$D$23,MATCH($B243,Setup!$A$12:$A$23,0))="",60,INDEX(Setup!$D$12:$D$23,MATCH($B243,Setup!$A$12:$A$23,0))),60))</f>
        <v/>
      </c>
      <c r="N243" s="33">
        <f>IF(ISNUMBER($G243),$G243,0)</f>
        <v/>
      </c>
      <c r="O243" s="33">
        <f>IF(OR($A243="",$B243=""),"",IF(COUNTIFS($A$5:$A$404,$A243,$B$5:$B$404,$B243,$N$5:$N$404,"&gt;"&amp;$N243)&gt;0,"History","Current"))</f>
        <v/>
      </c>
    </row>
    <row r="244">
      <c r="A244" s="12" t="n"/>
      <c r="B244" s="12" t="n"/>
      <c r="C244" s="12" t="n"/>
      <c r="D244" s="28" t="n"/>
      <c r="E244" s="28" t="n"/>
      <c r="F244" s="12" t="n"/>
      <c r="G244" s="29">
        <f>IF(OR($A244="",$B244=""),"",IF(ISNUMBER($E244),$E244,IF(AND(ISNUMBER($D244),ISNUMBER($L244)),EDATE($D244,$L244),"")))</f>
        <v/>
      </c>
      <c r="H244" s="30">
        <f>IF(OR($G244="",$O244="History"),"",$G244-Setup!$B$5)</f>
        <v/>
      </c>
      <c r="I244" s="31">
        <f>IF(OR($A244="",$B244=""),"",IF($O244="History","Renewed",IF($G244="",IF(AND(ISNUMBER($L244),NOT(ISNUMBER($E244))),"Needs a date","No expiry"),IF($H244&lt;0,"Expired",IF($H244&lt;=$M244,"Expiring","Valid")))))</f>
        <v/>
      </c>
      <c r="J244" s="32">
        <f>IF(AND($A244="",$B244="",$C244="",$D244="",$E244=""),"",IF(COUNTIF(People!$A$5:$A$34,$A244)=0,"Pick the person from the list",IF(COUNTIF(Setup!$A$12:$A$23,$B244)=0,"Pick the credential from the list",IF(AND(ISNUMBER($D244),ISNUMBER($E244),$E244&lt;$D244),"Expires before it was issued","OK"))))</f>
        <v/>
      </c>
      <c r="L244" s="33">
        <f>IF($B244="","",IFERROR(IF(INDEX(Setup!$C$12:$C$23,MATCH($B244,Setup!$A$12:$A$23,0))="","",INDEX(Setup!$C$12:$C$23,MATCH($B244,Setup!$A$12:$A$23,0))),""))</f>
        <v/>
      </c>
      <c r="M244" s="33">
        <f>IF($B244="","",IFERROR(IF(INDEX(Setup!$D$12:$D$23,MATCH($B244,Setup!$A$12:$A$23,0))="",60,INDEX(Setup!$D$12:$D$23,MATCH($B244,Setup!$A$12:$A$23,0))),60))</f>
        <v/>
      </c>
      <c r="N244" s="33">
        <f>IF(ISNUMBER($G244),$G244,0)</f>
        <v/>
      </c>
      <c r="O244" s="33">
        <f>IF(OR($A244="",$B244=""),"",IF(COUNTIFS($A$5:$A$404,$A244,$B$5:$B$404,$B244,$N$5:$N$404,"&gt;"&amp;$N244)&gt;0,"History","Current"))</f>
        <v/>
      </c>
    </row>
    <row r="245">
      <c r="A245" s="12" t="n"/>
      <c r="B245" s="12" t="n"/>
      <c r="C245" s="12" t="n"/>
      <c r="D245" s="28" t="n"/>
      <c r="E245" s="28" t="n"/>
      <c r="F245" s="12" t="n"/>
      <c r="G245" s="29">
        <f>IF(OR($A245="",$B245=""),"",IF(ISNUMBER($E245),$E245,IF(AND(ISNUMBER($D245),ISNUMBER($L245)),EDATE($D245,$L245),"")))</f>
        <v/>
      </c>
      <c r="H245" s="30">
        <f>IF(OR($G245="",$O245="History"),"",$G245-Setup!$B$5)</f>
        <v/>
      </c>
      <c r="I245" s="31">
        <f>IF(OR($A245="",$B245=""),"",IF($O245="History","Renewed",IF($G245="",IF(AND(ISNUMBER($L245),NOT(ISNUMBER($E245))),"Needs a date","No expiry"),IF($H245&lt;0,"Expired",IF($H245&lt;=$M245,"Expiring","Valid")))))</f>
        <v/>
      </c>
      <c r="J245" s="32">
        <f>IF(AND($A245="",$B245="",$C245="",$D245="",$E245=""),"",IF(COUNTIF(People!$A$5:$A$34,$A245)=0,"Pick the person from the list",IF(COUNTIF(Setup!$A$12:$A$23,$B245)=0,"Pick the credential from the list",IF(AND(ISNUMBER($D245),ISNUMBER($E245),$E245&lt;$D245),"Expires before it was issued","OK"))))</f>
        <v/>
      </c>
      <c r="L245" s="33">
        <f>IF($B245="","",IFERROR(IF(INDEX(Setup!$C$12:$C$23,MATCH($B245,Setup!$A$12:$A$23,0))="","",INDEX(Setup!$C$12:$C$23,MATCH($B245,Setup!$A$12:$A$23,0))),""))</f>
        <v/>
      </c>
      <c r="M245" s="33">
        <f>IF($B245="","",IFERROR(IF(INDEX(Setup!$D$12:$D$23,MATCH($B245,Setup!$A$12:$A$23,0))="",60,INDEX(Setup!$D$12:$D$23,MATCH($B245,Setup!$A$12:$A$23,0))),60))</f>
        <v/>
      </c>
      <c r="N245" s="33">
        <f>IF(ISNUMBER($G245),$G245,0)</f>
        <v/>
      </c>
      <c r="O245" s="33">
        <f>IF(OR($A245="",$B245=""),"",IF(COUNTIFS($A$5:$A$404,$A245,$B$5:$B$404,$B245,$N$5:$N$404,"&gt;"&amp;$N245)&gt;0,"History","Current"))</f>
        <v/>
      </c>
    </row>
    <row r="246">
      <c r="A246" s="12" t="n"/>
      <c r="B246" s="12" t="n"/>
      <c r="C246" s="12" t="n"/>
      <c r="D246" s="28" t="n"/>
      <c r="E246" s="28" t="n"/>
      <c r="F246" s="12" t="n"/>
      <c r="G246" s="29">
        <f>IF(OR($A246="",$B246=""),"",IF(ISNUMBER($E246),$E246,IF(AND(ISNUMBER($D246),ISNUMBER($L246)),EDATE($D246,$L246),"")))</f>
        <v/>
      </c>
      <c r="H246" s="30">
        <f>IF(OR($G246="",$O246="History"),"",$G246-Setup!$B$5)</f>
        <v/>
      </c>
      <c r="I246" s="31">
        <f>IF(OR($A246="",$B246=""),"",IF($O246="History","Renewed",IF($G246="",IF(AND(ISNUMBER($L246),NOT(ISNUMBER($E246))),"Needs a date","No expiry"),IF($H246&lt;0,"Expired",IF($H246&lt;=$M246,"Expiring","Valid")))))</f>
        <v/>
      </c>
      <c r="J246" s="32">
        <f>IF(AND($A246="",$B246="",$C246="",$D246="",$E246=""),"",IF(COUNTIF(People!$A$5:$A$34,$A246)=0,"Pick the person from the list",IF(COUNTIF(Setup!$A$12:$A$23,$B246)=0,"Pick the credential from the list",IF(AND(ISNUMBER($D246),ISNUMBER($E246),$E246&lt;$D246),"Expires before it was issued","OK"))))</f>
        <v/>
      </c>
      <c r="L246" s="33">
        <f>IF($B246="","",IFERROR(IF(INDEX(Setup!$C$12:$C$23,MATCH($B246,Setup!$A$12:$A$23,0))="","",INDEX(Setup!$C$12:$C$23,MATCH($B246,Setup!$A$12:$A$23,0))),""))</f>
        <v/>
      </c>
      <c r="M246" s="33">
        <f>IF($B246="","",IFERROR(IF(INDEX(Setup!$D$12:$D$23,MATCH($B246,Setup!$A$12:$A$23,0))="",60,INDEX(Setup!$D$12:$D$23,MATCH($B246,Setup!$A$12:$A$23,0))),60))</f>
        <v/>
      </c>
      <c r="N246" s="33">
        <f>IF(ISNUMBER($G246),$G246,0)</f>
        <v/>
      </c>
      <c r="O246" s="33">
        <f>IF(OR($A246="",$B246=""),"",IF(COUNTIFS($A$5:$A$404,$A246,$B$5:$B$404,$B246,$N$5:$N$404,"&gt;"&amp;$N246)&gt;0,"History","Current"))</f>
        <v/>
      </c>
    </row>
    <row r="247">
      <c r="A247" s="12" t="n"/>
      <c r="B247" s="12" t="n"/>
      <c r="C247" s="12" t="n"/>
      <c r="D247" s="28" t="n"/>
      <c r="E247" s="28" t="n"/>
      <c r="F247" s="12" t="n"/>
      <c r="G247" s="29">
        <f>IF(OR($A247="",$B247=""),"",IF(ISNUMBER($E247),$E247,IF(AND(ISNUMBER($D247),ISNUMBER($L247)),EDATE($D247,$L247),"")))</f>
        <v/>
      </c>
      <c r="H247" s="30">
        <f>IF(OR($G247="",$O247="History"),"",$G247-Setup!$B$5)</f>
        <v/>
      </c>
      <c r="I247" s="31">
        <f>IF(OR($A247="",$B247=""),"",IF($O247="History","Renewed",IF($G247="",IF(AND(ISNUMBER($L247),NOT(ISNUMBER($E247))),"Needs a date","No expiry"),IF($H247&lt;0,"Expired",IF($H247&lt;=$M247,"Expiring","Valid")))))</f>
        <v/>
      </c>
      <c r="J247" s="32">
        <f>IF(AND($A247="",$B247="",$C247="",$D247="",$E247=""),"",IF(COUNTIF(People!$A$5:$A$34,$A247)=0,"Pick the person from the list",IF(COUNTIF(Setup!$A$12:$A$23,$B247)=0,"Pick the credential from the list",IF(AND(ISNUMBER($D247),ISNUMBER($E247),$E247&lt;$D247),"Expires before it was issued","OK"))))</f>
        <v/>
      </c>
      <c r="L247" s="33">
        <f>IF($B247="","",IFERROR(IF(INDEX(Setup!$C$12:$C$23,MATCH($B247,Setup!$A$12:$A$23,0))="","",INDEX(Setup!$C$12:$C$23,MATCH($B247,Setup!$A$12:$A$23,0))),""))</f>
        <v/>
      </c>
      <c r="M247" s="33">
        <f>IF($B247="","",IFERROR(IF(INDEX(Setup!$D$12:$D$23,MATCH($B247,Setup!$A$12:$A$23,0))="",60,INDEX(Setup!$D$12:$D$23,MATCH($B247,Setup!$A$12:$A$23,0))),60))</f>
        <v/>
      </c>
      <c r="N247" s="33">
        <f>IF(ISNUMBER($G247),$G247,0)</f>
        <v/>
      </c>
      <c r="O247" s="33">
        <f>IF(OR($A247="",$B247=""),"",IF(COUNTIFS($A$5:$A$404,$A247,$B$5:$B$404,$B247,$N$5:$N$404,"&gt;"&amp;$N247)&gt;0,"History","Current"))</f>
        <v/>
      </c>
    </row>
    <row r="248">
      <c r="A248" s="12" t="n"/>
      <c r="B248" s="12" t="n"/>
      <c r="C248" s="12" t="n"/>
      <c r="D248" s="28" t="n"/>
      <c r="E248" s="28" t="n"/>
      <c r="F248" s="12" t="n"/>
      <c r="G248" s="29">
        <f>IF(OR($A248="",$B248=""),"",IF(ISNUMBER($E248),$E248,IF(AND(ISNUMBER($D248),ISNUMBER($L248)),EDATE($D248,$L248),"")))</f>
        <v/>
      </c>
      <c r="H248" s="30">
        <f>IF(OR($G248="",$O248="History"),"",$G248-Setup!$B$5)</f>
        <v/>
      </c>
      <c r="I248" s="31">
        <f>IF(OR($A248="",$B248=""),"",IF($O248="History","Renewed",IF($G248="",IF(AND(ISNUMBER($L248),NOT(ISNUMBER($E248))),"Needs a date","No expiry"),IF($H248&lt;0,"Expired",IF($H248&lt;=$M248,"Expiring","Valid")))))</f>
        <v/>
      </c>
      <c r="J248" s="32">
        <f>IF(AND($A248="",$B248="",$C248="",$D248="",$E248=""),"",IF(COUNTIF(People!$A$5:$A$34,$A248)=0,"Pick the person from the list",IF(COUNTIF(Setup!$A$12:$A$23,$B248)=0,"Pick the credential from the list",IF(AND(ISNUMBER($D248),ISNUMBER($E248),$E248&lt;$D248),"Expires before it was issued","OK"))))</f>
        <v/>
      </c>
      <c r="L248" s="33">
        <f>IF($B248="","",IFERROR(IF(INDEX(Setup!$C$12:$C$23,MATCH($B248,Setup!$A$12:$A$23,0))="","",INDEX(Setup!$C$12:$C$23,MATCH($B248,Setup!$A$12:$A$23,0))),""))</f>
        <v/>
      </c>
      <c r="M248" s="33">
        <f>IF($B248="","",IFERROR(IF(INDEX(Setup!$D$12:$D$23,MATCH($B248,Setup!$A$12:$A$23,0))="",60,INDEX(Setup!$D$12:$D$23,MATCH($B248,Setup!$A$12:$A$23,0))),60))</f>
        <v/>
      </c>
      <c r="N248" s="33">
        <f>IF(ISNUMBER($G248),$G248,0)</f>
        <v/>
      </c>
      <c r="O248" s="33">
        <f>IF(OR($A248="",$B248=""),"",IF(COUNTIFS($A$5:$A$404,$A248,$B$5:$B$404,$B248,$N$5:$N$404,"&gt;"&amp;$N248)&gt;0,"History","Current"))</f>
        <v/>
      </c>
    </row>
    <row r="249">
      <c r="A249" s="12" t="n"/>
      <c r="B249" s="12" t="n"/>
      <c r="C249" s="12" t="n"/>
      <c r="D249" s="28" t="n"/>
      <c r="E249" s="28" t="n"/>
      <c r="F249" s="12" t="n"/>
      <c r="G249" s="29">
        <f>IF(OR($A249="",$B249=""),"",IF(ISNUMBER($E249),$E249,IF(AND(ISNUMBER($D249),ISNUMBER($L249)),EDATE($D249,$L249),"")))</f>
        <v/>
      </c>
      <c r="H249" s="30">
        <f>IF(OR($G249="",$O249="History"),"",$G249-Setup!$B$5)</f>
        <v/>
      </c>
      <c r="I249" s="31">
        <f>IF(OR($A249="",$B249=""),"",IF($O249="History","Renewed",IF($G249="",IF(AND(ISNUMBER($L249),NOT(ISNUMBER($E249))),"Needs a date","No expiry"),IF($H249&lt;0,"Expired",IF($H249&lt;=$M249,"Expiring","Valid")))))</f>
        <v/>
      </c>
      <c r="J249" s="32">
        <f>IF(AND($A249="",$B249="",$C249="",$D249="",$E249=""),"",IF(COUNTIF(People!$A$5:$A$34,$A249)=0,"Pick the person from the list",IF(COUNTIF(Setup!$A$12:$A$23,$B249)=0,"Pick the credential from the list",IF(AND(ISNUMBER($D249),ISNUMBER($E249),$E249&lt;$D249),"Expires before it was issued","OK"))))</f>
        <v/>
      </c>
      <c r="L249" s="33">
        <f>IF($B249="","",IFERROR(IF(INDEX(Setup!$C$12:$C$23,MATCH($B249,Setup!$A$12:$A$23,0))="","",INDEX(Setup!$C$12:$C$23,MATCH($B249,Setup!$A$12:$A$23,0))),""))</f>
        <v/>
      </c>
      <c r="M249" s="33">
        <f>IF($B249="","",IFERROR(IF(INDEX(Setup!$D$12:$D$23,MATCH($B249,Setup!$A$12:$A$23,0))="",60,INDEX(Setup!$D$12:$D$23,MATCH($B249,Setup!$A$12:$A$23,0))),60))</f>
        <v/>
      </c>
      <c r="N249" s="33">
        <f>IF(ISNUMBER($G249),$G249,0)</f>
        <v/>
      </c>
      <c r="O249" s="33">
        <f>IF(OR($A249="",$B249=""),"",IF(COUNTIFS($A$5:$A$404,$A249,$B$5:$B$404,$B249,$N$5:$N$404,"&gt;"&amp;$N249)&gt;0,"History","Current"))</f>
        <v/>
      </c>
    </row>
    <row r="250">
      <c r="A250" s="12" t="n"/>
      <c r="B250" s="12" t="n"/>
      <c r="C250" s="12" t="n"/>
      <c r="D250" s="28" t="n"/>
      <c r="E250" s="28" t="n"/>
      <c r="F250" s="12" t="n"/>
      <c r="G250" s="29">
        <f>IF(OR($A250="",$B250=""),"",IF(ISNUMBER($E250),$E250,IF(AND(ISNUMBER($D250),ISNUMBER($L250)),EDATE($D250,$L250),"")))</f>
        <v/>
      </c>
      <c r="H250" s="30">
        <f>IF(OR($G250="",$O250="History"),"",$G250-Setup!$B$5)</f>
        <v/>
      </c>
      <c r="I250" s="31">
        <f>IF(OR($A250="",$B250=""),"",IF($O250="History","Renewed",IF($G250="",IF(AND(ISNUMBER($L250),NOT(ISNUMBER($E250))),"Needs a date","No expiry"),IF($H250&lt;0,"Expired",IF($H250&lt;=$M250,"Expiring","Valid")))))</f>
        <v/>
      </c>
      <c r="J250" s="32">
        <f>IF(AND($A250="",$B250="",$C250="",$D250="",$E250=""),"",IF(COUNTIF(People!$A$5:$A$34,$A250)=0,"Pick the person from the list",IF(COUNTIF(Setup!$A$12:$A$23,$B250)=0,"Pick the credential from the list",IF(AND(ISNUMBER($D250),ISNUMBER($E250),$E250&lt;$D250),"Expires before it was issued","OK"))))</f>
        <v/>
      </c>
      <c r="L250" s="33">
        <f>IF($B250="","",IFERROR(IF(INDEX(Setup!$C$12:$C$23,MATCH($B250,Setup!$A$12:$A$23,0))="","",INDEX(Setup!$C$12:$C$23,MATCH($B250,Setup!$A$12:$A$23,0))),""))</f>
        <v/>
      </c>
      <c r="M250" s="33">
        <f>IF($B250="","",IFERROR(IF(INDEX(Setup!$D$12:$D$23,MATCH($B250,Setup!$A$12:$A$23,0))="",60,INDEX(Setup!$D$12:$D$23,MATCH($B250,Setup!$A$12:$A$23,0))),60))</f>
        <v/>
      </c>
      <c r="N250" s="33">
        <f>IF(ISNUMBER($G250),$G250,0)</f>
        <v/>
      </c>
      <c r="O250" s="33">
        <f>IF(OR($A250="",$B250=""),"",IF(COUNTIFS($A$5:$A$404,$A250,$B$5:$B$404,$B250,$N$5:$N$404,"&gt;"&amp;$N250)&gt;0,"History","Current"))</f>
        <v/>
      </c>
    </row>
    <row r="251">
      <c r="A251" s="12" t="n"/>
      <c r="B251" s="12" t="n"/>
      <c r="C251" s="12" t="n"/>
      <c r="D251" s="28" t="n"/>
      <c r="E251" s="28" t="n"/>
      <c r="F251" s="12" t="n"/>
      <c r="G251" s="29">
        <f>IF(OR($A251="",$B251=""),"",IF(ISNUMBER($E251),$E251,IF(AND(ISNUMBER($D251),ISNUMBER($L251)),EDATE($D251,$L251),"")))</f>
        <v/>
      </c>
      <c r="H251" s="30">
        <f>IF(OR($G251="",$O251="History"),"",$G251-Setup!$B$5)</f>
        <v/>
      </c>
      <c r="I251" s="31">
        <f>IF(OR($A251="",$B251=""),"",IF($O251="History","Renewed",IF($G251="",IF(AND(ISNUMBER($L251),NOT(ISNUMBER($E251))),"Needs a date","No expiry"),IF($H251&lt;0,"Expired",IF($H251&lt;=$M251,"Expiring","Valid")))))</f>
        <v/>
      </c>
      <c r="J251" s="32">
        <f>IF(AND($A251="",$B251="",$C251="",$D251="",$E251=""),"",IF(COUNTIF(People!$A$5:$A$34,$A251)=0,"Pick the person from the list",IF(COUNTIF(Setup!$A$12:$A$23,$B251)=0,"Pick the credential from the list",IF(AND(ISNUMBER($D251),ISNUMBER($E251),$E251&lt;$D251),"Expires before it was issued","OK"))))</f>
        <v/>
      </c>
      <c r="L251" s="33">
        <f>IF($B251="","",IFERROR(IF(INDEX(Setup!$C$12:$C$23,MATCH($B251,Setup!$A$12:$A$23,0))="","",INDEX(Setup!$C$12:$C$23,MATCH($B251,Setup!$A$12:$A$23,0))),""))</f>
        <v/>
      </c>
      <c r="M251" s="33">
        <f>IF($B251="","",IFERROR(IF(INDEX(Setup!$D$12:$D$23,MATCH($B251,Setup!$A$12:$A$23,0))="",60,INDEX(Setup!$D$12:$D$23,MATCH($B251,Setup!$A$12:$A$23,0))),60))</f>
        <v/>
      </c>
      <c r="N251" s="33">
        <f>IF(ISNUMBER($G251),$G251,0)</f>
        <v/>
      </c>
      <c r="O251" s="33">
        <f>IF(OR($A251="",$B251=""),"",IF(COUNTIFS($A$5:$A$404,$A251,$B$5:$B$404,$B251,$N$5:$N$404,"&gt;"&amp;$N251)&gt;0,"History","Current"))</f>
        <v/>
      </c>
    </row>
    <row r="252">
      <c r="A252" s="12" t="n"/>
      <c r="B252" s="12" t="n"/>
      <c r="C252" s="12" t="n"/>
      <c r="D252" s="28" t="n"/>
      <c r="E252" s="28" t="n"/>
      <c r="F252" s="12" t="n"/>
      <c r="G252" s="29">
        <f>IF(OR($A252="",$B252=""),"",IF(ISNUMBER($E252),$E252,IF(AND(ISNUMBER($D252),ISNUMBER($L252)),EDATE($D252,$L252),"")))</f>
        <v/>
      </c>
      <c r="H252" s="30">
        <f>IF(OR($G252="",$O252="History"),"",$G252-Setup!$B$5)</f>
        <v/>
      </c>
      <c r="I252" s="31">
        <f>IF(OR($A252="",$B252=""),"",IF($O252="History","Renewed",IF($G252="",IF(AND(ISNUMBER($L252),NOT(ISNUMBER($E252))),"Needs a date","No expiry"),IF($H252&lt;0,"Expired",IF($H252&lt;=$M252,"Expiring","Valid")))))</f>
        <v/>
      </c>
      <c r="J252" s="32">
        <f>IF(AND($A252="",$B252="",$C252="",$D252="",$E252=""),"",IF(COUNTIF(People!$A$5:$A$34,$A252)=0,"Pick the person from the list",IF(COUNTIF(Setup!$A$12:$A$23,$B252)=0,"Pick the credential from the list",IF(AND(ISNUMBER($D252),ISNUMBER($E252),$E252&lt;$D252),"Expires before it was issued","OK"))))</f>
        <v/>
      </c>
      <c r="L252" s="33">
        <f>IF($B252="","",IFERROR(IF(INDEX(Setup!$C$12:$C$23,MATCH($B252,Setup!$A$12:$A$23,0))="","",INDEX(Setup!$C$12:$C$23,MATCH($B252,Setup!$A$12:$A$23,0))),""))</f>
        <v/>
      </c>
      <c r="M252" s="33">
        <f>IF($B252="","",IFERROR(IF(INDEX(Setup!$D$12:$D$23,MATCH($B252,Setup!$A$12:$A$23,0))="",60,INDEX(Setup!$D$12:$D$23,MATCH($B252,Setup!$A$12:$A$23,0))),60))</f>
        <v/>
      </c>
      <c r="N252" s="33">
        <f>IF(ISNUMBER($G252),$G252,0)</f>
        <v/>
      </c>
      <c r="O252" s="33">
        <f>IF(OR($A252="",$B252=""),"",IF(COUNTIFS($A$5:$A$404,$A252,$B$5:$B$404,$B252,$N$5:$N$404,"&gt;"&amp;$N252)&gt;0,"History","Current"))</f>
        <v/>
      </c>
    </row>
    <row r="253">
      <c r="A253" s="12" t="n"/>
      <c r="B253" s="12" t="n"/>
      <c r="C253" s="12" t="n"/>
      <c r="D253" s="28" t="n"/>
      <c r="E253" s="28" t="n"/>
      <c r="F253" s="12" t="n"/>
      <c r="G253" s="29">
        <f>IF(OR($A253="",$B253=""),"",IF(ISNUMBER($E253),$E253,IF(AND(ISNUMBER($D253),ISNUMBER($L253)),EDATE($D253,$L253),"")))</f>
        <v/>
      </c>
      <c r="H253" s="30">
        <f>IF(OR($G253="",$O253="History"),"",$G253-Setup!$B$5)</f>
        <v/>
      </c>
      <c r="I253" s="31">
        <f>IF(OR($A253="",$B253=""),"",IF($O253="History","Renewed",IF($G253="",IF(AND(ISNUMBER($L253),NOT(ISNUMBER($E253))),"Needs a date","No expiry"),IF($H253&lt;0,"Expired",IF($H253&lt;=$M253,"Expiring","Valid")))))</f>
        <v/>
      </c>
      <c r="J253" s="32">
        <f>IF(AND($A253="",$B253="",$C253="",$D253="",$E253=""),"",IF(COUNTIF(People!$A$5:$A$34,$A253)=0,"Pick the person from the list",IF(COUNTIF(Setup!$A$12:$A$23,$B253)=0,"Pick the credential from the list",IF(AND(ISNUMBER($D253),ISNUMBER($E253),$E253&lt;$D253),"Expires before it was issued","OK"))))</f>
        <v/>
      </c>
      <c r="L253" s="33">
        <f>IF($B253="","",IFERROR(IF(INDEX(Setup!$C$12:$C$23,MATCH($B253,Setup!$A$12:$A$23,0))="","",INDEX(Setup!$C$12:$C$23,MATCH($B253,Setup!$A$12:$A$23,0))),""))</f>
        <v/>
      </c>
      <c r="M253" s="33">
        <f>IF($B253="","",IFERROR(IF(INDEX(Setup!$D$12:$D$23,MATCH($B253,Setup!$A$12:$A$23,0))="",60,INDEX(Setup!$D$12:$D$23,MATCH($B253,Setup!$A$12:$A$23,0))),60))</f>
        <v/>
      </c>
      <c r="N253" s="33">
        <f>IF(ISNUMBER($G253),$G253,0)</f>
        <v/>
      </c>
      <c r="O253" s="33">
        <f>IF(OR($A253="",$B253=""),"",IF(COUNTIFS($A$5:$A$404,$A253,$B$5:$B$404,$B253,$N$5:$N$404,"&gt;"&amp;$N253)&gt;0,"History","Current"))</f>
        <v/>
      </c>
    </row>
    <row r="254">
      <c r="A254" s="12" t="n"/>
      <c r="B254" s="12" t="n"/>
      <c r="C254" s="12" t="n"/>
      <c r="D254" s="28" t="n"/>
      <c r="E254" s="28" t="n"/>
      <c r="F254" s="12" t="n"/>
      <c r="G254" s="29">
        <f>IF(OR($A254="",$B254=""),"",IF(ISNUMBER($E254),$E254,IF(AND(ISNUMBER($D254),ISNUMBER($L254)),EDATE($D254,$L254),"")))</f>
        <v/>
      </c>
      <c r="H254" s="30">
        <f>IF(OR($G254="",$O254="History"),"",$G254-Setup!$B$5)</f>
        <v/>
      </c>
      <c r="I254" s="31">
        <f>IF(OR($A254="",$B254=""),"",IF($O254="History","Renewed",IF($G254="",IF(AND(ISNUMBER($L254),NOT(ISNUMBER($E254))),"Needs a date","No expiry"),IF($H254&lt;0,"Expired",IF($H254&lt;=$M254,"Expiring","Valid")))))</f>
        <v/>
      </c>
      <c r="J254" s="32">
        <f>IF(AND($A254="",$B254="",$C254="",$D254="",$E254=""),"",IF(COUNTIF(People!$A$5:$A$34,$A254)=0,"Pick the person from the list",IF(COUNTIF(Setup!$A$12:$A$23,$B254)=0,"Pick the credential from the list",IF(AND(ISNUMBER($D254),ISNUMBER($E254),$E254&lt;$D254),"Expires before it was issued","OK"))))</f>
        <v/>
      </c>
      <c r="L254" s="33">
        <f>IF($B254="","",IFERROR(IF(INDEX(Setup!$C$12:$C$23,MATCH($B254,Setup!$A$12:$A$23,0))="","",INDEX(Setup!$C$12:$C$23,MATCH($B254,Setup!$A$12:$A$23,0))),""))</f>
        <v/>
      </c>
      <c r="M254" s="33">
        <f>IF($B254="","",IFERROR(IF(INDEX(Setup!$D$12:$D$23,MATCH($B254,Setup!$A$12:$A$23,0))="",60,INDEX(Setup!$D$12:$D$23,MATCH($B254,Setup!$A$12:$A$23,0))),60))</f>
        <v/>
      </c>
      <c r="N254" s="33">
        <f>IF(ISNUMBER($G254),$G254,0)</f>
        <v/>
      </c>
      <c r="O254" s="33">
        <f>IF(OR($A254="",$B254=""),"",IF(COUNTIFS($A$5:$A$404,$A254,$B$5:$B$404,$B254,$N$5:$N$404,"&gt;"&amp;$N254)&gt;0,"History","Current"))</f>
        <v/>
      </c>
    </row>
    <row r="255">
      <c r="A255" s="12" t="n"/>
      <c r="B255" s="12" t="n"/>
      <c r="C255" s="12" t="n"/>
      <c r="D255" s="28" t="n"/>
      <c r="E255" s="28" t="n"/>
      <c r="F255" s="12" t="n"/>
      <c r="G255" s="29">
        <f>IF(OR($A255="",$B255=""),"",IF(ISNUMBER($E255),$E255,IF(AND(ISNUMBER($D255),ISNUMBER($L255)),EDATE($D255,$L255),"")))</f>
        <v/>
      </c>
      <c r="H255" s="30">
        <f>IF(OR($G255="",$O255="History"),"",$G255-Setup!$B$5)</f>
        <v/>
      </c>
      <c r="I255" s="31">
        <f>IF(OR($A255="",$B255=""),"",IF($O255="History","Renewed",IF($G255="",IF(AND(ISNUMBER($L255),NOT(ISNUMBER($E255))),"Needs a date","No expiry"),IF($H255&lt;0,"Expired",IF($H255&lt;=$M255,"Expiring","Valid")))))</f>
        <v/>
      </c>
      <c r="J255" s="32">
        <f>IF(AND($A255="",$B255="",$C255="",$D255="",$E255=""),"",IF(COUNTIF(People!$A$5:$A$34,$A255)=0,"Pick the person from the list",IF(COUNTIF(Setup!$A$12:$A$23,$B255)=0,"Pick the credential from the list",IF(AND(ISNUMBER($D255),ISNUMBER($E255),$E255&lt;$D255),"Expires before it was issued","OK"))))</f>
        <v/>
      </c>
      <c r="L255" s="33">
        <f>IF($B255="","",IFERROR(IF(INDEX(Setup!$C$12:$C$23,MATCH($B255,Setup!$A$12:$A$23,0))="","",INDEX(Setup!$C$12:$C$23,MATCH($B255,Setup!$A$12:$A$23,0))),""))</f>
        <v/>
      </c>
      <c r="M255" s="33">
        <f>IF($B255="","",IFERROR(IF(INDEX(Setup!$D$12:$D$23,MATCH($B255,Setup!$A$12:$A$23,0))="",60,INDEX(Setup!$D$12:$D$23,MATCH($B255,Setup!$A$12:$A$23,0))),60))</f>
        <v/>
      </c>
      <c r="N255" s="33">
        <f>IF(ISNUMBER($G255),$G255,0)</f>
        <v/>
      </c>
      <c r="O255" s="33">
        <f>IF(OR($A255="",$B255=""),"",IF(COUNTIFS($A$5:$A$404,$A255,$B$5:$B$404,$B255,$N$5:$N$404,"&gt;"&amp;$N255)&gt;0,"History","Current"))</f>
        <v/>
      </c>
    </row>
    <row r="256">
      <c r="A256" s="12" t="n"/>
      <c r="B256" s="12" t="n"/>
      <c r="C256" s="12" t="n"/>
      <c r="D256" s="28" t="n"/>
      <c r="E256" s="28" t="n"/>
      <c r="F256" s="12" t="n"/>
      <c r="G256" s="29">
        <f>IF(OR($A256="",$B256=""),"",IF(ISNUMBER($E256),$E256,IF(AND(ISNUMBER($D256),ISNUMBER($L256)),EDATE($D256,$L256),"")))</f>
        <v/>
      </c>
      <c r="H256" s="30">
        <f>IF(OR($G256="",$O256="History"),"",$G256-Setup!$B$5)</f>
        <v/>
      </c>
      <c r="I256" s="31">
        <f>IF(OR($A256="",$B256=""),"",IF($O256="History","Renewed",IF($G256="",IF(AND(ISNUMBER($L256),NOT(ISNUMBER($E256))),"Needs a date","No expiry"),IF($H256&lt;0,"Expired",IF($H256&lt;=$M256,"Expiring","Valid")))))</f>
        <v/>
      </c>
      <c r="J256" s="32">
        <f>IF(AND($A256="",$B256="",$C256="",$D256="",$E256=""),"",IF(COUNTIF(People!$A$5:$A$34,$A256)=0,"Pick the person from the list",IF(COUNTIF(Setup!$A$12:$A$23,$B256)=0,"Pick the credential from the list",IF(AND(ISNUMBER($D256),ISNUMBER($E256),$E256&lt;$D256),"Expires before it was issued","OK"))))</f>
        <v/>
      </c>
      <c r="L256" s="33">
        <f>IF($B256="","",IFERROR(IF(INDEX(Setup!$C$12:$C$23,MATCH($B256,Setup!$A$12:$A$23,0))="","",INDEX(Setup!$C$12:$C$23,MATCH($B256,Setup!$A$12:$A$23,0))),""))</f>
        <v/>
      </c>
      <c r="M256" s="33">
        <f>IF($B256="","",IFERROR(IF(INDEX(Setup!$D$12:$D$23,MATCH($B256,Setup!$A$12:$A$23,0))="",60,INDEX(Setup!$D$12:$D$23,MATCH($B256,Setup!$A$12:$A$23,0))),60))</f>
        <v/>
      </c>
      <c r="N256" s="33">
        <f>IF(ISNUMBER($G256),$G256,0)</f>
        <v/>
      </c>
      <c r="O256" s="33">
        <f>IF(OR($A256="",$B256=""),"",IF(COUNTIFS($A$5:$A$404,$A256,$B$5:$B$404,$B256,$N$5:$N$404,"&gt;"&amp;$N256)&gt;0,"History","Current"))</f>
        <v/>
      </c>
    </row>
    <row r="257">
      <c r="A257" s="12" t="n"/>
      <c r="B257" s="12" t="n"/>
      <c r="C257" s="12" t="n"/>
      <c r="D257" s="28" t="n"/>
      <c r="E257" s="28" t="n"/>
      <c r="F257" s="12" t="n"/>
      <c r="G257" s="29">
        <f>IF(OR($A257="",$B257=""),"",IF(ISNUMBER($E257),$E257,IF(AND(ISNUMBER($D257),ISNUMBER($L257)),EDATE($D257,$L257),"")))</f>
        <v/>
      </c>
      <c r="H257" s="30">
        <f>IF(OR($G257="",$O257="History"),"",$G257-Setup!$B$5)</f>
        <v/>
      </c>
      <c r="I257" s="31">
        <f>IF(OR($A257="",$B257=""),"",IF($O257="History","Renewed",IF($G257="",IF(AND(ISNUMBER($L257),NOT(ISNUMBER($E257))),"Needs a date","No expiry"),IF($H257&lt;0,"Expired",IF($H257&lt;=$M257,"Expiring","Valid")))))</f>
        <v/>
      </c>
      <c r="J257" s="32">
        <f>IF(AND($A257="",$B257="",$C257="",$D257="",$E257=""),"",IF(COUNTIF(People!$A$5:$A$34,$A257)=0,"Pick the person from the list",IF(COUNTIF(Setup!$A$12:$A$23,$B257)=0,"Pick the credential from the list",IF(AND(ISNUMBER($D257),ISNUMBER($E257),$E257&lt;$D257),"Expires before it was issued","OK"))))</f>
        <v/>
      </c>
      <c r="L257" s="33">
        <f>IF($B257="","",IFERROR(IF(INDEX(Setup!$C$12:$C$23,MATCH($B257,Setup!$A$12:$A$23,0))="","",INDEX(Setup!$C$12:$C$23,MATCH($B257,Setup!$A$12:$A$23,0))),""))</f>
        <v/>
      </c>
      <c r="M257" s="33">
        <f>IF($B257="","",IFERROR(IF(INDEX(Setup!$D$12:$D$23,MATCH($B257,Setup!$A$12:$A$23,0))="",60,INDEX(Setup!$D$12:$D$23,MATCH($B257,Setup!$A$12:$A$23,0))),60))</f>
        <v/>
      </c>
      <c r="N257" s="33">
        <f>IF(ISNUMBER($G257),$G257,0)</f>
        <v/>
      </c>
      <c r="O257" s="33">
        <f>IF(OR($A257="",$B257=""),"",IF(COUNTIFS($A$5:$A$404,$A257,$B$5:$B$404,$B257,$N$5:$N$404,"&gt;"&amp;$N257)&gt;0,"History","Current"))</f>
        <v/>
      </c>
    </row>
    <row r="258">
      <c r="A258" s="12" t="n"/>
      <c r="B258" s="12" t="n"/>
      <c r="C258" s="12" t="n"/>
      <c r="D258" s="28" t="n"/>
      <c r="E258" s="28" t="n"/>
      <c r="F258" s="12" t="n"/>
      <c r="G258" s="29">
        <f>IF(OR($A258="",$B258=""),"",IF(ISNUMBER($E258),$E258,IF(AND(ISNUMBER($D258),ISNUMBER($L258)),EDATE($D258,$L258),"")))</f>
        <v/>
      </c>
      <c r="H258" s="30">
        <f>IF(OR($G258="",$O258="History"),"",$G258-Setup!$B$5)</f>
        <v/>
      </c>
      <c r="I258" s="31">
        <f>IF(OR($A258="",$B258=""),"",IF($O258="History","Renewed",IF($G258="",IF(AND(ISNUMBER($L258),NOT(ISNUMBER($E258))),"Needs a date","No expiry"),IF($H258&lt;0,"Expired",IF($H258&lt;=$M258,"Expiring","Valid")))))</f>
        <v/>
      </c>
      <c r="J258" s="32">
        <f>IF(AND($A258="",$B258="",$C258="",$D258="",$E258=""),"",IF(COUNTIF(People!$A$5:$A$34,$A258)=0,"Pick the person from the list",IF(COUNTIF(Setup!$A$12:$A$23,$B258)=0,"Pick the credential from the list",IF(AND(ISNUMBER($D258),ISNUMBER($E258),$E258&lt;$D258),"Expires before it was issued","OK"))))</f>
        <v/>
      </c>
      <c r="L258" s="33">
        <f>IF($B258="","",IFERROR(IF(INDEX(Setup!$C$12:$C$23,MATCH($B258,Setup!$A$12:$A$23,0))="","",INDEX(Setup!$C$12:$C$23,MATCH($B258,Setup!$A$12:$A$23,0))),""))</f>
        <v/>
      </c>
      <c r="M258" s="33">
        <f>IF($B258="","",IFERROR(IF(INDEX(Setup!$D$12:$D$23,MATCH($B258,Setup!$A$12:$A$23,0))="",60,INDEX(Setup!$D$12:$D$23,MATCH($B258,Setup!$A$12:$A$23,0))),60))</f>
        <v/>
      </c>
      <c r="N258" s="33">
        <f>IF(ISNUMBER($G258),$G258,0)</f>
        <v/>
      </c>
      <c r="O258" s="33">
        <f>IF(OR($A258="",$B258=""),"",IF(COUNTIFS($A$5:$A$404,$A258,$B$5:$B$404,$B258,$N$5:$N$404,"&gt;"&amp;$N258)&gt;0,"History","Current"))</f>
        <v/>
      </c>
    </row>
    <row r="259">
      <c r="A259" s="12" t="n"/>
      <c r="B259" s="12" t="n"/>
      <c r="C259" s="12" t="n"/>
      <c r="D259" s="28" t="n"/>
      <c r="E259" s="28" t="n"/>
      <c r="F259" s="12" t="n"/>
      <c r="G259" s="29">
        <f>IF(OR($A259="",$B259=""),"",IF(ISNUMBER($E259),$E259,IF(AND(ISNUMBER($D259),ISNUMBER($L259)),EDATE($D259,$L259),"")))</f>
        <v/>
      </c>
      <c r="H259" s="30">
        <f>IF(OR($G259="",$O259="History"),"",$G259-Setup!$B$5)</f>
        <v/>
      </c>
      <c r="I259" s="31">
        <f>IF(OR($A259="",$B259=""),"",IF($O259="History","Renewed",IF($G259="",IF(AND(ISNUMBER($L259),NOT(ISNUMBER($E259))),"Needs a date","No expiry"),IF($H259&lt;0,"Expired",IF($H259&lt;=$M259,"Expiring","Valid")))))</f>
        <v/>
      </c>
      <c r="J259" s="32">
        <f>IF(AND($A259="",$B259="",$C259="",$D259="",$E259=""),"",IF(COUNTIF(People!$A$5:$A$34,$A259)=0,"Pick the person from the list",IF(COUNTIF(Setup!$A$12:$A$23,$B259)=0,"Pick the credential from the list",IF(AND(ISNUMBER($D259),ISNUMBER($E259),$E259&lt;$D259),"Expires before it was issued","OK"))))</f>
        <v/>
      </c>
      <c r="L259" s="33">
        <f>IF($B259="","",IFERROR(IF(INDEX(Setup!$C$12:$C$23,MATCH($B259,Setup!$A$12:$A$23,0))="","",INDEX(Setup!$C$12:$C$23,MATCH($B259,Setup!$A$12:$A$23,0))),""))</f>
        <v/>
      </c>
      <c r="M259" s="33">
        <f>IF($B259="","",IFERROR(IF(INDEX(Setup!$D$12:$D$23,MATCH($B259,Setup!$A$12:$A$23,0))="",60,INDEX(Setup!$D$12:$D$23,MATCH($B259,Setup!$A$12:$A$23,0))),60))</f>
        <v/>
      </c>
      <c r="N259" s="33">
        <f>IF(ISNUMBER($G259),$G259,0)</f>
        <v/>
      </c>
      <c r="O259" s="33">
        <f>IF(OR($A259="",$B259=""),"",IF(COUNTIFS($A$5:$A$404,$A259,$B$5:$B$404,$B259,$N$5:$N$404,"&gt;"&amp;$N259)&gt;0,"History","Current"))</f>
        <v/>
      </c>
    </row>
    <row r="260">
      <c r="A260" s="12" t="n"/>
      <c r="B260" s="12" t="n"/>
      <c r="C260" s="12" t="n"/>
      <c r="D260" s="28" t="n"/>
      <c r="E260" s="28" t="n"/>
      <c r="F260" s="12" t="n"/>
      <c r="G260" s="29">
        <f>IF(OR($A260="",$B260=""),"",IF(ISNUMBER($E260),$E260,IF(AND(ISNUMBER($D260),ISNUMBER($L260)),EDATE($D260,$L260),"")))</f>
        <v/>
      </c>
      <c r="H260" s="30">
        <f>IF(OR($G260="",$O260="History"),"",$G260-Setup!$B$5)</f>
        <v/>
      </c>
      <c r="I260" s="31">
        <f>IF(OR($A260="",$B260=""),"",IF($O260="History","Renewed",IF($G260="",IF(AND(ISNUMBER($L260),NOT(ISNUMBER($E260))),"Needs a date","No expiry"),IF($H260&lt;0,"Expired",IF($H260&lt;=$M260,"Expiring","Valid")))))</f>
        <v/>
      </c>
      <c r="J260" s="32">
        <f>IF(AND($A260="",$B260="",$C260="",$D260="",$E260=""),"",IF(COUNTIF(People!$A$5:$A$34,$A260)=0,"Pick the person from the list",IF(COUNTIF(Setup!$A$12:$A$23,$B260)=0,"Pick the credential from the list",IF(AND(ISNUMBER($D260),ISNUMBER($E260),$E260&lt;$D260),"Expires before it was issued","OK"))))</f>
        <v/>
      </c>
      <c r="L260" s="33">
        <f>IF($B260="","",IFERROR(IF(INDEX(Setup!$C$12:$C$23,MATCH($B260,Setup!$A$12:$A$23,0))="","",INDEX(Setup!$C$12:$C$23,MATCH($B260,Setup!$A$12:$A$23,0))),""))</f>
        <v/>
      </c>
      <c r="M260" s="33">
        <f>IF($B260="","",IFERROR(IF(INDEX(Setup!$D$12:$D$23,MATCH($B260,Setup!$A$12:$A$23,0))="",60,INDEX(Setup!$D$12:$D$23,MATCH($B260,Setup!$A$12:$A$23,0))),60))</f>
        <v/>
      </c>
      <c r="N260" s="33">
        <f>IF(ISNUMBER($G260),$G260,0)</f>
        <v/>
      </c>
      <c r="O260" s="33">
        <f>IF(OR($A260="",$B260=""),"",IF(COUNTIFS($A$5:$A$404,$A260,$B$5:$B$404,$B260,$N$5:$N$404,"&gt;"&amp;$N260)&gt;0,"History","Current"))</f>
        <v/>
      </c>
    </row>
    <row r="261">
      <c r="A261" s="12" t="n"/>
      <c r="B261" s="12" t="n"/>
      <c r="C261" s="12" t="n"/>
      <c r="D261" s="28" t="n"/>
      <c r="E261" s="28" t="n"/>
      <c r="F261" s="12" t="n"/>
      <c r="G261" s="29">
        <f>IF(OR($A261="",$B261=""),"",IF(ISNUMBER($E261),$E261,IF(AND(ISNUMBER($D261),ISNUMBER($L261)),EDATE($D261,$L261),"")))</f>
        <v/>
      </c>
      <c r="H261" s="30">
        <f>IF(OR($G261="",$O261="History"),"",$G261-Setup!$B$5)</f>
        <v/>
      </c>
      <c r="I261" s="31">
        <f>IF(OR($A261="",$B261=""),"",IF($O261="History","Renewed",IF($G261="",IF(AND(ISNUMBER($L261),NOT(ISNUMBER($E261))),"Needs a date","No expiry"),IF($H261&lt;0,"Expired",IF($H261&lt;=$M261,"Expiring","Valid")))))</f>
        <v/>
      </c>
      <c r="J261" s="32">
        <f>IF(AND($A261="",$B261="",$C261="",$D261="",$E261=""),"",IF(COUNTIF(People!$A$5:$A$34,$A261)=0,"Pick the person from the list",IF(COUNTIF(Setup!$A$12:$A$23,$B261)=0,"Pick the credential from the list",IF(AND(ISNUMBER($D261),ISNUMBER($E261),$E261&lt;$D261),"Expires before it was issued","OK"))))</f>
        <v/>
      </c>
      <c r="L261" s="33">
        <f>IF($B261="","",IFERROR(IF(INDEX(Setup!$C$12:$C$23,MATCH($B261,Setup!$A$12:$A$23,0))="","",INDEX(Setup!$C$12:$C$23,MATCH($B261,Setup!$A$12:$A$23,0))),""))</f>
        <v/>
      </c>
      <c r="M261" s="33">
        <f>IF($B261="","",IFERROR(IF(INDEX(Setup!$D$12:$D$23,MATCH($B261,Setup!$A$12:$A$23,0))="",60,INDEX(Setup!$D$12:$D$23,MATCH($B261,Setup!$A$12:$A$23,0))),60))</f>
        <v/>
      </c>
      <c r="N261" s="33">
        <f>IF(ISNUMBER($G261),$G261,0)</f>
        <v/>
      </c>
      <c r="O261" s="33">
        <f>IF(OR($A261="",$B261=""),"",IF(COUNTIFS($A$5:$A$404,$A261,$B$5:$B$404,$B261,$N$5:$N$404,"&gt;"&amp;$N261)&gt;0,"History","Current"))</f>
        <v/>
      </c>
    </row>
    <row r="262">
      <c r="A262" s="12" t="n"/>
      <c r="B262" s="12" t="n"/>
      <c r="C262" s="12" t="n"/>
      <c r="D262" s="28" t="n"/>
      <c r="E262" s="28" t="n"/>
      <c r="F262" s="12" t="n"/>
      <c r="G262" s="29">
        <f>IF(OR($A262="",$B262=""),"",IF(ISNUMBER($E262),$E262,IF(AND(ISNUMBER($D262),ISNUMBER($L262)),EDATE($D262,$L262),"")))</f>
        <v/>
      </c>
      <c r="H262" s="30">
        <f>IF(OR($G262="",$O262="History"),"",$G262-Setup!$B$5)</f>
        <v/>
      </c>
      <c r="I262" s="31">
        <f>IF(OR($A262="",$B262=""),"",IF($O262="History","Renewed",IF($G262="",IF(AND(ISNUMBER($L262),NOT(ISNUMBER($E262))),"Needs a date","No expiry"),IF($H262&lt;0,"Expired",IF($H262&lt;=$M262,"Expiring","Valid")))))</f>
        <v/>
      </c>
      <c r="J262" s="32">
        <f>IF(AND($A262="",$B262="",$C262="",$D262="",$E262=""),"",IF(COUNTIF(People!$A$5:$A$34,$A262)=0,"Pick the person from the list",IF(COUNTIF(Setup!$A$12:$A$23,$B262)=0,"Pick the credential from the list",IF(AND(ISNUMBER($D262),ISNUMBER($E262),$E262&lt;$D262),"Expires before it was issued","OK"))))</f>
        <v/>
      </c>
      <c r="L262" s="33">
        <f>IF($B262="","",IFERROR(IF(INDEX(Setup!$C$12:$C$23,MATCH($B262,Setup!$A$12:$A$23,0))="","",INDEX(Setup!$C$12:$C$23,MATCH($B262,Setup!$A$12:$A$23,0))),""))</f>
        <v/>
      </c>
      <c r="M262" s="33">
        <f>IF($B262="","",IFERROR(IF(INDEX(Setup!$D$12:$D$23,MATCH($B262,Setup!$A$12:$A$23,0))="",60,INDEX(Setup!$D$12:$D$23,MATCH($B262,Setup!$A$12:$A$23,0))),60))</f>
        <v/>
      </c>
      <c r="N262" s="33">
        <f>IF(ISNUMBER($G262),$G262,0)</f>
        <v/>
      </c>
      <c r="O262" s="33">
        <f>IF(OR($A262="",$B262=""),"",IF(COUNTIFS($A$5:$A$404,$A262,$B$5:$B$404,$B262,$N$5:$N$404,"&gt;"&amp;$N262)&gt;0,"History","Current"))</f>
        <v/>
      </c>
    </row>
    <row r="263">
      <c r="A263" s="12" t="n"/>
      <c r="B263" s="12" t="n"/>
      <c r="C263" s="12" t="n"/>
      <c r="D263" s="28" t="n"/>
      <c r="E263" s="28" t="n"/>
      <c r="F263" s="12" t="n"/>
      <c r="G263" s="29">
        <f>IF(OR($A263="",$B263=""),"",IF(ISNUMBER($E263),$E263,IF(AND(ISNUMBER($D263),ISNUMBER($L263)),EDATE($D263,$L263),"")))</f>
        <v/>
      </c>
      <c r="H263" s="30">
        <f>IF(OR($G263="",$O263="History"),"",$G263-Setup!$B$5)</f>
        <v/>
      </c>
      <c r="I263" s="31">
        <f>IF(OR($A263="",$B263=""),"",IF($O263="History","Renewed",IF($G263="",IF(AND(ISNUMBER($L263),NOT(ISNUMBER($E263))),"Needs a date","No expiry"),IF($H263&lt;0,"Expired",IF($H263&lt;=$M263,"Expiring","Valid")))))</f>
        <v/>
      </c>
      <c r="J263" s="32">
        <f>IF(AND($A263="",$B263="",$C263="",$D263="",$E263=""),"",IF(COUNTIF(People!$A$5:$A$34,$A263)=0,"Pick the person from the list",IF(COUNTIF(Setup!$A$12:$A$23,$B263)=0,"Pick the credential from the list",IF(AND(ISNUMBER($D263),ISNUMBER($E263),$E263&lt;$D263),"Expires before it was issued","OK"))))</f>
        <v/>
      </c>
      <c r="L263" s="33">
        <f>IF($B263="","",IFERROR(IF(INDEX(Setup!$C$12:$C$23,MATCH($B263,Setup!$A$12:$A$23,0))="","",INDEX(Setup!$C$12:$C$23,MATCH($B263,Setup!$A$12:$A$23,0))),""))</f>
        <v/>
      </c>
      <c r="M263" s="33">
        <f>IF($B263="","",IFERROR(IF(INDEX(Setup!$D$12:$D$23,MATCH($B263,Setup!$A$12:$A$23,0))="",60,INDEX(Setup!$D$12:$D$23,MATCH($B263,Setup!$A$12:$A$23,0))),60))</f>
        <v/>
      </c>
      <c r="N263" s="33">
        <f>IF(ISNUMBER($G263),$G263,0)</f>
        <v/>
      </c>
      <c r="O263" s="33">
        <f>IF(OR($A263="",$B263=""),"",IF(COUNTIFS($A$5:$A$404,$A263,$B$5:$B$404,$B263,$N$5:$N$404,"&gt;"&amp;$N263)&gt;0,"History","Current"))</f>
        <v/>
      </c>
    </row>
    <row r="264">
      <c r="A264" s="12" t="n"/>
      <c r="B264" s="12" t="n"/>
      <c r="C264" s="12" t="n"/>
      <c r="D264" s="28" t="n"/>
      <c r="E264" s="28" t="n"/>
      <c r="F264" s="12" t="n"/>
      <c r="G264" s="29">
        <f>IF(OR($A264="",$B264=""),"",IF(ISNUMBER($E264),$E264,IF(AND(ISNUMBER($D264),ISNUMBER($L264)),EDATE($D264,$L264),"")))</f>
        <v/>
      </c>
      <c r="H264" s="30">
        <f>IF(OR($G264="",$O264="History"),"",$G264-Setup!$B$5)</f>
        <v/>
      </c>
      <c r="I264" s="31">
        <f>IF(OR($A264="",$B264=""),"",IF($O264="History","Renewed",IF($G264="",IF(AND(ISNUMBER($L264),NOT(ISNUMBER($E264))),"Needs a date","No expiry"),IF($H264&lt;0,"Expired",IF($H264&lt;=$M264,"Expiring","Valid")))))</f>
        <v/>
      </c>
      <c r="J264" s="32">
        <f>IF(AND($A264="",$B264="",$C264="",$D264="",$E264=""),"",IF(COUNTIF(People!$A$5:$A$34,$A264)=0,"Pick the person from the list",IF(COUNTIF(Setup!$A$12:$A$23,$B264)=0,"Pick the credential from the list",IF(AND(ISNUMBER($D264),ISNUMBER($E264),$E264&lt;$D264),"Expires before it was issued","OK"))))</f>
        <v/>
      </c>
      <c r="L264" s="33">
        <f>IF($B264="","",IFERROR(IF(INDEX(Setup!$C$12:$C$23,MATCH($B264,Setup!$A$12:$A$23,0))="","",INDEX(Setup!$C$12:$C$23,MATCH($B264,Setup!$A$12:$A$23,0))),""))</f>
        <v/>
      </c>
      <c r="M264" s="33">
        <f>IF($B264="","",IFERROR(IF(INDEX(Setup!$D$12:$D$23,MATCH($B264,Setup!$A$12:$A$23,0))="",60,INDEX(Setup!$D$12:$D$23,MATCH($B264,Setup!$A$12:$A$23,0))),60))</f>
        <v/>
      </c>
      <c r="N264" s="33">
        <f>IF(ISNUMBER($G264),$G264,0)</f>
        <v/>
      </c>
      <c r="O264" s="33">
        <f>IF(OR($A264="",$B264=""),"",IF(COUNTIFS($A$5:$A$404,$A264,$B$5:$B$404,$B264,$N$5:$N$404,"&gt;"&amp;$N264)&gt;0,"History","Current"))</f>
        <v/>
      </c>
    </row>
    <row r="265">
      <c r="A265" s="12" t="n"/>
      <c r="B265" s="12" t="n"/>
      <c r="C265" s="12" t="n"/>
      <c r="D265" s="28" t="n"/>
      <c r="E265" s="28" t="n"/>
      <c r="F265" s="12" t="n"/>
      <c r="G265" s="29">
        <f>IF(OR($A265="",$B265=""),"",IF(ISNUMBER($E265),$E265,IF(AND(ISNUMBER($D265),ISNUMBER($L265)),EDATE($D265,$L265),"")))</f>
        <v/>
      </c>
      <c r="H265" s="30">
        <f>IF(OR($G265="",$O265="History"),"",$G265-Setup!$B$5)</f>
        <v/>
      </c>
      <c r="I265" s="31">
        <f>IF(OR($A265="",$B265=""),"",IF($O265="History","Renewed",IF($G265="",IF(AND(ISNUMBER($L265),NOT(ISNUMBER($E265))),"Needs a date","No expiry"),IF($H265&lt;0,"Expired",IF($H265&lt;=$M265,"Expiring","Valid")))))</f>
        <v/>
      </c>
      <c r="J265" s="32">
        <f>IF(AND($A265="",$B265="",$C265="",$D265="",$E265=""),"",IF(COUNTIF(People!$A$5:$A$34,$A265)=0,"Pick the person from the list",IF(COUNTIF(Setup!$A$12:$A$23,$B265)=0,"Pick the credential from the list",IF(AND(ISNUMBER($D265),ISNUMBER($E265),$E265&lt;$D265),"Expires before it was issued","OK"))))</f>
        <v/>
      </c>
      <c r="L265" s="33">
        <f>IF($B265="","",IFERROR(IF(INDEX(Setup!$C$12:$C$23,MATCH($B265,Setup!$A$12:$A$23,0))="","",INDEX(Setup!$C$12:$C$23,MATCH($B265,Setup!$A$12:$A$23,0))),""))</f>
        <v/>
      </c>
      <c r="M265" s="33">
        <f>IF($B265="","",IFERROR(IF(INDEX(Setup!$D$12:$D$23,MATCH($B265,Setup!$A$12:$A$23,0))="",60,INDEX(Setup!$D$12:$D$23,MATCH($B265,Setup!$A$12:$A$23,0))),60))</f>
        <v/>
      </c>
      <c r="N265" s="33">
        <f>IF(ISNUMBER($G265),$G265,0)</f>
        <v/>
      </c>
      <c r="O265" s="33">
        <f>IF(OR($A265="",$B265=""),"",IF(COUNTIFS($A$5:$A$404,$A265,$B$5:$B$404,$B265,$N$5:$N$404,"&gt;"&amp;$N265)&gt;0,"History","Current"))</f>
        <v/>
      </c>
    </row>
    <row r="266">
      <c r="A266" s="12" t="n"/>
      <c r="B266" s="12" t="n"/>
      <c r="C266" s="12" t="n"/>
      <c r="D266" s="28" t="n"/>
      <c r="E266" s="28" t="n"/>
      <c r="F266" s="12" t="n"/>
      <c r="G266" s="29">
        <f>IF(OR($A266="",$B266=""),"",IF(ISNUMBER($E266),$E266,IF(AND(ISNUMBER($D266),ISNUMBER($L266)),EDATE($D266,$L266),"")))</f>
        <v/>
      </c>
      <c r="H266" s="30">
        <f>IF(OR($G266="",$O266="History"),"",$G266-Setup!$B$5)</f>
        <v/>
      </c>
      <c r="I266" s="31">
        <f>IF(OR($A266="",$B266=""),"",IF($O266="History","Renewed",IF($G266="",IF(AND(ISNUMBER($L266),NOT(ISNUMBER($E266))),"Needs a date","No expiry"),IF($H266&lt;0,"Expired",IF($H266&lt;=$M266,"Expiring","Valid")))))</f>
        <v/>
      </c>
      <c r="J266" s="32">
        <f>IF(AND($A266="",$B266="",$C266="",$D266="",$E266=""),"",IF(COUNTIF(People!$A$5:$A$34,$A266)=0,"Pick the person from the list",IF(COUNTIF(Setup!$A$12:$A$23,$B266)=0,"Pick the credential from the list",IF(AND(ISNUMBER($D266),ISNUMBER($E266),$E266&lt;$D266),"Expires before it was issued","OK"))))</f>
        <v/>
      </c>
      <c r="L266" s="33">
        <f>IF($B266="","",IFERROR(IF(INDEX(Setup!$C$12:$C$23,MATCH($B266,Setup!$A$12:$A$23,0))="","",INDEX(Setup!$C$12:$C$23,MATCH($B266,Setup!$A$12:$A$23,0))),""))</f>
        <v/>
      </c>
      <c r="M266" s="33">
        <f>IF($B266="","",IFERROR(IF(INDEX(Setup!$D$12:$D$23,MATCH($B266,Setup!$A$12:$A$23,0))="",60,INDEX(Setup!$D$12:$D$23,MATCH($B266,Setup!$A$12:$A$23,0))),60))</f>
        <v/>
      </c>
      <c r="N266" s="33">
        <f>IF(ISNUMBER($G266),$G266,0)</f>
        <v/>
      </c>
      <c r="O266" s="33">
        <f>IF(OR($A266="",$B266=""),"",IF(COUNTIFS($A$5:$A$404,$A266,$B$5:$B$404,$B266,$N$5:$N$404,"&gt;"&amp;$N266)&gt;0,"History","Current"))</f>
        <v/>
      </c>
    </row>
    <row r="267">
      <c r="A267" s="12" t="n"/>
      <c r="B267" s="12" t="n"/>
      <c r="C267" s="12" t="n"/>
      <c r="D267" s="28" t="n"/>
      <c r="E267" s="28" t="n"/>
      <c r="F267" s="12" t="n"/>
      <c r="G267" s="29">
        <f>IF(OR($A267="",$B267=""),"",IF(ISNUMBER($E267),$E267,IF(AND(ISNUMBER($D267),ISNUMBER($L267)),EDATE($D267,$L267),"")))</f>
        <v/>
      </c>
      <c r="H267" s="30">
        <f>IF(OR($G267="",$O267="History"),"",$G267-Setup!$B$5)</f>
        <v/>
      </c>
      <c r="I267" s="31">
        <f>IF(OR($A267="",$B267=""),"",IF($O267="History","Renewed",IF($G267="",IF(AND(ISNUMBER($L267),NOT(ISNUMBER($E267))),"Needs a date","No expiry"),IF($H267&lt;0,"Expired",IF($H267&lt;=$M267,"Expiring","Valid")))))</f>
        <v/>
      </c>
      <c r="J267" s="32">
        <f>IF(AND($A267="",$B267="",$C267="",$D267="",$E267=""),"",IF(COUNTIF(People!$A$5:$A$34,$A267)=0,"Pick the person from the list",IF(COUNTIF(Setup!$A$12:$A$23,$B267)=0,"Pick the credential from the list",IF(AND(ISNUMBER($D267),ISNUMBER($E267),$E267&lt;$D267),"Expires before it was issued","OK"))))</f>
        <v/>
      </c>
      <c r="L267" s="33">
        <f>IF($B267="","",IFERROR(IF(INDEX(Setup!$C$12:$C$23,MATCH($B267,Setup!$A$12:$A$23,0))="","",INDEX(Setup!$C$12:$C$23,MATCH($B267,Setup!$A$12:$A$23,0))),""))</f>
        <v/>
      </c>
      <c r="M267" s="33">
        <f>IF($B267="","",IFERROR(IF(INDEX(Setup!$D$12:$D$23,MATCH($B267,Setup!$A$12:$A$23,0))="",60,INDEX(Setup!$D$12:$D$23,MATCH($B267,Setup!$A$12:$A$23,0))),60))</f>
        <v/>
      </c>
      <c r="N267" s="33">
        <f>IF(ISNUMBER($G267),$G267,0)</f>
        <v/>
      </c>
      <c r="O267" s="33">
        <f>IF(OR($A267="",$B267=""),"",IF(COUNTIFS($A$5:$A$404,$A267,$B$5:$B$404,$B267,$N$5:$N$404,"&gt;"&amp;$N267)&gt;0,"History","Current"))</f>
        <v/>
      </c>
    </row>
    <row r="268">
      <c r="A268" s="12" t="n"/>
      <c r="B268" s="12" t="n"/>
      <c r="C268" s="12" t="n"/>
      <c r="D268" s="28" t="n"/>
      <c r="E268" s="28" t="n"/>
      <c r="F268" s="12" t="n"/>
      <c r="G268" s="29">
        <f>IF(OR($A268="",$B268=""),"",IF(ISNUMBER($E268),$E268,IF(AND(ISNUMBER($D268),ISNUMBER($L268)),EDATE($D268,$L268),"")))</f>
        <v/>
      </c>
      <c r="H268" s="30">
        <f>IF(OR($G268="",$O268="History"),"",$G268-Setup!$B$5)</f>
        <v/>
      </c>
      <c r="I268" s="31">
        <f>IF(OR($A268="",$B268=""),"",IF($O268="History","Renewed",IF($G268="",IF(AND(ISNUMBER($L268),NOT(ISNUMBER($E268))),"Needs a date","No expiry"),IF($H268&lt;0,"Expired",IF($H268&lt;=$M268,"Expiring","Valid")))))</f>
        <v/>
      </c>
      <c r="J268" s="32">
        <f>IF(AND($A268="",$B268="",$C268="",$D268="",$E268=""),"",IF(COUNTIF(People!$A$5:$A$34,$A268)=0,"Pick the person from the list",IF(COUNTIF(Setup!$A$12:$A$23,$B268)=0,"Pick the credential from the list",IF(AND(ISNUMBER($D268),ISNUMBER($E268),$E268&lt;$D268),"Expires before it was issued","OK"))))</f>
        <v/>
      </c>
      <c r="L268" s="33">
        <f>IF($B268="","",IFERROR(IF(INDEX(Setup!$C$12:$C$23,MATCH($B268,Setup!$A$12:$A$23,0))="","",INDEX(Setup!$C$12:$C$23,MATCH($B268,Setup!$A$12:$A$23,0))),""))</f>
        <v/>
      </c>
      <c r="M268" s="33">
        <f>IF($B268="","",IFERROR(IF(INDEX(Setup!$D$12:$D$23,MATCH($B268,Setup!$A$12:$A$23,0))="",60,INDEX(Setup!$D$12:$D$23,MATCH($B268,Setup!$A$12:$A$23,0))),60))</f>
        <v/>
      </c>
      <c r="N268" s="33">
        <f>IF(ISNUMBER($G268),$G268,0)</f>
        <v/>
      </c>
      <c r="O268" s="33">
        <f>IF(OR($A268="",$B268=""),"",IF(COUNTIFS($A$5:$A$404,$A268,$B$5:$B$404,$B268,$N$5:$N$404,"&gt;"&amp;$N268)&gt;0,"History","Current"))</f>
        <v/>
      </c>
    </row>
    <row r="269">
      <c r="A269" s="12" t="n"/>
      <c r="B269" s="12" t="n"/>
      <c r="C269" s="12" t="n"/>
      <c r="D269" s="28" t="n"/>
      <c r="E269" s="28" t="n"/>
      <c r="F269" s="12" t="n"/>
      <c r="G269" s="29">
        <f>IF(OR($A269="",$B269=""),"",IF(ISNUMBER($E269),$E269,IF(AND(ISNUMBER($D269),ISNUMBER($L269)),EDATE($D269,$L269),"")))</f>
        <v/>
      </c>
      <c r="H269" s="30">
        <f>IF(OR($G269="",$O269="History"),"",$G269-Setup!$B$5)</f>
        <v/>
      </c>
      <c r="I269" s="31">
        <f>IF(OR($A269="",$B269=""),"",IF($O269="History","Renewed",IF($G269="",IF(AND(ISNUMBER($L269),NOT(ISNUMBER($E269))),"Needs a date","No expiry"),IF($H269&lt;0,"Expired",IF($H269&lt;=$M269,"Expiring","Valid")))))</f>
        <v/>
      </c>
      <c r="J269" s="32">
        <f>IF(AND($A269="",$B269="",$C269="",$D269="",$E269=""),"",IF(COUNTIF(People!$A$5:$A$34,$A269)=0,"Pick the person from the list",IF(COUNTIF(Setup!$A$12:$A$23,$B269)=0,"Pick the credential from the list",IF(AND(ISNUMBER($D269),ISNUMBER($E269),$E269&lt;$D269),"Expires before it was issued","OK"))))</f>
        <v/>
      </c>
      <c r="L269" s="33">
        <f>IF($B269="","",IFERROR(IF(INDEX(Setup!$C$12:$C$23,MATCH($B269,Setup!$A$12:$A$23,0))="","",INDEX(Setup!$C$12:$C$23,MATCH($B269,Setup!$A$12:$A$23,0))),""))</f>
        <v/>
      </c>
      <c r="M269" s="33">
        <f>IF($B269="","",IFERROR(IF(INDEX(Setup!$D$12:$D$23,MATCH($B269,Setup!$A$12:$A$23,0))="",60,INDEX(Setup!$D$12:$D$23,MATCH($B269,Setup!$A$12:$A$23,0))),60))</f>
        <v/>
      </c>
      <c r="N269" s="33">
        <f>IF(ISNUMBER($G269),$G269,0)</f>
        <v/>
      </c>
      <c r="O269" s="33">
        <f>IF(OR($A269="",$B269=""),"",IF(COUNTIFS($A$5:$A$404,$A269,$B$5:$B$404,$B269,$N$5:$N$404,"&gt;"&amp;$N269)&gt;0,"History","Current"))</f>
        <v/>
      </c>
    </row>
    <row r="270">
      <c r="A270" s="12" t="n"/>
      <c r="B270" s="12" t="n"/>
      <c r="C270" s="12" t="n"/>
      <c r="D270" s="28" t="n"/>
      <c r="E270" s="28" t="n"/>
      <c r="F270" s="12" t="n"/>
      <c r="G270" s="29">
        <f>IF(OR($A270="",$B270=""),"",IF(ISNUMBER($E270),$E270,IF(AND(ISNUMBER($D270),ISNUMBER($L270)),EDATE($D270,$L270),"")))</f>
        <v/>
      </c>
      <c r="H270" s="30">
        <f>IF(OR($G270="",$O270="History"),"",$G270-Setup!$B$5)</f>
        <v/>
      </c>
      <c r="I270" s="31">
        <f>IF(OR($A270="",$B270=""),"",IF($O270="History","Renewed",IF($G270="",IF(AND(ISNUMBER($L270),NOT(ISNUMBER($E270))),"Needs a date","No expiry"),IF($H270&lt;0,"Expired",IF($H270&lt;=$M270,"Expiring","Valid")))))</f>
        <v/>
      </c>
      <c r="J270" s="32">
        <f>IF(AND($A270="",$B270="",$C270="",$D270="",$E270=""),"",IF(COUNTIF(People!$A$5:$A$34,$A270)=0,"Pick the person from the list",IF(COUNTIF(Setup!$A$12:$A$23,$B270)=0,"Pick the credential from the list",IF(AND(ISNUMBER($D270),ISNUMBER($E270),$E270&lt;$D270),"Expires before it was issued","OK"))))</f>
        <v/>
      </c>
      <c r="L270" s="33">
        <f>IF($B270="","",IFERROR(IF(INDEX(Setup!$C$12:$C$23,MATCH($B270,Setup!$A$12:$A$23,0))="","",INDEX(Setup!$C$12:$C$23,MATCH($B270,Setup!$A$12:$A$23,0))),""))</f>
        <v/>
      </c>
      <c r="M270" s="33">
        <f>IF($B270="","",IFERROR(IF(INDEX(Setup!$D$12:$D$23,MATCH($B270,Setup!$A$12:$A$23,0))="",60,INDEX(Setup!$D$12:$D$23,MATCH($B270,Setup!$A$12:$A$23,0))),60))</f>
        <v/>
      </c>
      <c r="N270" s="33">
        <f>IF(ISNUMBER($G270),$G270,0)</f>
        <v/>
      </c>
      <c r="O270" s="33">
        <f>IF(OR($A270="",$B270=""),"",IF(COUNTIFS($A$5:$A$404,$A270,$B$5:$B$404,$B270,$N$5:$N$404,"&gt;"&amp;$N270)&gt;0,"History","Current"))</f>
        <v/>
      </c>
    </row>
    <row r="271">
      <c r="A271" s="12" t="n"/>
      <c r="B271" s="12" t="n"/>
      <c r="C271" s="12" t="n"/>
      <c r="D271" s="28" t="n"/>
      <c r="E271" s="28" t="n"/>
      <c r="F271" s="12" t="n"/>
      <c r="G271" s="29">
        <f>IF(OR($A271="",$B271=""),"",IF(ISNUMBER($E271),$E271,IF(AND(ISNUMBER($D271),ISNUMBER($L271)),EDATE($D271,$L271),"")))</f>
        <v/>
      </c>
      <c r="H271" s="30">
        <f>IF(OR($G271="",$O271="History"),"",$G271-Setup!$B$5)</f>
        <v/>
      </c>
      <c r="I271" s="31">
        <f>IF(OR($A271="",$B271=""),"",IF($O271="History","Renewed",IF($G271="",IF(AND(ISNUMBER($L271),NOT(ISNUMBER($E271))),"Needs a date","No expiry"),IF($H271&lt;0,"Expired",IF($H271&lt;=$M271,"Expiring","Valid")))))</f>
        <v/>
      </c>
      <c r="J271" s="32">
        <f>IF(AND($A271="",$B271="",$C271="",$D271="",$E271=""),"",IF(COUNTIF(People!$A$5:$A$34,$A271)=0,"Pick the person from the list",IF(COUNTIF(Setup!$A$12:$A$23,$B271)=0,"Pick the credential from the list",IF(AND(ISNUMBER($D271),ISNUMBER($E271),$E271&lt;$D271),"Expires before it was issued","OK"))))</f>
        <v/>
      </c>
      <c r="L271" s="33">
        <f>IF($B271="","",IFERROR(IF(INDEX(Setup!$C$12:$C$23,MATCH($B271,Setup!$A$12:$A$23,0))="","",INDEX(Setup!$C$12:$C$23,MATCH($B271,Setup!$A$12:$A$23,0))),""))</f>
        <v/>
      </c>
      <c r="M271" s="33">
        <f>IF($B271="","",IFERROR(IF(INDEX(Setup!$D$12:$D$23,MATCH($B271,Setup!$A$12:$A$23,0))="",60,INDEX(Setup!$D$12:$D$23,MATCH($B271,Setup!$A$12:$A$23,0))),60))</f>
        <v/>
      </c>
      <c r="N271" s="33">
        <f>IF(ISNUMBER($G271),$G271,0)</f>
        <v/>
      </c>
      <c r="O271" s="33">
        <f>IF(OR($A271="",$B271=""),"",IF(COUNTIFS($A$5:$A$404,$A271,$B$5:$B$404,$B271,$N$5:$N$404,"&gt;"&amp;$N271)&gt;0,"History","Current"))</f>
        <v/>
      </c>
    </row>
    <row r="272">
      <c r="A272" s="12" t="n"/>
      <c r="B272" s="12" t="n"/>
      <c r="C272" s="12" t="n"/>
      <c r="D272" s="28" t="n"/>
      <c r="E272" s="28" t="n"/>
      <c r="F272" s="12" t="n"/>
      <c r="G272" s="29">
        <f>IF(OR($A272="",$B272=""),"",IF(ISNUMBER($E272),$E272,IF(AND(ISNUMBER($D272),ISNUMBER($L272)),EDATE($D272,$L272),"")))</f>
        <v/>
      </c>
      <c r="H272" s="30">
        <f>IF(OR($G272="",$O272="History"),"",$G272-Setup!$B$5)</f>
        <v/>
      </c>
      <c r="I272" s="31">
        <f>IF(OR($A272="",$B272=""),"",IF($O272="History","Renewed",IF($G272="",IF(AND(ISNUMBER($L272),NOT(ISNUMBER($E272))),"Needs a date","No expiry"),IF($H272&lt;0,"Expired",IF($H272&lt;=$M272,"Expiring","Valid")))))</f>
        <v/>
      </c>
      <c r="J272" s="32">
        <f>IF(AND($A272="",$B272="",$C272="",$D272="",$E272=""),"",IF(COUNTIF(People!$A$5:$A$34,$A272)=0,"Pick the person from the list",IF(COUNTIF(Setup!$A$12:$A$23,$B272)=0,"Pick the credential from the list",IF(AND(ISNUMBER($D272),ISNUMBER($E272),$E272&lt;$D272),"Expires before it was issued","OK"))))</f>
        <v/>
      </c>
      <c r="L272" s="33">
        <f>IF($B272="","",IFERROR(IF(INDEX(Setup!$C$12:$C$23,MATCH($B272,Setup!$A$12:$A$23,0))="","",INDEX(Setup!$C$12:$C$23,MATCH($B272,Setup!$A$12:$A$23,0))),""))</f>
        <v/>
      </c>
      <c r="M272" s="33">
        <f>IF($B272="","",IFERROR(IF(INDEX(Setup!$D$12:$D$23,MATCH($B272,Setup!$A$12:$A$23,0))="",60,INDEX(Setup!$D$12:$D$23,MATCH($B272,Setup!$A$12:$A$23,0))),60))</f>
        <v/>
      </c>
      <c r="N272" s="33">
        <f>IF(ISNUMBER($G272),$G272,0)</f>
        <v/>
      </c>
      <c r="O272" s="33">
        <f>IF(OR($A272="",$B272=""),"",IF(COUNTIFS($A$5:$A$404,$A272,$B$5:$B$404,$B272,$N$5:$N$404,"&gt;"&amp;$N272)&gt;0,"History","Current"))</f>
        <v/>
      </c>
    </row>
    <row r="273">
      <c r="A273" s="12" t="n"/>
      <c r="B273" s="12" t="n"/>
      <c r="C273" s="12" t="n"/>
      <c r="D273" s="28" t="n"/>
      <c r="E273" s="28" t="n"/>
      <c r="F273" s="12" t="n"/>
      <c r="G273" s="29">
        <f>IF(OR($A273="",$B273=""),"",IF(ISNUMBER($E273),$E273,IF(AND(ISNUMBER($D273),ISNUMBER($L273)),EDATE($D273,$L273),"")))</f>
        <v/>
      </c>
      <c r="H273" s="30">
        <f>IF(OR($G273="",$O273="History"),"",$G273-Setup!$B$5)</f>
        <v/>
      </c>
      <c r="I273" s="31">
        <f>IF(OR($A273="",$B273=""),"",IF($O273="History","Renewed",IF($G273="",IF(AND(ISNUMBER($L273),NOT(ISNUMBER($E273))),"Needs a date","No expiry"),IF($H273&lt;0,"Expired",IF($H273&lt;=$M273,"Expiring","Valid")))))</f>
        <v/>
      </c>
      <c r="J273" s="32">
        <f>IF(AND($A273="",$B273="",$C273="",$D273="",$E273=""),"",IF(COUNTIF(People!$A$5:$A$34,$A273)=0,"Pick the person from the list",IF(COUNTIF(Setup!$A$12:$A$23,$B273)=0,"Pick the credential from the list",IF(AND(ISNUMBER($D273),ISNUMBER($E273),$E273&lt;$D273),"Expires before it was issued","OK"))))</f>
        <v/>
      </c>
      <c r="L273" s="33">
        <f>IF($B273="","",IFERROR(IF(INDEX(Setup!$C$12:$C$23,MATCH($B273,Setup!$A$12:$A$23,0))="","",INDEX(Setup!$C$12:$C$23,MATCH($B273,Setup!$A$12:$A$23,0))),""))</f>
        <v/>
      </c>
      <c r="M273" s="33">
        <f>IF($B273="","",IFERROR(IF(INDEX(Setup!$D$12:$D$23,MATCH($B273,Setup!$A$12:$A$23,0))="",60,INDEX(Setup!$D$12:$D$23,MATCH($B273,Setup!$A$12:$A$23,0))),60))</f>
        <v/>
      </c>
      <c r="N273" s="33">
        <f>IF(ISNUMBER($G273),$G273,0)</f>
        <v/>
      </c>
      <c r="O273" s="33">
        <f>IF(OR($A273="",$B273=""),"",IF(COUNTIFS($A$5:$A$404,$A273,$B$5:$B$404,$B273,$N$5:$N$404,"&gt;"&amp;$N273)&gt;0,"History","Current"))</f>
        <v/>
      </c>
    </row>
    <row r="274">
      <c r="A274" s="12" t="n"/>
      <c r="B274" s="12" t="n"/>
      <c r="C274" s="12" t="n"/>
      <c r="D274" s="28" t="n"/>
      <c r="E274" s="28" t="n"/>
      <c r="F274" s="12" t="n"/>
      <c r="G274" s="29">
        <f>IF(OR($A274="",$B274=""),"",IF(ISNUMBER($E274),$E274,IF(AND(ISNUMBER($D274),ISNUMBER($L274)),EDATE($D274,$L274),"")))</f>
        <v/>
      </c>
      <c r="H274" s="30">
        <f>IF(OR($G274="",$O274="History"),"",$G274-Setup!$B$5)</f>
        <v/>
      </c>
      <c r="I274" s="31">
        <f>IF(OR($A274="",$B274=""),"",IF($O274="History","Renewed",IF($G274="",IF(AND(ISNUMBER($L274),NOT(ISNUMBER($E274))),"Needs a date","No expiry"),IF($H274&lt;0,"Expired",IF($H274&lt;=$M274,"Expiring","Valid")))))</f>
        <v/>
      </c>
      <c r="J274" s="32">
        <f>IF(AND($A274="",$B274="",$C274="",$D274="",$E274=""),"",IF(COUNTIF(People!$A$5:$A$34,$A274)=0,"Pick the person from the list",IF(COUNTIF(Setup!$A$12:$A$23,$B274)=0,"Pick the credential from the list",IF(AND(ISNUMBER($D274),ISNUMBER($E274),$E274&lt;$D274),"Expires before it was issued","OK"))))</f>
        <v/>
      </c>
      <c r="L274" s="33">
        <f>IF($B274="","",IFERROR(IF(INDEX(Setup!$C$12:$C$23,MATCH($B274,Setup!$A$12:$A$23,0))="","",INDEX(Setup!$C$12:$C$23,MATCH($B274,Setup!$A$12:$A$23,0))),""))</f>
        <v/>
      </c>
      <c r="M274" s="33">
        <f>IF($B274="","",IFERROR(IF(INDEX(Setup!$D$12:$D$23,MATCH($B274,Setup!$A$12:$A$23,0))="",60,INDEX(Setup!$D$12:$D$23,MATCH($B274,Setup!$A$12:$A$23,0))),60))</f>
        <v/>
      </c>
      <c r="N274" s="33">
        <f>IF(ISNUMBER($G274),$G274,0)</f>
        <v/>
      </c>
      <c r="O274" s="33">
        <f>IF(OR($A274="",$B274=""),"",IF(COUNTIFS($A$5:$A$404,$A274,$B$5:$B$404,$B274,$N$5:$N$404,"&gt;"&amp;$N274)&gt;0,"History","Current"))</f>
        <v/>
      </c>
    </row>
    <row r="275">
      <c r="A275" s="12" t="n"/>
      <c r="B275" s="12" t="n"/>
      <c r="C275" s="12" t="n"/>
      <c r="D275" s="28" t="n"/>
      <c r="E275" s="28" t="n"/>
      <c r="F275" s="12" t="n"/>
      <c r="G275" s="29">
        <f>IF(OR($A275="",$B275=""),"",IF(ISNUMBER($E275),$E275,IF(AND(ISNUMBER($D275),ISNUMBER($L275)),EDATE($D275,$L275),"")))</f>
        <v/>
      </c>
      <c r="H275" s="30">
        <f>IF(OR($G275="",$O275="History"),"",$G275-Setup!$B$5)</f>
        <v/>
      </c>
      <c r="I275" s="31">
        <f>IF(OR($A275="",$B275=""),"",IF($O275="History","Renewed",IF($G275="",IF(AND(ISNUMBER($L275),NOT(ISNUMBER($E275))),"Needs a date","No expiry"),IF($H275&lt;0,"Expired",IF($H275&lt;=$M275,"Expiring","Valid")))))</f>
        <v/>
      </c>
      <c r="J275" s="32">
        <f>IF(AND($A275="",$B275="",$C275="",$D275="",$E275=""),"",IF(COUNTIF(People!$A$5:$A$34,$A275)=0,"Pick the person from the list",IF(COUNTIF(Setup!$A$12:$A$23,$B275)=0,"Pick the credential from the list",IF(AND(ISNUMBER($D275),ISNUMBER($E275),$E275&lt;$D275),"Expires before it was issued","OK"))))</f>
        <v/>
      </c>
      <c r="L275" s="33">
        <f>IF($B275="","",IFERROR(IF(INDEX(Setup!$C$12:$C$23,MATCH($B275,Setup!$A$12:$A$23,0))="","",INDEX(Setup!$C$12:$C$23,MATCH($B275,Setup!$A$12:$A$23,0))),""))</f>
        <v/>
      </c>
      <c r="M275" s="33">
        <f>IF($B275="","",IFERROR(IF(INDEX(Setup!$D$12:$D$23,MATCH($B275,Setup!$A$12:$A$23,0))="",60,INDEX(Setup!$D$12:$D$23,MATCH($B275,Setup!$A$12:$A$23,0))),60))</f>
        <v/>
      </c>
      <c r="N275" s="33">
        <f>IF(ISNUMBER($G275),$G275,0)</f>
        <v/>
      </c>
      <c r="O275" s="33">
        <f>IF(OR($A275="",$B275=""),"",IF(COUNTIFS($A$5:$A$404,$A275,$B$5:$B$404,$B275,$N$5:$N$404,"&gt;"&amp;$N275)&gt;0,"History","Current"))</f>
        <v/>
      </c>
    </row>
    <row r="276">
      <c r="A276" s="12" t="n"/>
      <c r="B276" s="12" t="n"/>
      <c r="C276" s="12" t="n"/>
      <c r="D276" s="28" t="n"/>
      <c r="E276" s="28" t="n"/>
      <c r="F276" s="12" t="n"/>
      <c r="G276" s="29">
        <f>IF(OR($A276="",$B276=""),"",IF(ISNUMBER($E276),$E276,IF(AND(ISNUMBER($D276),ISNUMBER($L276)),EDATE($D276,$L276),"")))</f>
        <v/>
      </c>
      <c r="H276" s="30">
        <f>IF(OR($G276="",$O276="History"),"",$G276-Setup!$B$5)</f>
        <v/>
      </c>
      <c r="I276" s="31">
        <f>IF(OR($A276="",$B276=""),"",IF($O276="History","Renewed",IF($G276="",IF(AND(ISNUMBER($L276),NOT(ISNUMBER($E276))),"Needs a date","No expiry"),IF($H276&lt;0,"Expired",IF($H276&lt;=$M276,"Expiring","Valid")))))</f>
        <v/>
      </c>
      <c r="J276" s="32">
        <f>IF(AND($A276="",$B276="",$C276="",$D276="",$E276=""),"",IF(COUNTIF(People!$A$5:$A$34,$A276)=0,"Pick the person from the list",IF(COUNTIF(Setup!$A$12:$A$23,$B276)=0,"Pick the credential from the list",IF(AND(ISNUMBER($D276),ISNUMBER($E276),$E276&lt;$D276),"Expires before it was issued","OK"))))</f>
        <v/>
      </c>
      <c r="L276" s="33">
        <f>IF($B276="","",IFERROR(IF(INDEX(Setup!$C$12:$C$23,MATCH($B276,Setup!$A$12:$A$23,0))="","",INDEX(Setup!$C$12:$C$23,MATCH($B276,Setup!$A$12:$A$23,0))),""))</f>
        <v/>
      </c>
      <c r="M276" s="33">
        <f>IF($B276="","",IFERROR(IF(INDEX(Setup!$D$12:$D$23,MATCH($B276,Setup!$A$12:$A$23,0))="",60,INDEX(Setup!$D$12:$D$23,MATCH($B276,Setup!$A$12:$A$23,0))),60))</f>
        <v/>
      </c>
      <c r="N276" s="33">
        <f>IF(ISNUMBER($G276),$G276,0)</f>
        <v/>
      </c>
      <c r="O276" s="33">
        <f>IF(OR($A276="",$B276=""),"",IF(COUNTIFS($A$5:$A$404,$A276,$B$5:$B$404,$B276,$N$5:$N$404,"&gt;"&amp;$N276)&gt;0,"History","Current"))</f>
        <v/>
      </c>
    </row>
    <row r="277">
      <c r="A277" s="12" t="n"/>
      <c r="B277" s="12" t="n"/>
      <c r="C277" s="12" t="n"/>
      <c r="D277" s="28" t="n"/>
      <c r="E277" s="28" t="n"/>
      <c r="F277" s="12" t="n"/>
      <c r="G277" s="29">
        <f>IF(OR($A277="",$B277=""),"",IF(ISNUMBER($E277),$E277,IF(AND(ISNUMBER($D277),ISNUMBER($L277)),EDATE($D277,$L277),"")))</f>
        <v/>
      </c>
      <c r="H277" s="30">
        <f>IF(OR($G277="",$O277="History"),"",$G277-Setup!$B$5)</f>
        <v/>
      </c>
      <c r="I277" s="31">
        <f>IF(OR($A277="",$B277=""),"",IF($O277="History","Renewed",IF($G277="",IF(AND(ISNUMBER($L277),NOT(ISNUMBER($E277))),"Needs a date","No expiry"),IF($H277&lt;0,"Expired",IF($H277&lt;=$M277,"Expiring","Valid")))))</f>
        <v/>
      </c>
      <c r="J277" s="32">
        <f>IF(AND($A277="",$B277="",$C277="",$D277="",$E277=""),"",IF(COUNTIF(People!$A$5:$A$34,$A277)=0,"Pick the person from the list",IF(COUNTIF(Setup!$A$12:$A$23,$B277)=0,"Pick the credential from the list",IF(AND(ISNUMBER($D277),ISNUMBER($E277),$E277&lt;$D277),"Expires before it was issued","OK"))))</f>
        <v/>
      </c>
      <c r="L277" s="33">
        <f>IF($B277="","",IFERROR(IF(INDEX(Setup!$C$12:$C$23,MATCH($B277,Setup!$A$12:$A$23,0))="","",INDEX(Setup!$C$12:$C$23,MATCH($B277,Setup!$A$12:$A$23,0))),""))</f>
        <v/>
      </c>
      <c r="M277" s="33">
        <f>IF($B277="","",IFERROR(IF(INDEX(Setup!$D$12:$D$23,MATCH($B277,Setup!$A$12:$A$23,0))="",60,INDEX(Setup!$D$12:$D$23,MATCH($B277,Setup!$A$12:$A$23,0))),60))</f>
        <v/>
      </c>
      <c r="N277" s="33">
        <f>IF(ISNUMBER($G277),$G277,0)</f>
        <v/>
      </c>
      <c r="O277" s="33">
        <f>IF(OR($A277="",$B277=""),"",IF(COUNTIFS($A$5:$A$404,$A277,$B$5:$B$404,$B277,$N$5:$N$404,"&gt;"&amp;$N277)&gt;0,"History","Current"))</f>
        <v/>
      </c>
    </row>
    <row r="278">
      <c r="A278" s="12" t="n"/>
      <c r="B278" s="12" t="n"/>
      <c r="C278" s="12" t="n"/>
      <c r="D278" s="28" t="n"/>
      <c r="E278" s="28" t="n"/>
      <c r="F278" s="12" t="n"/>
      <c r="G278" s="29">
        <f>IF(OR($A278="",$B278=""),"",IF(ISNUMBER($E278),$E278,IF(AND(ISNUMBER($D278),ISNUMBER($L278)),EDATE($D278,$L278),"")))</f>
        <v/>
      </c>
      <c r="H278" s="30">
        <f>IF(OR($G278="",$O278="History"),"",$G278-Setup!$B$5)</f>
        <v/>
      </c>
      <c r="I278" s="31">
        <f>IF(OR($A278="",$B278=""),"",IF($O278="History","Renewed",IF($G278="",IF(AND(ISNUMBER($L278),NOT(ISNUMBER($E278))),"Needs a date","No expiry"),IF($H278&lt;0,"Expired",IF($H278&lt;=$M278,"Expiring","Valid")))))</f>
        <v/>
      </c>
      <c r="J278" s="32">
        <f>IF(AND($A278="",$B278="",$C278="",$D278="",$E278=""),"",IF(COUNTIF(People!$A$5:$A$34,$A278)=0,"Pick the person from the list",IF(COUNTIF(Setup!$A$12:$A$23,$B278)=0,"Pick the credential from the list",IF(AND(ISNUMBER($D278),ISNUMBER($E278),$E278&lt;$D278),"Expires before it was issued","OK"))))</f>
        <v/>
      </c>
      <c r="L278" s="33">
        <f>IF($B278="","",IFERROR(IF(INDEX(Setup!$C$12:$C$23,MATCH($B278,Setup!$A$12:$A$23,0))="","",INDEX(Setup!$C$12:$C$23,MATCH($B278,Setup!$A$12:$A$23,0))),""))</f>
        <v/>
      </c>
      <c r="M278" s="33">
        <f>IF($B278="","",IFERROR(IF(INDEX(Setup!$D$12:$D$23,MATCH($B278,Setup!$A$12:$A$23,0))="",60,INDEX(Setup!$D$12:$D$23,MATCH($B278,Setup!$A$12:$A$23,0))),60))</f>
        <v/>
      </c>
      <c r="N278" s="33">
        <f>IF(ISNUMBER($G278),$G278,0)</f>
        <v/>
      </c>
      <c r="O278" s="33">
        <f>IF(OR($A278="",$B278=""),"",IF(COUNTIFS($A$5:$A$404,$A278,$B$5:$B$404,$B278,$N$5:$N$404,"&gt;"&amp;$N278)&gt;0,"History","Current"))</f>
        <v/>
      </c>
    </row>
    <row r="279">
      <c r="A279" s="12" t="n"/>
      <c r="B279" s="12" t="n"/>
      <c r="C279" s="12" t="n"/>
      <c r="D279" s="28" t="n"/>
      <c r="E279" s="28" t="n"/>
      <c r="F279" s="12" t="n"/>
      <c r="G279" s="29">
        <f>IF(OR($A279="",$B279=""),"",IF(ISNUMBER($E279),$E279,IF(AND(ISNUMBER($D279),ISNUMBER($L279)),EDATE($D279,$L279),"")))</f>
        <v/>
      </c>
      <c r="H279" s="30">
        <f>IF(OR($G279="",$O279="History"),"",$G279-Setup!$B$5)</f>
        <v/>
      </c>
      <c r="I279" s="31">
        <f>IF(OR($A279="",$B279=""),"",IF($O279="History","Renewed",IF($G279="",IF(AND(ISNUMBER($L279),NOT(ISNUMBER($E279))),"Needs a date","No expiry"),IF($H279&lt;0,"Expired",IF($H279&lt;=$M279,"Expiring","Valid")))))</f>
        <v/>
      </c>
      <c r="J279" s="32">
        <f>IF(AND($A279="",$B279="",$C279="",$D279="",$E279=""),"",IF(COUNTIF(People!$A$5:$A$34,$A279)=0,"Pick the person from the list",IF(COUNTIF(Setup!$A$12:$A$23,$B279)=0,"Pick the credential from the list",IF(AND(ISNUMBER($D279),ISNUMBER($E279),$E279&lt;$D279),"Expires before it was issued","OK"))))</f>
        <v/>
      </c>
      <c r="L279" s="33">
        <f>IF($B279="","",IFERROR(IF(INDEX(Setup!$C$12:$C$23,MATCH($B279,Setup!$A$12:$A$23,0))="","",INDEX(Setup!$C$12:$C$23,MATCH($B279,Setup!$A$12:$A$23,0))),""))</f>
        <v/>
      </c>
      <c r="M279" s="33">
        <f>IF($B279="","",IFERROR(IF(INDEX(Setup!$D$12:$D$23,MATCH($B279,Setup!$A$12:$A$23,0))="",60,INDEX(Setup!$D$12:$D$23,MATCH($B279,Setup!$A$12:$A$23,0))),60))</f>
        <v/>
      </c>
      <c r="N279" s="33">
        <f>IF(ISNUMBER($G279),$G279,0)</f>
        <v/>
      </c>
      <c r="O279" s="33">
        <f>IF(OR($A279="",$B279=""),"",IF(COUNTIFS($A$5:$A$404,$A279,$B$5:$B$404,$B279,$N$5:$N$404,"&gt;"&amp;$N279)&gt;0,"History","Current"))</f>
        <v/>
      </c>
    </row>
    <row r="280">
      <c r="A280" s="12" t="n"/>
      <c r="B280" s="12" t="n"/>
      <c r="C280" s="12" t="n"/>
      <c r="D280" s="28" t="n"/>
      <c r="E280" s="28" t="n"/>
      <c r="F280" s="12" t="n"/>
      <c r="G280" s="29">
        <f>IF(OR($A280="",$B280=""),"",IF(ISNUMBER($E280),$E280,IF(AND(ISNUMBER($D280),ISNUMBER($L280)),EDATE($D280,$L280),"")))</f>
        <v/>
      </c>
      <c r="H280" s="30">
        <f>IF(OR($G280="",$O280="History"),"",$G280-Setup!$B$5)</f>
        <v/>
      </c>
      <c r="I280" s="31">
        <f>IF(OR($A280="",$B280=""),"",IF($O280="History","Renewed",IF($G280="",IF(AND(ISNUMBER($L280),NOT(ISNUMBER($E280))),"Needs a date","No expiry"),IF($H280&lt;0,"Expired",IF($H280&lt;=$M280,"Expiring","Valid")))))</f>
        <v/>
      </c>
      <c r="J280" s="32">
        <f>IF(AND($A280="",$B280="",$C280="",$D280="",$E280=""),"",IF(COUNTIF(People!$A$5:$A$34,$A280)=0,"Pick the person from the list",IF(COUNTIF(Setup!$A$12:$A$23,$B280)=0,"Pick the credential from the list",IF(AND(ISNUMBER($D280),ISNUMBER($E280),$E280&lt;$D280),"Expires before it was issued","OK"))))</f>
        <v/>
      </c>
      <c r="L280" s="33">
        <f>IF($B280="","",IFERROR(IF(INDEX(Setup!$C$12:$C$23,MATCH($B280,Setup!$A$12:$A$23,0))="","",INDEX(Setup!$C$12:$C$23,MATCH($B280,Setup!$A$12:$A$23,0))),""))</f>
        <v/>
      </c>
      <c r="M280" s="33">
        <f>IF($B280="","",IFERROR(IF(INDEX(Setup!$D$12:$D$23,MATCH($B280,Setup!$A$12:$A$23,0))="",60,INDEX(Setup!$D$12:$D$23,MATCH($B280,Setup!$A$12:$A$23,0))),60))</f>
        <v/>
      </c>
      <c r="N280" s="33">
        <f>IF(ISNUMBER($G280),$G280,0)</f>
        <v/>
      </c>
      <c r="O280" s="33">
        <f>IF(OR($A280="",$B280=""),"",IF(COUNTIFS($A$5:$A$404,$A280,$B$5:$B$404,$B280,$N$5:$N$404,"&gt;"&amp;$N280)&gt;0,"History","Current"))</f>
        <v/>
      </c>
    </row>
    <row r="281">
      <c r="A281" s="12" t="n"/>
      <c r="B281" s="12" t="n"/>
      <c r="C281" s="12" t="n"/>
      <c r="D281" s="28" t="n"/>
      <c r="E281" s="28" t="n"/>
      <c r="F281" s="12" t="n"/>
      <c r="G281" s="29">
        <f>IF(OR($A281="",$B281=""),"",IF(ISNUMBER($E281),$E281,IF(AND(ISNUMBER($D281),ISNUMBER($L281)),EDATE($D281,$L281),"")))</f>
        <v/>
      </c>
      <c r="H281" s="30">
        <f>IF(OR($G281="",$O281="History"),"",$G281-Setup!$B$5)</f>
        <v/>
      </c>
      <c r="I281" s="31">
        <f>IF(OR($A281="",$B281=""),"",IF($O281="History","Renewed",IF($G281="",IF(AND(ISNUMBER($L281),NOT(ISNUMBER($E281))),"Needs a date","No expiry"),IF($H281&lt;0,"Expired",IF($H281&lt;=$M281,"Expiring","Valid")))))</f>
        <v/>
      </c>
      <c r="J281" s="32">
        <f>IF(AND($A281="",$B281="",$C281="",$D281="",$E281=""),"",IF(COUNTIF(People!$A$5:$A$34,$A281)=0,"Pick the person from the list",IF(COUNTIF(Setup!$A$12:$A$23,$B281)=0,"Pick the credential from the list",IF(AND(ISNUMBER($D281),ISNUMBER($E281),$E281&lt;$D281),"Expires before it was issued","OK"))))</f>
        <v/>
      </c>
      <c r="L281" s="33">
        <f>IF($B281="","",IFERROR(IF(INDEX(Setup!$C$12:$C$23,MATCH($B281,Setup!$A$12:$A$23,0))="","",INDEX(Setup!$C$12:$C$23,MATCH($B281,Setup!$A$12:$A$23,0))),""))</f>
        <v/>
      </c>
      <c r="M281" s="33">
        <f>IF($B281="","",IFERROR(IF(INDEX(Setup!$D$12:$D$23,MATCH($B281,Setup!$A$12:$A$23,0))="",60,INDEX(Setup!$D$12:$D$23,MATCH($B281,Setup!$A$12:$A$23,0))),60))</f>
        <v/>
      </c>
      <c r="N281" s="33">
        <f>IF(ISNUMBER($G281),$G281,0)</f>
        <v/>
      </c>
      <c r="O281" s="33">
        <f>IF(OR($A281="",$B281=""),"",IF(COUNTIFS($A$5:$A$404,$A281,$B$5:$B$404,$B281,$N$5:$N$404,"&gt;"&amp;$N281)&gt;0,"History","Current"))</f>
        <v/>
      </c>
    </row>
    <row r="282">
      <c r="A282" s="12" t="n"/>
      <c r="B282" s="12" t="n"/>
      <c r="C282" s="12" t="n"/>
      <c r="D282" s="28" t="n"/>
      <c r="E282" s="28" t="n"/>
      <c r="F282" s="12" t="n"/>
      <c r="G282" s="29">
        <f>IF(OR($A282="",$B282=""),"",IF(ISNUMBER($E282),$E282,IF(AND(ISNUMBER($D282),ISNUMBER($L282)),EDATE($D282,$L282),"")))</f>
        <v/>
      </c>
      <c r="H282" s="30">
        <f>IF(OR($G282="",$O282="History"),"",$G282-Setup!$B$5)</f>
        <v/>
      </c>
      <c r="I282" s="31">
        <f>IF(OR($A282="",$B282=""),"",IF($O282="History","Renewed",IF($G282="",IF(AND(ISNUMBER($L282),NOT(ISNUMBER($E282))),"Needs a date","No expiry"),IF($H282&lt;0,"Expired",IF($H282&lt;=$M282,"Expiring","Valid")))))</f>
        <v/>
      </c>
      <c r="J282" s="32">
        <f>IF(AND($A282="",$B282="",$C282="",$D282="",$E282=""),"",IF(COUNTIF(People!$A$5:$A$34,$A282)=0,"Pick the person from the list",IF(COUNTIF(Setup!$A$12:$A$23,$B282)=0,"Pick the credential from the list",IF(AND(ISNUMBER($D282),ISNUMBER($E282),$E282&lt;$D282),"Expires before it was issued","OK"))))</f>
        <v/>
      </c>
      <c r="L282" s="33">
        <f>IF($B282="","",IFERROR(IF(INDEX(Setup!$C$12:$C$23,MATCH($B282,Setup!$A$12:$A$23,0))="","",INDEX(Setup!$C$12:$C$23,MATCH($B282,Setup!$A$12:$A$23,0))),""))</f>
        <v/>
      </c>
      <c r="M282" s="33">
        <f>IF($B282="","",IFERROR(IF(INDEX(Setup!$D$12:$D$23,MATCH($B282,Setup!$A$12:$A$23,0))="",60,INDEX(Setup!$D$12:$D$23,MATCH($B282,Setup!$A$12:$A$23,0))),60))</f>
        <v/>
      </c>
      <c r="N282" s="33">
        <f>IF(ISNUMBER($G282),$G282,0)</f>
        <v/>
      </c>
      <c r="O282" s="33">
        <f>IF(OR($A282="",$B282=""),"",IF(COUNTIFS($A$5:$A$404,$A282,$B$5:$B$404,$B282,$N$5:$N$404,"&gt;"&amp;$N282)&gt;0,"History","Current"))</f>
        <v/>
      </c>
    </row>
    <row r="283">
      <c r="A283" s="12" t="n"/>
      <c r="B283" s="12" t="n"/>
      <c r="C283" s="12" t="n"/>
      <c r="D283" s="28" t="n"/>
      <c r="E283" s="28" t="n"/>
      <c r="F283" s="12" t="n"/>
      <c r="G283" s="29">
        <f>IF(OR($A283="",$B283=""),"",IF(ISNUMBER($E283),$E283,IF(AND(ISNUMBER($D283),ISNUMBER($L283)),EDATE($D283,$L283),"")))</f>
        <v/>
      </c>
      <c r="H283" s="30">
        <f>IF(OR($G283="",$O283="History"),"",$G283-Setup!$B$5)</f>
        <v/>
      </c>
      <c r="I283" s="31">
        <f>IF(OR($A283="",$B283=""),"",IF($O283="History","Renewed",IF($G283="",IF(AND(ISNUMBER($L283),NOT(ISNUMBER($E283))),"Needs a date","No expiry"),IF($H283&lt;0,"Expired",IF($H283&lt;=$M283,"Expiring","Valid")))))</f>
        <v/>
      </c>
      <c r="J283" s="32">
        <f>IF(AND($A283="",$B283="",$C283="",$D283="",$E283=""),"",IF(COUNTIF(People!$A$5:$A$34,$A283)=0,"Pick the person from the list",IF(COUNTIF(Setup!$A$12:$A$23,$B283)=0,"Pick the credential from the list",IF(AND(ISNUMBER($D283),ISNUMBER($E283),$E283&lt;$D283),"Expires before it was issued","OK"))))</f>
        <v/>
      </c>
      <c r="L283" s="33">
        <f>IF($B283="","",IFERROR(IF(INDEX(Setup!$C$12:$C$23,MATCH($B283,Setup!$A$12:$A$23,0))="","",INDEX(Setup!$C$12:$C$23,MATCH($B283,Setup!$A$12:$A$23,0))),""))</f>
        <v/>
      </c>
      <c r="M283" s="33">
        <f>IF($B283="","",IFERROR(IF(INDEX(Setup!$D$12:$D$23,MATCH($B283,Setup!$A$12:$A$23,0))="",60,INDEX(Setup!$D$12:$D$23,MATCH($B283,Setup!$A$12:$A$23,0))),60))</f>
        <v/>
      </c>
      <c r="N283" s="33">
        <f>IF(ISNUMBER($G283),$G283,0)</f>
        <v/>
      </c>
      <c r="O283" s="33">
        <f>IF(OR($A283="",$B283=""),"",IF(COUNTIFS($A$5:$A$404,$A283,$B$5:$B$404,$B283,$N$5:$N$404,"&gt;"&amp;$N283)&gt;0,"History","Current"))</f>
        <v/>
      </c>
    </row>
    <row r="284">
      <c r="A284" s="12" t="n"/>
      <c r="B284" s="12" t="n"/>
      <c r="C284" s="12" t="n"/>
      <c r="D284" s="28" t="n"/>
      <c r="E284" s="28" t="n"/>
      <c r="F284" s="12" t="n"/>
      <c r="G284" s="29">
        <f>IF(OR($A284="",$B284=""),"",IF(ISNUMBER($E284),$E284,IF(AND(ISNUMBER($D284),ISNUMBER($L284)),EDATE($D284,$L284),"")))</f>
        <v/>
      </c>
      <c r="H284" s="30">
        <f>IF(OR($G284="",$O284="History"),"",$G284-Setup!$B$5)</f>
        <v/>
      </c>
      <c r="I284" s="31">
        <f>IF(OR($A284="",$B284=""),"",IF($O284="History","Renewed",IF($G284="",IF(AND(ISNUMBER($L284),NOT(ISNUMBER($E284))),"Needs a date","No expiry"),IF($H284&lt;0,"Expired",IF($H284&lt;=$M284,"Expiring","Valid")))))</f>
        <v/>
      </c>
      <c r="J284" s="32">
        <f>IF(AND($A284="",$B284="",$C284="",$D284="",$E284=""),"",IF(COUNTIF(People!$A$5:$A$34,$A284)=0,"Pick the person from the list",IF(COUNTIF(Setup!$A$12:$A$23,$B284)=0,"Pick the credential from the list",IF(AND(ISNUMBER($D284),ISNUMBER($E284),$E284&lt;$D284),"Expires before it was issued","OK"))))</f>
        <v/>
      </c>
      <c r="L284" s="33">
        <f>IF($B284="","",IFERROR(IF(INDEX(Setup!$C$12:$C$23,MATCH($B284,Setup!$A$12:$A$23,0))="","",INDEX(Setup!$C$12:$C$23,MATCH($B284,Setup!$A$12:$A$23,0))),""))</f>
        <v/>
      </c>
      <c r="M284" s="33">
        <f>IF($B284="","",IFERROR(IF(INDEX(Setup!$D$12:$D$23,MATCH($B284,Setup!$A$12:$A$23,0))="",60,INDEX(Setup!$D$12:$D$23,MATCH($B284,Setup!$A$12:$A$23,0))),60))</f>
        <v/>
      </c>
      <c r="N284" s="33">
        <f>IF(ISNUMBER($G284),$G284,0)</f>
        <v/>
      </c>
      <c r="O284" s="33">
        <f>IF(OR($A284="",$B284=""),"",IF(COUNTIFS($A$5:$A$404,$A284,$B$5:$B$404,$B284,$N$5:$N$404,"&gt;"&amp;$N284)&gt;0,"History","Current"))</f>
        <v/>
      </c>
    </row>
    <row r="285">
      <c r="A285" s="12" t="n"/>
      <c r="B285" s="12" t="n"/>
      <c r="C285" s="12" t="n"/>
      <c r="D285" s="28" t="n"/>
      <c r="E285" s="28" t="n"/>
      <c r="F285" s="12" t="n"/>
      <c r="G285" s="29">
        <f>IF(OR($A285="",$B285=""),"",IF(ISNUMBER($E285),$E285,IF(AND(ISNUMBER($D285),ISNUMBER($L285)),EDATE($D285,$L285),"")))</f>
        <v/>
      </c>
      <c r="H285" s="30">
        <f>IF(OR($G285="",$O285="History"),"",$G285-Setup!$B$5)</f>
        <v/>
      </c>
      <c r="I285" s="31">
        <f>IF(OR($A285="",$B285=""),"",IF($O285="History","Renewed",IF($G285="",IF(AND(ISNUMBER($L285),NOT(ISNUMBER($E285))),"Needs a date","No expiry"),IF($H285&lt;0,"Expired",IF($H285&lt;=$M285,"Expiring","Valid")))))</f>
        <v/>
      </c>
      <c r="J285" s="32">
        <f>IF(AND($A285="",$B285="",$C285="",$D285="",$E285=""),"",IF(COUNTIF(People!$A$5:$A$34,$A285)=0,"Pick the person from the list",IF(COUNTIF(Setup!$A$12:$A$23,$B285)=0,"Pick the credential from the list",IF(AND(ISNUMBER($D285),ISNUMBER($E285),$E285&lt;$D285),"Expires before it was issued","OK"))))</f>
        <v/>
      </c>
      <c r="L285" s="33">
        <f>IF($B285="","",IFERROR(IF(INDEX(Setup!$C$12:$C$23,MATCH($B285,Setup!$A$12:$A$23,0))="","",INDEX(Setup!$C$12:$C$23,MATCH($B285,Setup!$A$12:$A$23,0))),""))</f>
        <v/>
      </c>
      <c r="M285" s="33">
        <f>IF($B285="","",IFERROR(IF(INDEX(Setup!$D$12:$D$23,MATCH($B285,Setup!$A$12:$A$23,0))="",60,INDEX(Setup!$D$12:$D$23,MATCH($B285,Setup!$A$12:$A$23,0))),60))</f>
        <v/>
      </c>
      <c r="N285" s="33">
        <f>IF(ISNUMBER($G285),$G285,0)</f>
        <v/>
      </c>
      <c r="O285" s="33">
        <f>IF(OR($A285="",$B285=""),"",IF(COUNTIFS($A$5:$A$404,$A285,$B$5:$B$404,$B285,$N$5:$N$404,"&gt;"&amp;$N285)&gt;0,"History","Current"))</f>
        <v/>
      </c>
    </row>
    <row r="286">
      <c r="A286" s="12" t="n"/>
      <c r="B286" s="12" t="n"/>
      <c r="C286" s="12" t="n"/>
      <c r="D286" s="28" t="n"/>
      <c r="E286" s="28" t="n"/>
      <c r="F286" s="12" t="n"/>
      <c r="G286" s="29">
        <f>IF(OR($A286="",$B286=""),"",IF(ISNUMBER($E286),$E286,IF(AND(ISNUMBER($D286),ISNUMBER($L286)),EDATE($D286,$L286),"")))</f>
        <v/>
      </c>
      <c r="H286" s="30">
        <f>IF(OR($G286="",$O286="History"),"",$G286-Setup!$B$5)</f>
        <v/>
      </c>
      <c r="I286" s="31">
        <f>IF(OR($A286="",$B286=""),"",IF($O286="History","Renewed",IF($G286="",IF(AND(ISNUMBER($L286),NOT(ISNUMBER($E286))),"Needs a date","No expiry"),IF($H286&lt;0,"Expired",IF($H286&lt;=$M286,"Expiring","Valid")))))</f>
        <v/>
      </c>
      <c r="J286" s="32">
        <f>IF(AND($A286="",$B286="",$C286="",$D286="",$E286=""),"",IF(COUNTIF(People!$A$5:$A$34,$A286)=0,"Pick the person from the list",IF(COUNTIF(Setup!$A$12:$A$23,$B286)=0,"Pick the credential from the list",IF(AND(ISNUMBER($D286),ISNUMBER($E286),$E286&lt;$D286),"Expires before it was issued","OK"))))</f>
        <v/>
      </c>
      <c r="L286" s="33">
        <f>IF($B286="","",IFERROR(IF(INDEX(Setup!$C$12:$C$23,MATCH($B286,Setup!$A$12:$A$23,0))="","",INDEX(Setup!$C$12:$C$23,MATCH($B286,Setup!$A$12:$A$23,0))),""))</f>
        <v/>
      </c>
      <c r="M286" s="33">
        <f>IF($B286="","",IFERROR(IF(INDEX(Setup!$D$12:$D$23,MATCH($B286,Setup!$A$12:$A$23,0))="",60,INDEX(Setup!$D$12:$D$23,MATCH($B286,Setup!$A$12:$A$23,0))),60))</f>
        <v/>
      </c>
      <c r="N286" s="33">
        <f>IF(ISNUMBER($G286),$G286,0)</f>
        <v/>
      </c>
      <c r="O286" s="33">
        <f>IF(OR($A286="",$B286=""),"",IF(COUNTIFS($A$5:$A$404,$A286,$B$5:$B$404,$B286,$N$5:$N$404,"&gt;"&amp;$N286)&gt;0,"History","Current"))</f>
        <v/>
      </c>
    </row>
    <row r="287">
      <c r="A287" s="12" t="n"/>
      <c r="B287" s="12" t="n"/>
      <c r="C287" s="12" t="n"/>
      <c r="D287" s="28" t="n"/>
      <c r="E287" s="28" t="n"/>
      <c r="F287" s="12" t="n"/>
      <c r="G287" s="29">
        <f>IF(OR($A287="",$B287=""),"",IF(ISNUMBER($E287),$E287,IF(AND(ISNUMBER($D287),ISNUMBER($L287)),EDATE($D287,$L287),"")))</f>
        <v/>
      </c>
      <c r="H287" s="30">
        <f>IF(OR($G287="",$O287="History"),"",$G287-Setup!$B$5)</f>
        <v/>
      </c>
      <c r="I287" s="31">
        <f>IF(OR($A287="",$B287=""),"",IF($O287="History","Renewed",IF($G287="",IF(AND(ISNUMBER($L287),NOT(ISNUMBER($E287))),"Needs a date","No expiry"),IF($H287&lt;0,"Expired",IF($H287&lt;=$M287,"Expiring","Valid")))))</f>
        <v/>
      </c>
      <c r="J287" s="32">
        <f>IF(AND($A287="",$B287="",$C287="",$D287="",$E287=""),"",IF(COUNTIF(People!$A$5:$A$34,$A287)=0,"Pick the person from the list",IF(COUNTIF(Setup!$A$12:$A$23,$B287)=0,"Pick the credential from the list",IF(AND(ISNUMBER($D287),ISNUMBER($E287),$E287&lt;$D287),"Expires before it was issued","OK"))))</f>
        <v/>
      </c>
      <c r="L287" s="33">
        <f>IF($B287="","",IFERROR(IF(INDEX(Setup!$C$12:$C$23,MATCH($B287,Setup!$A$12:$A$23,0))="","",INDEX(Setup!$C$12:$C$23,MATCH($B287,Setup!$A$12:$A$23,0))),""))</f>
        <v/>
      </c>
      <c r="M287" s="33">
        <f>IF($B287="","",IFERROR(IF(INDEX(Setup!$D$12:$D$23,MATCH($B287,Setup!$A$12:$A$23,0))="",60,INDEX(Setup!$D$12:$D$23,MATCH($B287,Setup!$A$12:$A$23,0))),60))</f>
        <v/>
      </c>
      <c r="N287" s="33">
        <f>IF(ISNUMBER($G287),$G287,0)</f>
        <v/>
      </c>
      <c r="O287" s="33">
        <f>IF(OR($A287="",$B287=""),"",IF(COUNTIFS($A$5:$A$404,$A287,$B$5:$B$404,$B287,$N$5:$N$404,"&gt;"&amp;$N287)&gt;0,"History","Current"))</f>
        <v/>
      </c>
    </row>
    <row r="288">
      <c r="A288" s="12" t="n"/>
      <c r="B288" s="12" t="n"/>
      <c r="C288" s="12" t="n"/>
      <c r="D288" s="28" t="n"/>
      <c r="E288" s="28" t="n"/>
      <c r="F288" s="12" t="n"/>
      <c r="G288" s="29">
        <f>IF(OR($A288="",$B288=""),"",IF(ISNUMBER($E288),$E288,IF(AND(ISNUMBER($D288),ISNUMBER($L288)),EDATE($D288,$L288),"")))</f>
        <v/>
      </c>
      <c r="H288" s="30">
        <f>IF(OR($G288="",$O288="History"),"",$G288-Setup!$B$5)</f>
        <v/>
      </c>
      <c r="I288" s="31">
        <f>IF(OR($A288="",$B288=""),"",IF($O288="History","Renewed",IF($G288="",IF(AND(ISNUMBER($L288),NOT(ISNUMBER($E288))),"Needs a date","No expiry"),IF($H288&lt;0,"Expired",IF($H288&lt;=$M288,"Expiring","Valid")))))</f>
        <v/>
      </c>
      <c r="J288" s="32">
        <f>IF(AND($A288="",$B288="",$C288="",$D288="",$E288=""),"",IF(COUNTIF(People!$A$5:$A$34,$A288)=0,"Pick the person from the list",IF(COUNTIF(Setup!$A$12:$A$23,$B288)=0,"Pick the credential from the list",IF(AND(ISNUMBER($D288),ISNUMBER($E288),$E288&lt;$D288),"Expires before it was issued","OK"))))</f>
        <v/>
      </c>
      <c r="L288" s="33">
        <f>IF($B288="","",IFERROR(IF(INDEX(Setup!$C$12:$C$23,MATCH($B288,Setup!$A$12:$A$23,0))="","",INDEX(Setup!$C$12:$C$23,MATCH($B288,Setup!$A$12:$A$23,0))),""))</f>
        <v/>
      </c>
      <c r="M288" s="33">
        <f>IF($B288="","",IFERROR(IF(INDEX(Setup!$D$12:$D$23,MATCH($B288,Setup!$A$12:$A$23,0))="",60,INDEX(Setup!$D$12:$D$23,MATCH($B288,Setup!$A$12:$A$23,0))),60))</f>
        <v/>
      </c>
      <c r="N288" s="33">
        <f>IF(ISNUMBER($G288),$G288,0)</f>
        <v/>
      </c>
      <c r="O288" s="33">
        <f>IF(OR($A288="",$B288=""),"",IF(COUNTIFS($A$5:$A$404,$A288,$B$5:$B$404,$B288,$N$5:$N$404,"&gt;"&amp;$N288)&gt;0,"History","Current"))</f>
        <v/>
      </c>
    </row>
    <row r="289">
      <c r="A289" s="12" t="n"/>
      <c r="B289" s="12" t="n"/>
      <c r="C289" s="12" t="n"/>
      <c r="D289" s="28" t="n"/>
      <c r="E289" s="28" t="n"/>
      <c r="F289" s="12" t="n"/>
      <c r="G289" s="29">
        <f>IF(OR($A289="",$B289=""),"",IF(ISNUMBER($E289),$E289,IF(AND(ISNUMBER($D289),ISNUMBER($L289)),EDATE($D289,$L289),"")))</f>
        <v/>
      </c>
      <c r="H289" s="30">
        <f>IF(OR($G289="",$O289="History"),"",$G289-Setup!$B$5)</f>
        <v/>
      </c>
      <c r="I289" s="31">
        <f>IF(OR($A289="",$B289=""),"",IF($O289="History","Renewed",IF($G289="",IF(AND(ISNUMBER($L289),NOT(ISNUMBER($E289))),"Needs a date","No expiry"),IF($H289&lt;0,"Expired",IF($H289&lt;=$M289,"Expiring","Valid")))))</f>
        <v/>
      </c>
      <c r="J289" s="32">
        <f>IF(AND($A289="",$B289="",$C289="",$D289="",$E289=""),"",IF(COUNTIF(People!$A$5:$A$34,$A289)=0,"Pick the person from the list",IF(COUNTIF(Setup!$A$12:$A$23,$B289)=0,"Pick the credential from the list",IF(AND(ISNUMBER($D289),ISNUMBER($E289),$E289&lt;$D289),"Expires before it was issued","OK"))))</f>
        <v/>
      </c>
      <c r="L289" s="33">
        <f>IF($B289="","",IFERROR(IF(INDEX(Setup!$C$12:$C$23,MATCH($B289,Setup!$A$12:$A$23,0))="","",INDEX(Setup!$C$12:$C$23,MATCH($B289,Setup!$A$12:$A$23,0))),""))</f>
        <v/>
      </c>
      <c r="M289" s="33">
        <f>IF($B289="","",IFERROR(IF(INDEX(Setup!$D$12:$D$23,MATCH($B289,Setup!$A$12:$A$23,0))="",60,INDEX(Setup!$D$12:$D$23,MATCH($B289,Setup!$A$12:$A$23,0))),60))</f>
        <v/>
      </c>
      <c r="N289" s="33">
        <f>IF(ISNUMBER($G289),$G289,0)</f>
        <v/>
      </c>
      <c r="O289" s="33">
        <f>IF(OR($A289="",$B289=""),"",IF(COUNTIFS($A$5:$A$404,$A289,$B$5:$B$404,$B289,$N$5:$N$404,"&gt;"&amp;$N289)&gt;0,"History","Current"))</f>
        <v/>
      </c>
    </row>
    <row r="290">
      <c r="A290" s="12" t="n"/>
      <c r="B290" s="12" t="n"/>
      <c r="C290" s="12" t="n"/>
      <c r="D290" s="28" t="n"/>
      <c r="E290" s="28" t="n"/>
      <c r="F290" s="12" t="n"/>
      <c r="G290" s="29">
        <f>IF(OR($A290="",$B290=""),"",IF(ISNUMBER($E290),$E290,IF(AND(ISNUMBER($D290),ISNUMBER($L290)),EDATE($D290,$L290),"")))</f>
        <v/>
      </c>
      <c r="H290" s="30">
        <f>IF(OR($G290="",$O290="History"),"",$G290-Setup!$B$5)</f>
        <v/>
      </c>
      <c r="I290" s="31">
        <f>IF(OR($A290="",$B290=""),"",IF($O290="History","Renewed",IF($G290="",IF(AND(ISNUMBER($L290),NOT(ISNUMBER($E290))),"Needs a date","No expiry"),IF($H290&lt;0,"Expired",IF($H290&lt;=$M290,"Expiring","Valid")))))</f>
        <v/>
      </c>
      <c r="J290" s="32">
        <f>IF(AND($A290="",$B290="",$C290="",$D290="",$E290=""),"",IF(COUNTIF(People!$A$5:$A$34,$A290)=0,"Pick the person from the list",IF(COUNTIF(Setup!$A$12:$A$23,$B290)=0,"Pick the credential from the list",IF(AND(ISNUMBER($D290),ISNUMBER($E290),$E290&lt;$D290),"Expires before it was issued","OK"))))</f>
        <v/>
      </c>
      <c r="L290" s="33">
        <f>IF($B290="","",IFERROR(IF(INDEX(Setup!$C$12:$C$23,MATCH($B290,Setup!$A$12:$A$23,0))="","",INDEX(Setup!$C$12:$C$23,MATCH($B290,Setup!$A$12:$A$23,0))),""))</f>
        <v/>
      </c>
      <c r="M290" s="33">
        <f>IF($B290="","",IFERROR(IF(INDEX(Setup!$D$12:$D$23,MATCH($B290,Setup!$A$12:$A$23,0))="",60,INDEX(Setup!$D$12:$D$23,MATCH($B290,Setup!$A$12:$A$23,0))),60))</f>
        <v/>
      </c>
      <c r="N290" s="33">
        <f>IF(ISNUMBER($G290),$G290,0)</f>
        <v/>
      </c>
      <c r="O290" s="33">
        <f>IF(OR($A290="",$B290=""),"",IF(COUNTIFS($A$5:$A$404,$A290,$B$5:$B$404,$B290,$N$5:$N$404,"&gt;"&amp;$N290)&gt;0,"History","Current"))</f>
        <v/>
      </c>
    </row>
    <row r="291">
      <c r="A291" s="12" t="n"/>
      <c r="B291" s="12" t="n"/>
      <c r="C291" s="12" t="n"/>
      <c r="D291" s="28" t="n"/>
      <c r="E291" s="28" t="n"/>
      <c r="F291" s="12" t="n"/>
      <c r="G291" s="29">
        <f>IF(OR($A291="",$B291=""),"",IF(ISNUMBER($E291),$E291,IF(AND(ISNUMBER($D291),ISNUMBER($L291)),EDATE($D291,$L291),"")))</f>
        <v/>
      </c>
      <c r="H291" s="30">
        <f>IF(OR($G291="",$O291="History"),"",$G291-Setup!$B$5)</f>
        <v/>
      </c>
      <c r="I291" s="31">
        <f>IF(OR($A291="",$B291=""),"",IF($O291="History","Renewed",IF($G291="",IF(AND(ISNUMBER($L291),NOT(ISNUMBER($E291))),"Needs a date","No expiry"),IF($H291&lt;0,"Expired",IF($H291&lt;=$M291,"Expiring","Valid")))))</f>
        <v/>
      </c>
      <c r="J291" s="32">
        <f>IF(AND($A291="",$B291="",$C291="",$D291="",$E291=""),"",IF(COUNTIF(People!$A$5:$A$34,$A291)=0,"Pick the person from the list",IF(COUNTIF(Setup!$A$12:$A$23,$B291)=0,"Pick the credential from the list",IF(AND(ISNUMBER($D291),ISNUMBER($E291),$E291&lt;$D291),"Expires before it was issued","OK"))))</f>
        <v/>
      </c>
      <c r="L291" s="33">
        <f>IF($B291="","",IFERROR(IF(INDEX(Setup!$C$12:$C$23,MATCH($B291,Setup!$A$12:$A$23,0))="","",INDEX(Setup!$C$12:$C$23,MATCH($B291,Setup!$A$12:$A$23,0))),""))</f>
        <v/>
      </c>
      <c r="M291" s="33">
        <f>IF($B291="","",IFERROR(IF(INDEX(Setup!$D$12:$D$23,MATCH($B291,Setup!$A$12:$A$23,0))="",60,INDEX(Setup!$D$12:$D$23,MATCH($B291,Setup!$A$12:$A$23,0))),60))</f>
        <v/>
      </c>
      <c r="N291" s="33">
        <f>IF(ISNUMBER($G291),$G291,0)</f>
        <v/>
      </c>
      <c r="O291" s="33">
        <f>IF(OR($A291="",$B291=""),"",IF(COUNTIFS($A$5:$A$404,$A291,$B$5:$B$404,$B291,$N$5:$N$404,"&gt;"&amp;$N291)&gt;0,"History","Current"))</f>
        <v/>
      </c>
    </row>
    <row r="292">
      <c r="A292" s="12" t="n"/>
      <c r="B292" s="12" t="n"/>
      <c r="C292" s="12" t="n"/>
      <c r="D292" s="28" t="n"/>
      <c r="E292" s="28" t="n"/>
      <c r="F292" s="12" t="n"/>
      <c r="G292" s="29">
        <f>IF(OR($A292="",$B292=""),"",IF(ISNUMBER($E292),$E292,IF(AND(ISNUMBER($D292),ISNUMBER($L292)),EDATE($D292,$L292),"")))</f>
        <v/>
      </c>
      <c r="H292" s="30">
        <f>IF(OR($G292="",$O292="History"),"",$G292-Setup!$B$5)</f>
        <v/>
      </c>
      <c r="I292" s="31">
        <f>IF(OR($A292="",$B292=""),"",IF($O292="History","Renewed",IF($G292="",IF(AND(ISNUMBER($L292),NOT(ISNUMBER($E292))),"Needs a date","No expiry"),IF($H292&lt;0,"Expired",IF($H292&lt;=$M292,"Expiring","Valid")))))</f>
        <v/>
      </c>
      <c r="J292" s="32">
        <f>IF(AND($A292="",$B292="",$C292="",$D292="",$E292=""),"",IF(COUNTIF(People!$A$5:$A$34,$A292)=0,"Pick the person from the list",IF(COUNTIF(Setup!$A$12:$A$23,$B292)=0,"Pick the credential from the list",IF(AND(ISNUMBER($D292),ISNUMBER($E292),$E292&lt;$D292),"Expires before it was issued","OK"))))</f>
        <v/>
      </c>
      <c r="L292" s="33">
        <f>IF($B292="","",IFERROR(IF(INDEX(Setup!$C$12:$C$23,MATCH($B292,Setup!$A$12:$A$23,0))="","",INDEX(Setup!$C$12:$C$23,MATCH($B292,Setup!$A$12:$A$23,0))),""))</f>
        <v/>
      </c>
      <c r="M292" s="33">
        <f>IF($B292="","",IFERROR(IF(INDEX(Setup!$D$12:$D$23,MATCH($B292,Setup!$A$12:$A$23,0))="",60,INDEX(Setup!$D$12:$D$23,MATCH($B292,Setup!$A$12:$A$23,0))),60))</f>
        <v/>
      </c>
      <c r="N292" s="33">
        <f>IF(ISNUMBER($G292),$G292,0)</f>
        <v/>
      </c>
      <c r="O292" s="33">
        <f>IF(OR($A292="",$B292=""),"",IF(COUNTIFS($A$5:$A$404,$A292,$B$5:$B$404,$B292,$N$5:$N$404,"&gt;"&amp;$N292)&gt;0,"History","Current"))</f>
        <v/>
      </c>
    </row>
    <row r="293">
      <c r="A293" s="12" t="n"/>
      <c r="B293" s="12" t="n"/>
      <c r="C293" s="12" t="n"/>
      <c r="D293" s="28" t="n"/>
      <c r="E293" s="28" t="n"/>
      <c r="F293" s="12" t="n"/>
      <c r="G293" s="29">
        <f>IF(OR($A293="",$B293=""),"",IF(ISNUMBER($E293),$E293,IF(AND(ISNUMBER($D293),ISNUMBER($L293)),EDATE($D293,$L293),"")))</f>
        <v/>
      </c>
      <c r="H293" s="30">
        <f>IF(OR($G293="",$O293="History"),"",$G293-Setup!$B$5)</f>
        <v/>
      </c>
      <c r="I293" s="31">
        <f>IF(OR($A293="",$B293=""),"",IF($O293="History","Renewed",IF($G293="",IF(AND(ISNUMBER($L293),NOT(ISNUMBER($E293))),"Needs a date","No expiry"),IF($H293&lt;0,"Expired",IF($H293&lt;=$M293,"Expiring","Valid")))))</f>
        <v/>
      </c>
      <c r="J293" s="32">
        <f>IF(AND($A293="",$B293="",$C293="",$D293="",$E293=""),"",IF(COUNTIF(People!$A$5:$A$34,$A293)=0,"Pick the person from the list",IF(COUNTIF(Setup!$A$12:$A$23,$B293)=0,"Pick the credential from the list",IF(AND(ISNUMBER($D293),ISNUMBER($E293),$E293&lt;$D293),"Expires before it was issued","OK"))))</f>
        <v/>
      </c>
      <c r="L293" s="33">
        <f>IF($B293="","",IFERROR(IF(INDEX(Setup!$C$12:$C$23,MATCH($B293,Setup!$A$12:$A$23,0))="","",INDEX(Setup!$C$12:$C$23,MATCH($B293,Setup!$A$12:$A$23,0))),""))</f>
        <v/>
      </c>
      <c r="M293" s="33">
        <f>IF($B293="","",IFERROR(IF(INDEX(Setup!$D$12:$D$23,MATCH($B293,Setup!$A$12:$A$23,0))="",60,INDEX(Setup!$D$12:$D$23,MATCH($B293,Setup!$A$12:$A$23,0))),60))</f>
        <v/>
      </c>
      <c r="N293" s="33">
        <f>IF(ISNUMBER($G293),$G293,0)</f>
        <v/>
      </c>
      <c r="O293" s="33">
        <f>IF(OR($A293="",$B293=""),"",IF(COUNTIFS($A$5:$A$404,$A293,$B$5:$B$404,$B293,$N$5:$N$404,"&gt;"&amp;$N293)&gt;0,"History","Current"))</f>
        <v/>
      </c>
    </row>
    <row r="294">
      <c r="A294" s="12" t="n"/>
      <c r="B294" s="12" t="n"/>
      <c r="C294" s="12" t="n"/>
      <c r="D294" s="28" t="n"/>
      <c r="E294" s="28" t="n"/>
      <c r="F294" s="12" t="n"/>
      <c r="G294" s="29">
        <f>IF(OR($A294="",$B294=""),"",IF(ISNUMBER($E294),$E294,IF(AND(ISNUMBER($D294),ISNUMBER($L294)),EDATE($D294,$L294),"")))</f>
        <v/>
      </c>
      <c r="H294" s="30">
        <f>IF(OR($G294="",$O294="History"),"",$G294-Setup!$B$5)</f>
        <v/>
      </c>
      <c r="I294" s="31">
        <f>IF(OR($A294="",$B294=""),"",IF($O294="History","Renewed",IF($G294="",IF(AND(ISNUMBER($L294),NOT(ISNUMBER($E294))),"Needs a date","No expiry"),IF($H294&lt;0,"Expired",IF($H294&lt;=$M294,"Expiring","Valid")))))</f>
        <v/>
      </c>
      <c r="J294" s="32">
        <f>IF(AND($A294="",$B294="",$C294="",$D294="",$E294=""),"",IF(COUNTIF(People!$A$5:$A$34,$A294)=0,"Pick the person from the list",IF(COUNTIF(Setup!$A$12:$A$23,$B294)=0,"Pick the credential from the list",IF(AND(ISNUMBER($D294),ISNUMBER($E294),$E294&lt;$D294),"Expires before it was issued","OK"))))</f>
        <v/>
      </c>
      <c r="L294" s="33">
        <f>IF($B294="","",IFERROR(IF(INDEX(Setup!$C$12:$C$23,MATCH($B294,Setup!$A$12:$A$23,0))="","",INDEX(Setup!$C$12:$C$23,MATCH($B294,Setup!$A$12:$A$23,0))),""))</f>
        <v/>
      </c>
      <c r="M294" s="33">
        <f>IF($B294="","",IFERROR(IF(INDEX(Setup!$D$12:$D$23,MATCH($B294,Setup!$A$12:$A$23,0))="",60,INDEX(Setup!$D$12:$D$23,MATCH($B294,Setup!$A$12:$A$23,0))),60))</f>
        <v/>
      </c>
      <c r="N294" s="33">
        <f>IF(ISNUMBER($G294),$G294,0)</f>
        <v/>
      </c>
      <c r="O294" s="33">
        <f>IF(OR($A294="",$B294=""),"",IF(COUNTIFS($A$5:$A$404,$A294,$B$5:$B$404,$B294,$N$5:$N$404,"&gt;"&amp;$N294)&gt;0,"History","Current"))</f>
        <v/>
      </c>
    </row>
    <row r="295">
      <c r="A295" s="12" t="n"/>
      <c r="B295" s="12" t="n"/>
      <c r="C295" s="12" t="n"/>
      <c r="D295" s="28" t="n"/>
      <c r="E295" s="28" t="n"/>
      <c r="F295" s="12" t="n"/>
      <c r="G295" s="29">
        <f>IF(OR($A295="",$B295=""),"",IF(ISNUMBER($E295),$E295,IF(AND(ISNUMBER($D295),ISNUMBER($L295)),EDATE($D295,$L295),"")))</f>
        <v/>
      </c>
      <c r="H295" s="30">
        <f>IF(OR($G295="",$O295="History"),"",$G295-Setup!$B$5)</f>
        <v/>
      </c>
      <c r="I295" s="31">
        <f>IF(OR($A295="",$B295=""),"",IF($O295="History","Renewed",IF($G295="",IF(AND(ISNUMBER($L295),NOT(ISNUMBER($E295))),"Needs a date","No expiry"),IF($H295&lt;0,"Expired",IF($H295&lt;=$M295,"Expiring","Valid")))))</f>
        <v/>
      </c>
      <c r="J295" s="32">
        <f>IF(AND($A295="",$B295="",$C295="",$D295="",$E295=""),"",IF(COUNTIF(People!$A$5:$A$34,$A295)=0,"Pick the person from the list",IF(COUNTIF(Setup!$A$12:$A$23,$B295)=0,"Pick the credential from the list",IF(AND(ISNUMBER($D295),ISNUMBER($E295),$E295&lt;$D295),"Expires before it was issued","OK"))))</f>
        <v/>
      </c>
      <c r="L295" s="33">
        <f>IF($B295="","",IFERROR(IF(INDEX(Setup!$C$12:$C$23,MATCH($B295,Setup!$A$12:$A$23,0))="","",INDEX(Setup!$C$12:$C$23,MATCH($B295,Setup!$A$12:$A$23,0))),""))</f>
        <v/>
      </c>
      <c r="M295" s="33">
        <f>IF($B295="","",IFERROR(IF(INDEX(Setup!$D$12:$D$23,MATCH($B295,Setup!$A$12:$A$23,0))="",60,INDEX(Setup!$D$12:$D$23,MATCH($B295,Setup!$A$12:$A$23,0))),60))</f>
        <v/>
      </c>
      <c r="N295" s="33">
        <f>IF(ISNUMBER($G295),$G295,0)</f>
        <v/>
      </c>
      <c r="O295" s="33">
        <f>IF(OR($A295="",$B295=""),"",IF(COUNTIFS($A$5:$A$404,$A295,$B$5:$B$404,$B295,$N$5:$N$404,"&gt;"&amp;$N295)&gt;0,"History","Current"))</f>
        <v/>
      </c>
    </row>
    <row r="296">
      <c r="A296" s="12" t="n"/>
      <c r="B296" s="12" t="n"/>
      <c r="C296" s="12" t="n"/>
      <c r="D296" s="28" t="n"/>
      <c r="E296" s="28" t="n"/>
      <c r="F296" s="12" t="n"/>
      <c r="G296" s="29">
        <f>IF(OR($A296="",$B296=""),"",IF(ISNUMBER($E296),$E296,IF(AND(ISNUMBER($D296),ISNUMBER($L296)),EDATE($D296,$L296),"")))</f>
        <v/>
      </c>
      <c r="H296" s="30">
        <f>IF(OR($G296="",$O296="History"),"",$G296-Setup!$B$5)</f>
        <v/>
      </c>
      <c r="I296" s="31">
        <f>IF(OR($A296="",$B296=""),"",IF($O296="History","Renewed",IF($G296="",IF(AND(ISNUMBER($L296),NOT(ISNUMBER($E296))),"Needs a date","No expiry"),IF($H296&lt;0,"Expired",IF($H296&lt;=$M296,"Expiring","Valid")))))</f>
        <v/>
      </c>
      <c r="J296" s="32">
        <f>IF(AND($A296="",$B296="",$C296="",$D296="",$E296=""),"",IF(COUNTIF(People!$A$5:$A$34,$A296)=0,"Pick the person from the list",IF(COUNTIF(Setup!$A$12:$A$23,$B296)=0,"Pick the credential from the list",IF(AND(ISNUMBER($D296),ISNUMBER($E296),$E296&lt;$D296),"Expires before it was issued","OK"))))</f>
        <v/>
      </c>
      <c r="L296" s="33">
        <f>IF($B296="","",IFERROR(IF(INDEX(Setup!$C$12:$C$23,MATCH($B296,Setup!$A$12:$A$23,0))="","",INDEX(Setup!$C$12:$C$23,MATCH($B296,Setup!$A$12:$A$23,0))),""))</f>
        <v/>
      </c>
      <c r="M296" s="33">
        <f>IF($B296="","",IFERROR(IF(INDEX(Setup!$D$12:$D$23,MATCH($B296,Setup!$A$12:$A$23,0))="",60,INDEX(Setup!$D$12:$D$23,MATCH($B296,Setup!$A$12:$A$23,0))),60))</f>
        <v/>
      </c>
      <c r="N296" s="33">
        <f>IF(ISNUMBER($G296),$G296,0)</f>
        <v/>
      </c>
      <c r="O296" s="33">
        <f>IF(OR($A296="",$B296=""),"",IF(COUNTIFS($A$5:$A$404,$A296,$B$5:$B$404,$B296,$N$5:$N$404,"&gt;"&amp;$N296)&gt;0,"History","Current"))</f>
        <v/>
      </c>
    </row>
    <row r="297">
      <c r="A297" s="12" t="n"/>
      <c r="B297" s="12" t="n"/>
      <c r="C297" s="12" t="n"/>
      <c r="D297" s="28" t="n"/>
      <c r="E297" s="28" t="n"/>
      <c r="F297" s="12" t="n"/>
      <c r="G297" s="29">
        <f>IF(OR($A297="",$B297=""),"",IF(ISNUMBER($E297),$E297,IF(AND(ISNUMBER($D297),ISNUMBER($L297)),EDATE($D297,$L297),"")))</f>
        <v/>
      </c>
      <c r="H297" s="30">
        <f>IF(OR($G297="",$O297="History"),"",$G297-Setup!$B$5)</f>
        <v/>
      </c>
      <c r="I297" s="31">
        <f>IF(OR($A297="",$B297=""),"",IF($O297="History","Renewed",IF($G297="",IF(AND(ISNUMBER($L297),NOT(ISNUMBER($E297))),"Needs a date","No expiry"),IF($H297&lt;0,"Expired",IF($H297&lt;=$M297,"Expiring","Valid")))))</f>
        <v/>
      </c>
      <c r="J297" s="32">
        <f>IF(AND($A297="",$B297="",$C297="",$D297="",$E297=""),"",IF(COUNTIF(People!$A$5:$A$34,$A297)=0,"Pick the person from the list",IF(COUNTIF(Setup!$A$12:$A$23,$B297)=0,"Pick the credential from the list",IF(AND(ISNUMBER($D297),ISNUMBER($E297),$E297&lt;$D297),"Expires before it was issued","OK"))))</f>
        <v/>
      </c>
      <c r="L297" s="33">
        <f>IF($B297="","",IFERROR(IF(INDEX(Setup!$C$12:$C$23,MATCH($B297,Setup!$A$12:$A$23,0))="","",INDEX(Setup!$C$12:$C$23,MATCH($B297,Setup!$A$12:$A$23,0))),""))</f>
        <v/>
      </c>
      <c r="M297" s="33">
        <f>IF($B297="","",IFERROR(IF(INDEX(Setup!$D$12:$D$23,MATCH($B297,Setup!$A$12:$A$23,0))="",60,INDEX(Setup!$D$12:$D$23,MATCH($B297,Setup!$A$12:$A$23,0))),60))</f>
        <v/>
      </c>
      <c r="N297" s="33">
        <f>IF(ISNUMBER($G297),$G297,0)</f>
        <v/>
      </c>
      <c r="O297" s="33">
        <f>IF(OR($A297="",$B297=""),"",IF(COUNTIFS($A$5:$A$404,$A297,$B$5:$B$404,$B297,$N$5:$N$404,"&gt;"&amp;$N297)&gt;0,"History","Current"))</f>
        <v/>
      </c>
    </row>
    <row r="298">
      <c r="A298" s="12" t="n"/>
      <c r="B298" s="12" t="n"/>
      <c r="C298" s="12" t="n"/>
      <c r="D298" s="28" t="n"/>
      <c r="E298" s="28" t="n"/>
      <c r="F298" s="12" t="n"/>
      <c r="G298" s="29">
        <f>IF(OR($A298="",$B298=""),"",IF(ISNUMBER($E298),$E298,IF(AND(ISNUMBER($D298),ISNUMBER($L298)),EDATE($D298,$L298),"")))</f>
        <v/>
      </c>
      <c r="H298" s="30">
        <f>IF(OR($G298="",$O298="History"),"",$G298-Setup!$B$5)</f>
        <v/>
      </c>
      <c r="I298" s="31">
        <f>IF(OR($A298="",$B298=""),"",IF($O298="History","Renewed",IF($G298="",IF(AND(ISNUMBER($L298),NOT(ISNUMBER($E298))),"Needs a date","No expiry"),IF($H298&lt;0,"Expired",IF($H298&lt;=$M298,"Expiring","Valid")))))</f>
        <v/>
      </c>
      <c r="J298" s="32">
        <f>IF(AND($A298="",$B298="",$C298="",$D298="",$E298=""),"",IF(COUNTIF(People!$A$5:$A$34,$A298)=0,"Pick the person from the list",IF(COUNTIF(Setup!$A$12:$A$23,$B298)=0,"Pick the credential from the list",IF(AND(ISNUMBER($D298),ISNUMBER($E298),$E298&lt;$D298),"Expires before it was issued","OK"))))</f>
        <v/>
      </c>
      <c r="L298" s="33">
        <f>IF($B298="","",IFERROR(IF(INDEX(Setup!$C$12:$C$23,MATCH($B298,Setup!$A$12:$A$23,0))="","",INDEX(Setup!$C$12:$C$23,MATCH($B298,Setup!$A$12:$A$23,0))),""))</f>
        <v/>
      </c>
      <c r="M298" s="33">
        <f>IF($B298="","",IFERROR(IF(INDEX(Setup!$D$12:$D$23,MATCH($B298,Setup!$A$12:$A$23,0))="",60,INDEX(Setup!$D$12:$D$23,MATCH($B298,Setup!$A$12:$A$23,0))),60))</f>
        <v/>
      </c>
      <c r="N298" s="33">
        <f>IF(ISNUMBER($G298),$G298,0)</f>
        <v/>
      </c>
      <c r="O298" s="33">
        <f>IF(OR($A298="",$B298=""),"",IF(COUNTIFS($A$5:$A$404,$A298,$B$5:$B$404,$B298,$N$5:$N$404,"&gt;"&amp;$N298)&gt;0,"History","Current"))</f>
        <v/>
      </c>
    </row>
    <row r="299">
      <c r="A299" s="12" t="n"/>
      <c r="B299" s="12" t="n"/>
      <c r="C299" s="12" t="n"/>
      <c r="D299" s="28" t="n"/>
      <c r="E299" s="28" t="n"/>
      <c r="F299" s="12" t="n"/>
      <c r="G299" s="29">
        <f>IF(OR($A299="",$B299=""),"",IF(ISNUMBER($E299),$E299,IF(AND(ISNUMBER($D299),ISNUMBER($L299)),EDATE($D299,$L299),"")))</f>
        <v/>
      </c>
      <c r="H299" s="30">
        <f>IF(OR($G299="",$O299="History"),"",$G299-Setup!$B$5)</f>
        <v/>
      </c>
      <c r="I299" s="31">
        <f>IF(OR($A299="",$B299=""),"",IF($O299="History","Renewed",IF($G299="",IF(AND(ISNUMBER($L299),NOT(ISNUMBER($E299))),"Needs a date","No expiry"),IF($H299&lt;0,"Expired",IF($H299&lt;=$M299,"Expiring","Valid")))))</f>
        <v/>
      </c>
      <c r="J299" s="32">
        <f>IF(AND($A299="",$B299="",$C299="",$D299="",$E299=""),"",IF(COUNTIF(People!$A$5:$A$34,$A299)=0,"Pick the person from the list",IF(COUNTIF(Setup!$A$12:$A$23,$B299)=0,"Pick the credential from the list",IF(AND(ISNUMBER($D299),ISNUMBER($E299),$E299&lt;$D299),"Expires before it was issued","OK"))))</f>
        <v/>
      </c>
      <c r="L299" s="33">
        <f>IF($B299="","",IFERROR(IF(INDEX(Setup!$C$12:$C$23,MATCH($B299,Setup!$A$12:$A$23,0))="","",INDEX(Setup!$C$12:$C$23,MATCH($B299,Setup!$A$12:$A$23,0))),""))</f>
        <v/>
      </c>
      <c r="M299" s="33">
        <f>IF($B299="","",IFERROR(IF(INDEX(Setup!$D$12:$D$23,MATCH($B299,Setup!$A$12:$A$23,0))="",60,INDEX(Setup!$D$12:$D$23,MATCH($B299,Setup!$A$12:$A$23,0))),60))</f>
        <v/>
      </c>
      <c r="N299" s="33">
        <f>IF(ISNUMBER($G299),$G299,0)</f>
        <v/>
      </c>
      <c r="O299" s="33">
        <f>IF(OR($A299="",$B299=""),"",IF(COUNTIFS($A$5:$A$404,$A299,$B$5:$B$404,$B299,$N$5:$N$404,"&gt;"&amp;$N299)&gt;0,"History","Current"))</f>
        <v/>
      </c>
    </row>
    <row r="300">
      <c r="A300" s="12" t="n"/>
      <c r="B300" s="12" t="n"/>
      <c r="C300" s="12" t="n"/>
      <c r="D300" s="28" t="n"/>
      <c r="E300" s="28" t="n"/>
      <c r="F300" s="12" t="n"/>
      <c r="G300" s="29">
        <f>IF(OR($A300="",$B300=""),"",IF(ISNUMBER($E300),$E300,IF(AND(ISNUMBER($D300),ISNUMBER($L300)),EDATE($D300,$L300),"")))</f>
        <v/>
      </c>
      <c r="H300" s="30">
        <f>IF(OR($G300="",$O300="History"),"",$G300-Setup!$B$5)</f>
        <v/>
      </c>
      <c r="I300" s="31">
        <f>IF(OR($A300="",$B300=""),"",IF($O300="History","Renewed",IF($G300="",IF(AND(ISNUMBER($L300),NOT(ISNUMBER($E300))),"Needs a date","No expiry"),IF($H300&lt;0,"Expired",IF($H300&lt;=$M300,"Expiring","Valid")))))</f>
        <v/>
      </c>
      <c r="J300" s="32">
        <f>IF(AND($A300="",$B300="",$C300="",$D300="",$E300=""),"",IF(COUNTIF(People!$A$5:$A$34,$A300)=0,"Pick the person from the list",IF(COUNTIF(Setup!$A$12:$A$23,$B300)=0,"Pick the credential from the list",IF(AND(ISNUMBER($D300),ISNUMBER($E300),$E300&lt;$D300),"Expires before it was issued","OK"))))</f>
        <v/>
      </c>
      <c r="L300" s="33">
        <f>IF($B300="","",IFERROR(IF(INDEX(Setup!$C$12:$C$23,MATCH($B300,Setup!$A$12:$A$23,0))="","",INDEX(Setup!$C$12:$C$23,MATCH($B300,Setup!$A$12:$A$23,0))),""))</f>
        <v/>
      </c>
      <c r="M300" s="33">
        <f>IF($B300="","",IFERROR(IF(INDEX(Setup!$D$12:$D$23,MATCH($B300,Setup!$A$12:$A$23,0))="",60,INDEX(Setup!$D$12:$D$23,MATCH($B300,Setup!$A$12:$A$23,0))),60))</f>
        <v/>
      </c>
      <c r="N300" s="33">
        <f>IF(ISNUMBER($G300),$G300,0)</f>
        <v/>
      </c>
      <c r="O300" s="33">
        <f>IF(OR($A300="",$B300=""),"",IF(COUNTIFS($A$5:$A$404,$A300,$B$5:$B$404,$B300,$N$5:$N$404,"&gt;"&amp;$N300)&gt;0,"History","Current"))</f>
        <v/>
      </c>
    </row>
    <row r="301">
      <c r="A301" s="12" t="n"/>
      <c r="B301" s="12" t="n"/>
      <c r="C301" s="12" t="n"/>
      <c r="D301" s="28" t="n"/>
      <c r="E301" s="28" t="n"/>
      <c r="F301" s="12" t="n"/>
      <c r="G301" s="29">
        <f>IF(OR($A301="",$B301=""),"",IF(ISNUMBER($E301),$E301,IF(AND(ISNUMBER($D301),ISNUMBER($L301)),EDATE($D301,$L301),"")))</f>
        <v/>
      </c>
      <c r="H301" s="30">
        <f>IF(OR($G301="",$O301="History"),"",$G301-Setup!$B$5)</f>
        <v/>
      </c>
      <c r="I301" s="31">
        <f>IF(OR($A301="",$B301=""),"",IF($O301="History","Renewed",IF($G301="",IF(AND(ISNUMBER($L301),NOT(ISNUMBER($E301))),"Needs a date","No expiry"),IF($H301&lt;0,"Expired",IF($H301&lt;=$M301,"Expiring","Valid")))))</f>
        <v/>
      </c>
      <c r="J301" s="32">
        <f>IF(AND($A301="",$B301="",$C301="",$D301="",$E301=""),"",IF(COUNTIF(People!$A$5:$A$34,$A301)=0,"Pick the person from the list",IF(COUNTIF(Setup!$A$12:$A$23,$B301)=0,"Pick the credential from the list",IF(AND(ISNUMBER($D301),ISNUMBER($E301),$E301&lt;$D301),"Expires before it was issued","OK"))))</f>
        <v/>
      </c>
      <c r="L301" s="33">
        <f>IF($B301="","",IFERROR(IF(INDEX(Setup!$C$12:$C$23,MATCH($B301,Setup!$A$12:$A$23,0))="","",INDEX(Setup!$C$12:$C$23,MATCH($B301,Setup!$A$12:$A$23,0))),""))</f>
        <v/>
      </c>
      <c r="M301" s="33">
        <f>IF($B301="","",IFERROR(IF(INDEX(Setup!$D$12:$D$23,MATCH($B301,Setup!$A$12:$A$23,0))="",60,INDEX(Setup!$D$12:$D$23,MATCH($B301,Setup!$A$12:$A$23,0))),60))</f>
        <v/>
      </c>
      <c r="N301" s="33">
        <f>IF(ISNUMBER($G301),$G301,0)</f>
        <v/>
      </c>
      <c r="O301" s="33">
        <f>IF(OR($A301="",$B301=""),"",IF(COUNTIFS($A$5:$A$404,$A301,$B$5:$B$404,$B301,$N$5:$N$404,"&gt;"&amp;$N301)&gt;0,"History","Current"))</f>
        <v/>
      </c>
    </row>
    <row r="302">
      <c r="A302" s="12" t="n"/>
      <c r="B302" s="12" t="n"/>
      <c r="C302" s="12" t="n"/>
      <c r="D302" s="28" t="n"/>
      <c r="E302" s="28" t="n"/>
      <c r="F302" s="12" t="n"/>
      <c r="G302" s="29">
        <f>IF(OR($A302="",$B302=""),"",IF(ISNUMBER($E302),$E302,IF(AND(ISNUMBER($D302),ISNUMBER($L302)),EDATE($D302,$L302),"")))</f>
        <v/>
      </c>
      <c r="H302" s="30">
        <f>IF(OR($G302="",$O302="History"),"",$G302-Setup!$B$5)</f>
        <v/>
      </c>
      <c r="I302" s="31">
        <f>IF(OR($A302="",$B302=""),"",IF($O302="History","Renewed",IF($G302="",IF(AND(ISNUMBER($L302),NOT(ISNUMBER($E302))),"Needs a date","No expiry"),IF($H302&lt;0,"Expired",IF($H302&lt;=$M302,"Expiring","Valid")))))</f>
        <v/>
      </c>
      <c r="J302" s="32">
        <f>IF(AND($A302="",$B302="",$C302="",$D302="",$E302=""),"",IF(COUNTIF(People!$A$5:$A$34,$A302)=0,"Pick the person from the list",IF(COUNTIF(Setup!$A$12:$A$23,$B302)=0,"Pick the credential from the list",IF(AND(ISNUMBER($D302),ISNUMBER($E302),$E302&lt;$D302),"Expires before it was issued","OK"))))</f>
        <v/>
      </c>
      <c r="L302" s="33">
        <f>IF($B302="","",IFERROR(IF(INDEX(Setup!$C$12:$C$23,MATCH($B302,Setup!$A$12:$A$23,0))="","",INDEX(Setup!$C$12:$C$23,MATCH($B302,Setup!$A$12:$A$23,0))),""))</f>
        <v/>
      </c>
      <c r="M302" s="33">
        <f>IF($B302="","",IFERROR(IF(INDEX(Setup!$D$12:$D$23,MATCH($B302,Setup!$A$12:$A$23,0))="",60,INDEX(Setup!$D$12:$D$23,MATCH($B302,Setup!$A$12:$A$23,0))),60))</f>
        <v/>
      </c>
      <c r="N302" s="33">
        <f>IF(ISNUMBER($G302),$G302,0)</f>
        <v/>
      </c>
      <c r="O302" s="33">
        <f>IF(OR($A302="",$B302=""),"",IF(COUNTIFS($A$5:$A$404,$A302,$B$5:$B$404,$B302,$N$5:$N$404,"&gt;"&amp;$N302)&gt;0,"History","Current"))</f>
        <v/>
      </c>
    </row>
    <row r="303">
      <c r="A303" s="12" t="n"/>
      <c r="B303" s="12" t="n"/>
      <c r="C303" s="12" t="n"/>
      <c r="D303" s="28" t="n"/>
      <c r="E303" s="28" t="n"/>
      <c r="F303" s="12" t="n"/>
      <c r="G303" s="29">
        <f>IF(OR($A303="",$B303=""),"",IF(ISNUMBER($E303),$E303,IF(AND(ISNUMBER($D303),ISNUMBER($L303)),EDATE($D303,$L303),"")))</f>
        <v/>
      </c>
      <c r="H303" s="30">
        <f>IF(OR($G303="",$O303="History"),"",$G303-Setup!$B$5)</f>
        <v/>
      </c>
      <c r="I303" s="31">
        <f>IF(OR($A303="",$B303=""),"",IF($O303="History","Renewed",IF($G303="",IF(AND(ISNUMBER($L303),NOT(ISNUMBER($E303))),"Needs a date","No expiry"),IF($H303&lt;0,"Expired",IF($H303&lt;=$M303,"Expiring","Valid")))))</f>
        <v/>
      </c>
      <c r="J303" s="32">
        <f>IF(AND($A303="",$B303="",$C303="",$D303="",$E303=""),"",IF(COUNTIF(People!$A$5:$A$34,$A303)=0,"Pick the person from the list",IF(COUNTIF(Setup!$A$12:$A$23,$B303)=0,"Pick the credential from the list",IF(AND(ISNUMBER($D303),ISNUMBER($E303),$E303&lt;$D303),"Expires before it was issued","OK"))))</f>
        <v/>
      </c>
      <c r="L303" s="33">
        <f>IF($B303="","",IFERROR(IF(INDEX(Setup!$C$12:$C$23,MATCH($B303,Setup!$A$12:$A$23,0))="","",INDEX(Setup!$C$12:$C$23,MATCH($B303,Setup!$A$12:$A$23,0))),""))</f>
        <v/>
      </c>
      <c r="M303" s="33">
        <f>IF($B303="","",IFERROR(IF(INDEX(Setup!$D$12:$D$23,MATCH($B303,Setup!$A$12:$A$23,0))="",60,INDEX(Setup!$D$12:$D$23,MATCH($B303,Setup!$A$12:$A$23,0))),60))</f>
        <v/>
      </c>
      <c r="N303" s="33">
        <f>IF(ISNUMBER($G303),$G303,0)</f>
        <v/>
      </c>
      <c r="O303" s="33">
        <f>IF(OR($A303="",$B303=""),"",IF(COUNTIFS($A$5:$A$404,$A303,$B$5:$B$404,$B303,$N$5:$N$404,"&gt;"&amp;$N303)&gt;0,"History","Current"))</f>
        <v/>
      </c>
    </row>
    <row r="304">
      <c r="A304" s="12" t="n"/>
      <c r="B304" s="12" t="n"/>
      <c r="C304" s="12" t="n"/>
      <c r="D304" s="28" t="n"/>
      <c r="E304" s="28" t="n"/>
      <c r="F304" s="12" t="n"/>
      <c r="G304" s="29">
        <f>IF(OR($A304="",$B304=""),"",IF(ISNUMBER($E304),$E304,IF(AND(ISNUMBER($D304),ISNUMBER($L304)),EDATE($D304,$L304),"")))</f>
        <v/>
      </c>
      <c r="H304" s="30">
        <f>IF(OR($G304="",$O304="History"),"",$G304-Setup!$B$5)</f>
        <v/>
      </c>
      <c r="I304" s="31">
        <f>IF(OR($A304="",$B304=""),"",IF($O304="History","Renewed",IF($G304="",IF(AND(ISNUMBER($L304),NOT(ISNUMBER($E304))),"Needs a date","No expiry"),IF($H304&lt;0,"Expired",IF($H304&lt;=$M304,"Expiring","Valid")))))</f>
        <v/>
      </c>
      <c r="J304" s="32">
        <f>IF(AND($A304="",$B304="",$C304="",$D304="",$E304=""),"",IF(COUNTIF(People!$A$5:$A$34,$A304)=0,"Pick the person from the list",IF(COUNTIF(Setup!$A$12:$A$23,$B304)=0,"Pick the credential from the list",IF(AND(ISNUMBER($D304),ISNUMBER($E304),$E304&lt;$D304),"Expires before it was issued","OK"))))</f>
        <v/>
      </c>
      <c r="L304" s="33">
        <f>IF($B304="","",IFERROR(IF(INDEX(Setup!$C$12:$C$23,MATCH($B304,Setup!$A$12:$A$23,0))="","",INDEX(Setup!$C$12:$C$23,MATCH($B304,Setup!$A$12:$A$23,0))),""))</f>
        <v/>
      </c>
      <c r="M304" s="33">
        <f>IF($B304="","",IFERROR(IF(INDEX(Setup!$D$12:$D$23,MATCH($B304,Setup!$A$12:$A$23,0))="",60,INDEX(Setup!$D$12:$D$23,MATCH($B304,Setup!$A$12:$A$23,0))),60))</f>
        <v/>
      </c>
      <c r="N304" s="33">
        <f>IF(ISNUMBER($G304),$G304,0)</f>
        <v/>
      </c>
      <c r="O304" s="33">
        <f>IF(OR($A304="",$B304=""),"",IF(COUNTIFS($A$5:$A$404,$A304,$B$5:$B$404,$B304,$N$5:$N$404,"&gt;"&amp;$N304)&gt;0,"History","Current"))</f>
        <v/>
      </c>
    </row>
    <row r="305">
      <c r="A305" s="12" t="n"/>
      <c r="B305" s="12" t="n"/>
      <c r="C305" s="12" t="n"/>
      <c r="D305" s="28" t="n"/>
      <c r="E305" s="28" t="n"/>
      <c r="F305" s="12" t="n"/>
      <c r="G305" s="29">
        <f>IF(OR($A305="",$B305=""),"",IF(ISNUMBER($E305),$E305,IF(AND(ISNUMBER($D305),ISNUMBER($L305)),EDATE($D305,$L305),"")))</f>
        <v/>
      </c>
      <c r="H305" s="30">
        <f>IF(OR($G305="",$O305="History"),"",$G305-Setup!$B$5)</f>
        <v/>
      </c>
      <c r="I305" s="31">
        <f>IF(OR($A305="",$B305=""),"",IF($O305="History","Renewed",IF($G305="",IF(AND(ISNUMBER($L305),NOT(ISNUMBER($E305))),"Needs a date","No expiry"),IF($H305&lt;0,"Expired",IF($H305&lt;=$M305,"Expiring","Valid")))))</f>
        <v/>
      </c>
      <c r="J305" s="32">
        <f>IF(AND($A305="",$B305="",$C305="",$D305="",$E305=""),"",IF(COUNTIF(People!$A$5:$A$34,$A305)=0,"Pick the person from the list",IF(COUNTIF(Setup!$A$12:$A$23,$B305)=0,"Pick the credential from the list",IF(AND(ISNUMBER($D305),ISNUMBER($E305),$E305&lt;$D305),"Expires before it was issued","OK"))))</f>
        <v/>
      </c>
      <c r="L305" s="33">
        <f>IF($B305="","",IFERROR(IF(INDEX(Setup!$C$12:$C$23,MATCH($B305,Setup!$A$12:$A$23,0))="","",INDEX(Setup!$C$12:$C$23,MATCH($B305,Setup!$A$12:$A$23,0))),""))</f>
        <v/>
      </c>
      <c r="M305" s="33">
        <f>IF($B305="","",IFERROR(IF(INDEX(Setup!$D$12:$D$23,MATCH($B305,Setup!$A$12:$A$23,0))="",60,INDEX(Setup!$D$12:$D$23,MATCH($B305,Setup!$A$12:$A$23,0))),60))</f>
        <v/>
      </c>
      <c r="N305" s="33">
        <f>IF(ISNUMBER($G305),$G305,0)</f>
        <v/>
      </c>
      <c r="O305" s="33">
        <f>IF(OR($A305="",$B305=""),"",IF(COUNTIFS($A$5:$A$404,$A305,$B$5:$B$404,$B305,$N$5:$N$404,"&gt;"&amp;$N305)&gt;0,"History","Current"))</f>
        <v/>
      </c>
    </row>
    <row r="306">
      <c r="A306" s="12" t="n"/>
      <c r="B306" s="12" t="n"/>
      <c r="C306" s="12" t="n"/>
      <c r="D306" s="28" t="n"/>
      <c r="E306" s="28" t="n"/>
      <c r="F306" s="12" t="n"/>
      <c r="G306" s="29">
        <f>IF(OR($A306="",$B306=""),"",IF(ISNUMBER($E306),$E306,IF(AND(ISNUMBER($D306),ISNUMBER($L306)),EDATE($D306,$L306),"")))</f>
        <v/>
      </c>
      <c r="H306" s="30">
        <f>IF(OR($G306="",$O306="History"),"",$G306-Setup!$B$5)</f>
        <v/>
      </c>
      <c r="I306" s="31">
        <f>IF(OR($A306="",$B306=""),"",IF($O306="History","Renewed",IF($G306="",IF(AND(ISNUMBER($L306),NOT(ISNUMBER($E306))),"Needs a date","No expiry"),IF($H306&lt;0,"Expired",IF($H306&lt;=$M306,"Expiring","Valid")))))</f>
        <v/>
      </c>
      <c r="J306" s="32">
        <f>IF(AND($A306="",$B306="",$C306="",$D306="",$E306=""),"",IF(COUNTIF(People!$A$5:$A$34,$A306)=0,"Pick the person from the list",IF(COUNTIF(Setup!$A$12:$A$23,$B306)=0,"Pick the credential from the list",IF(AND(ISNUMBER($D306),ISNUMBER($E306),$E306&lt;$D306),"Expires before it was issued","OK"))))</f>
        <v/>
      </c>
      <c r="L306" s="33">
        <f>IF($B306="","",IFERROR(IF(INDEX(Setup!$C$12:$C$23,MATCH($B306,Setup!$A$12:$A$23,0))="","",INDEX(Setup!$C$12:$C$23,MATCH($B306,Setup!$A$12:$A$23,0))),""))</f>
        <v/>
      </c>
      <c r="M306" s="33">
        <f>IF($B306="","",IFERROR(IF(INDEX(Setup!$D$12:$D$23,MATCH($B306,Setup!$A$12:$A$23,0))="",60,INDEX(Setup!$D$12:$D$23,MATCH($B306,Setup!$A$12:$A$23,0))),60))</f>
        <v/>
      </c>
      <c r="N306" s="33">
        <f>IF(ISNUMBER($G306),$G306,0)</f>
        <v/>
      </c>
      <c r="O306" s="33">
        <f>IF(OR($A306="",$B306=""),"",IF(COUNTIFS($A$5:$A$404,$A306,$B$5:$B$404,$B306,$N$5:$N$404,"&gt;"&amp;$N306)&gt;0,"History","Current"))</f>
        <v/>
      </c>
    </row>
    <row r="307">
      <c r="A307" s="12" t="n"/>
      <c r="B307" s="12" t="n"/>
      <c r="C307" s="12" t="n"/>
      <c r="D307" s="28" t="n"/>
      <c r="E307" s="28" t="n"/>
      <c r="F307" s="12" t="n"/>
      <c r="G307" s="29">
        <f>IF(OR($A307="",$B307=""),"",IF(ISNUMBER($E307),$E307,IF(AND(ISNUMBER($D307),ISNUMBER($L307)),EDATE($D307,$L307),"")))</f>
        <v/>
      </c>
      <c r="H307" s="30">
        <f>IF(OR($G307="",$O307="History"),"",$G307-Setup!$B$5)</f>
        <v/>
      </c>
      <c r="I307" s="31">
        <f>IF(OR($A307="",$B307=""),"",IF($O307="History","Renewed",IF($G307="",IF(AND(ISNUMBER($L307),NOT(ISNUMBER($E307))),"Needs a date","No expiry"),IF($H307&lt;0,"Expired",IF($H307&lt;=$M307,"Expiring","Valid")))))</f>
        <v/>
      </c>
      <c r="J307" s="32">
        <f>IF(AND($A307="",$B307="",$C307="",$D307="",$E307=""),"",IF(COUNTIF(People!$A$5:$A$34,$A307)=0,"Pick the person from the list",IF(COUNTIF(Setup!$A$12:$A$23,$B307)=0,"Pick the credential from the list",IF(AND(ISNUMBER($D307),ISNUMBER($E307),$E307&lt;$D307),"Expires before it was issued","OK"))))</f>
        <v/>
      </c>
      <c r="L307" s="33">
        <f>IF($B307="","",IFERROR(IF(INDEX(Setup!$C$12:$C$23,MATCH($B307,Setup!$A$12:$A$23,0))="","",INDEX(Setup!$C$12:$C$23,MATCH($B307,Setup!$A$12:$A$23,0))),""))</f>
        <v/>
      </c>
      <c r="M307" s="33">
        <f>IF($B307="","",IFERROR(IF(INDEX(Setup!$D$12:$D$23,MATCH($B307,Setup!$A$12:$A$23,0))="",60,INDEX(Setup!$D$12:$D$23,MATCH($B307,Setup!$A$12:$A$23,0))),60))</f>
        <v/>
      </c>
      <c r="N307" s="33">
        <f>IF(ISNUMBER($G307),$G307,0)</f>
        <v/>
      </c>
      <c r="O307" s="33">
        <f>IF(OR($A307="",$B307=""),"",IF(COUNTIFS($A$5:$A$404,$A307,$B$5:$B$404,$B307,$N$5:$N$404,"&gt;"&amp;$N307)&gt;0,"History","Current"))</f>
        <v/>
      </c>
    </row>
    <row r="308">
      <c r="A308" s="12" t="n"/>
      <c r="B308" s="12" t="n"/>
      <c r="C308" s="12" t="n"/>
      <c r="D308" s="28" t="n"/>
      <c r="E308" s="28" t="n"/>
      <c r="F308" s="12" t="n"/>
      <c r="G308" s="29">
        <f>IF(OR($A308="",$B308=""),"",IF(ISNUMBER($E308),$E308,IF(AND(ISNUMBER($D308),ISNUMBER($L308)),EDATE($D308,$L308),"")))</f>
        <v/>
      </c>
      <c r="H308" s="30">
        <f>IF(OR($G308="",$O308="History"),"",$G308-Setup!$B$5)</f>
        <v/>
      </c>
      <c r="I308" s="31">
        <f>IF(OR($A308="",$B308=""),"",IF($O308="History","Renewed",IF($G308="",IF(AND(ISNUMBER($L308),NOT(ISNUMBER($E308))),"Needs a date","No expiry"),IF($H308&lt;0,"Expired",IF($H308&lt;=$M308,"Expiring","Valid")))))</f>
        <v/>
      </c>
      <c r="J308" s="32">
        <f>IF(AND($A308="",$B308="",$C308="",$D308="",$E308=""),"",IF(COUNTIF(People!$A$5:$A$34,$A308)=0,"Pick the person from the list",IF(COUNTIF(Setup!$A$12:$A$23,$B308)=0,"Pick the credential from the list",IF(AND(ISNUMBER($D308),ISNUMBER($E308),$E308&lt;$D308),"Expires before it was issued","OK"))))</f>
        <v/>
      </c>
      <c r="L308" s="33">
        <f>IF($B308="","",IFERROR(IF(INDEX(Setup!$C$12:$C$23,MATCH($B308,Setup!$A$12:$A$23,0))="","",INDEX(Setup!$C$12:$C$23,MATCH($B308,Setup!$A$12:$A$23,0))),""))</f>
        <v/>
      </c>
      <c r="M308" s="33">
        <f>IF($B308="","",IFERROR(IF(INDEX(Setup!$D$12:$D$23,MATCH($B308,Setup!$A$12:$A$23,0))="",60,INDEX(Setup!$D$12:$D$23,MATCH($B308,Setup!$A$12:$A$23,0))),60))</f>
        <v/>
      </c>
      <c r="N308" s="33">
        <f>IF(ISNUMBER($G308),$G308,0)</f>
        <v/>
      </c>
      <c r="O308" s="33">
        <f>IF(OR($A308="",$B308=""),"",IF(COUNTIFS($A$5:$A$404,$A308,$B$5:$B$404,$B308,$N$5:$N$404,"&gt;"&amp;$N308)&gt;0,"History","Current"))</f>
        <v/>
      </c>
    </row>
    <row r="309">
      <c r="A309" s="12" t="n"/>
      <c r="B309" s="12" t="n"/>
      <c r="C309" s="12" t="n"/>
      <c r="D309" s="28" t="n"/>
      <c r="E309" s="28" t="n"/>
      <c r="F309" s="12" t="n"/>
      <c r="G309" s="29">
        <f>IF(OR($A309="",$B309=""),"",IF(ISNUMBER($E309),$E309,IF(AND(ISNUMBER($D309),ISNUMBER($L309)),EDATE($D309,$L309),"")))</f>
        <v/>
      </c>
      <c r="H309" s="30">
        <f>IF(OR($G309="",$O309="History"),"",$G309-Setup!$B$5)</f>
        <v/>
      </c>
      <c r="I309" s="31">
        <f>IF(OR($A309="",$B309=""),"",IF($O309="History","Renewed",IF($G309="",IF(AND(ISNUMBER($L309),NOT(ISNUMBER($E309))),"Needs a date","No expiry"),IF($H309&lt;0,"Expired",IF($H309&lt;=$M309,"Expiring","Valid")))))</f>
        <v/>
      </c>
      <c r="J309" s="32">
        <f>IF(AND($A309="",$B309="",$C309="",$D309="",$E309=""),"",IF(COUNTIF(People!$A$5:$A$34,$A309)=0,"Pick the person from the list",IF(COUNTIF(Setup!$A$12:$A$23,$B309)=0,"Pick the credential from the list",IF(AND(ISNUMBER($D309),ISNUMBER($E309),$E309&lt;$D309),"Expires before it was issued","OK"))))</f>
        <v/>
      </c>
      <c r="L309" s="33">
        <f>IF($B309="","",IFERROR(IF(INDEX(Setup!$C$12:$C$23,MATCH($B309,Setup!$A$12:$A$23,0))="","",INDEX(Setup!$C$12:$C$23,MATCH($B309,Setup!$A$12:$A$23,0))),""))</f>
        <v/>
      </c>
      <c r="M309" s="33">
        <f>IF($B309="","",IFERROR(IF(INDEX(Setup!$D$12:$D$23,MATCH($B309,Setup!$A$12:$A$23,0))="",60,INDEX(Setup!$D$12:$D$23,MATCH($B309,Setup!$A$12:$A$23,0))),60))</f>
        <v/>
      </c>
      <c r="N309" s="33">
        <f>IF(ISNUMBER($G309),$G309,0)</f>
        <v/>
      </c>
      <c r="O309" s="33">
        <f>IF(OR($A309="",$B309=""),"",IF(COUNTIFS($A$5:$A$404,$A309,$B$5:$B$404,$B309,$N$5:$N$404,"&gt;"&amp;$N309)&gt;0,"History","Current"))</f>
        <v/>
      </c>
    </row>
    <row r="310">
      <c r="A310" s="12" t="n"/>
      <c r="B310" s="12" t="n"/>
      <c r="C310" s="12" t="n"/>
      <c r="D310" s="28" t="n"/>
      <c r="E310" s="28" t="n"/>
      <c r="F310" s="12" t="n"/>
      <c r="G310" s="29">
        <f>IF(OR($A310="",$B310=""),"",IF(ISNUMBER($E310),$E310,IF(AND(ISNUMBER($D310),ISNUMBER($L310)),EDATE($D310,$L310),"")))</f>
        <v/>
      </c>
      <c r="H310" s="30">
        <f>IF(OR($G310="",$O310="History"),"",$G310-Setup!$B$5)</f>
        <v/>
      </c>
      <c r="I310" s="31">
        <f>IF(OR($A310="",$B310=""),"",IF($O310="History","Renewed",IF($G310="",IF(AND(ISNUMBER($L310),NOT(ISNUMBER($E310))),"Needs a date","No expiry"),IF($H310&lt;0,"Expired",IF($H310&lt;=$M310,"Expiring","Valid")))))</f>
        <v/>
      </c>
      <c r="J310" s="32">
        <f>IF(AND($A310="",$B310="",$C310="",$D310="",$E310=""),"",IF(COUNTIF(People!$A$5:$A$34,$A310)=0,"Pick the person from the list",IF(COUNTIF(Setup!$A$12:$A$23,$B310)=0,"Pick the credential from the list",IF(AND(ISNUMBER($D310),ISNUMBER($E310),$E310&lt;$D310),"Expires before it was issued","OK"))))</f>
        <v/>
      </c>
      <c r="L310" s="33">
        <f>IF($B310="","",IFERROR(IF(INDEX(Setup!$C$12:$C$23,MATCH($B310,Setup!$A$12:$A$23,0))="","",INDEX(Setup!$C$12:$C$23,MATCH($B310,Setup!$A$12:$A$23,0))),""))</f>
        <v/>
      </c>
      <c r="M310" s="33">
        <f>IF($B310="","",IFERROR(IF(INDEX(Setup!$D$12:$D$23,MATCH($B310,Setup!$A$12:$A$23,0))="",60,INDEX(Setup!$D$12:$D$23,MATCH($B310,Setup!$A$12:$A$23,0))),60))</f>
        <v/>
      </c>
      <c r="N310" s="33">
        <f>IF(ISNUMBER($G310),$G310,0)</f>
        <v/>
      </c>
      <c r="O310" s="33">
        <f>IF(OR($A310="",$B310=""),"",IF(COUNTIFS($A$5:$A$404,$A310,$B$5:$B$404,$B310,$N$5:$N$404,"&gt;"&amp;$N310)&gt;0,"History","Current"))</f>
        <v/>
      </c>
    </row>
    <row r="311">
      <c r="A311" s="12" t="n"/>
      <c r="B311" s="12" t="n"/>
      <c r="C311" s="12" t="n"/>
      <c r="D311" s="28" t="n"/>
      <c r="E311" s="28" t="n"/>
      <c r="F311" s="12" t="n"/>
      <c r="G311" s="29">
        <f>IF(OR($A311="",$B311=""),"",IF(ISNUMBER($E311),$E311,IF(AND(ISNUMBER($D311),ISNUMBER($L311)),EDATE($D311,$L311),"")))</f>
        <v/>
      </c>
      <c r="H311" s="30">
        <f>IF(OR($G311="",$O311="History"),"",$G311-Setup!$B$5)</f>
        <v/>
      </c>
      <c r="I311" s="31">
        <f>IF(OR($A311="",$B311=""),"",IF($O311="History","Renewed",IF($G311="",IF(AND(ISNUMBER($L311),NOT(ISNUMBER($E311))),"Needs a date","No expiry"),IF($H311&lt;0,"Expired",IF($H311&lt;=$M311,"Expiring","Valid")))))</f>
        <v/>
      </c>
      <c r="J311" s="32">
        <f>IF(AND($A311="",$B311="",$C311="",$D311="",$E311=""),"",IF(COUNTIF(People!$A$5:$A$34,$A311)=0,"Pick the person from the list",IF(COUNTIF(Setup!$A$12:$A$23,$B311)=0,"Pick the credential from the list",IF(AND(ISNUMBER($D311),ISNUMBER($E311),$E311&lt;$D311),"Expires before it was issued","OK"))))</f>
        <v/>
      </c>
      <c r="L311" s="33">
        <f>IF($B311="","",IFERROR(IF(INDEX(Setup!$C$12:$C$23,MATCH($B311,Setup!$A$12:$A$23,0))="","",INDEX(Setup!$C$12:$C$23,MATCH($B311,Setup!$A$12:$A$23,0))),""))</f>
        <v/>
      </c>
      <c r="M311" s="33">
        <f>IF($B311="","",IFERROR(IF(INDEX(Setup!$D$12:$D$23,MATCH($B311,Setup!$A$12:$A$23,0))="",60,INDEX(Setup!$D$12:$D$23,MATCH($B311,Setup!$A$12:$A$23,0))),60))</f>
        <v/>
      </c>
      <c r="N311" s="33">
        <f>IF(ISNUMBER($G311),$G311,0)</f>
        <v/>
      </c>
      <c r="O311" s="33">
        <f>IF(OR($A311="",$B311=""),"",IF(COUNTIFS($A$5:$A$404,$A311,$B$5:$B$404,$B311,$N$5:$N$404,"&gt;"&amp;$N311)&gt;0,"History","Current"))</f>
        <v/>
      </c>
    </row>
    <row r="312">
      <c r="A312" s="12" t="n"/>
      <c r="B312" s="12" t="n"/>
      <c r="C312" s="12" t="n"/>
      <c r="D312" s="28" t="n"/>
      <c r="E312" s="28" t="n"/>
      <c r="F312" s="12" t="n"/>
      <c r="G312" s="29">
        <f>IF(OR($A312="",$B312=""),"",IF(ISNUMBER($E312),$E312,IF(AND(ISNUMBER($D312),ISNUMBER($L312)),EDATE($D312,$L312),"")))</f>
        <v/>
      </c>
      <c r="H312" s="30">
        <f>IF(OR($G312="",$O312="History"),"",$G312-Setup!$B$5)</f>
        <v/>
      </c>
      <c r="I312" s="31">
        <f>IF(OR($A312="",$B312=""),"",IF($O312="History","Renewed",IF($G312="",IF(AND(ISNUMBER($L312),NOT(ISNUMBER($E312))),"Needs a date","No expiry"),IF($H312&lt;0,"Expired",IF($H312&lt;=$M312,"Expiring","Valid")))))</f>
        <v/>
      </c>
      <c r="J312" s="32">
        <f>IF(AND($A312="",$B312="",$C312="",$D312="",$E312=""),"",IF(COUNTIF(People!$A$5:$A$34,$A312)=0,"Pick the person from the list",IF(COUNTIF(Setup!$A$12:$A$23,$B312)=0,"Pick the credential from the list",IF(AND(ISNUMBER($D312),ISNUMBER($E312),$E312&lt;$D312),"Expires before it was issued","OK"))))</f>
        <v/>
      </c>
      <c r="L312" s="33">
        <f>IF($B312="","",IFERROR(IF(INDEX(Setup!$C$12:$C$23,MATCH($B312,Setup!$A$12:$A$23,0))="","",INDEX(Setup!$C$12:$C$23,MATCH($B312,Setup!$A$12:$A$23,0))),""))</f>
        <v/>
      </c>
      <c r="M312" s="33">
        <f>IF($B312="","",IFERROR(IF(INDEX(Setup!$D$12:$D$23,MATCH($B312,Setup!$A$12:$A$23,0))="",60,INDEX(Setup!$D$12:$D$23,MATCH($B312,Setup!$A$12:$A$23,0))),60))</f>
        <v/>
      </c>
      <c r="N312" s="33">
        <f>IF(ISNUMBER($G312),$G312,0)</f>
        <v/>
      </c>
      <c r="O312" s="33">
        <f>IF(OR($A312="",$B312=""),"",IF(COUNTIFS($A$5:$A$404,$A312,$B$5:$B$404,$B312,$N$5:$N$404,"&gt;"&amp;$N312)&gt;0,"History","Current"))</f>
        <v/>
      </c>
    </row>
    <row r="313">
      <c r="A313" s="12" t="n"/>
      <c r="B313" s="12" t="n"/>
      <c r="C313" s="12" t="n"/>
      <c r="D313" s="28" t="n"/>
      <c r="E313" s="28" t="n"/>
      <c r="F313" s="12" t="n"/>
      <c r="G313" s="29">
        <f>IF(OR($A313="",$B313=""),"",IF(ISNUMBER($E313),$E313,IF(AND(ISNUMBER($D313),ISNUMBER($L313)),EDATE($D313,$L313),"")))</f>
        <v/>
      </c>
      <c r="H313" s="30">
        <f>IF(OR($G313="",$O313="History"),"",$G313-Setup!$B$5)</f>
        <v/>
      </c>
      <c r="I313" s="31">
        <f>IF(OR($A313="",$B313=""),"",IF($O313="History","Renewed",IF($G313="",IF(AND(ISNUMBER($L313),NOT(ISNUMBER($E313))),"Needs a date","No expiry"),IF($H313&lt;0,"Expired",IF($H313&lt;=$M313,"Expiring","Valid")))))</f>
        <v/>
      </c>
      <c r="J313" s="32">
        <f>IF(AND($A313="",$B313="",$C313="",$D313="",$E313=""),"",IF(COUNTIF(People!$A$5:$A$34,$A313)=0,"Pick the person from the list",IF(COUNTIF(Setup!$A$12:$A$23,$B313)=0,"Pick the credential from the list",IF(AND(ISNUMBER($D313),ISNUMBER($E313),$E313&lt;$D313),"Expires before it was issued","OK"))))</f>
        <v/>
      </c>
      <c r="L313" s="33">
        <f>IF($B313="","",IFERROR(IF(INDEX(Setup!$C$12:$C$23,MATCH($B313,Setup!$A$12:$A$23,0))="","",INDEX(Setup!$C$12:$C$23,MATCH($B313,Setup!$A$12:$A$23,0))),""))</f>
        <v/>
      </c>
      <c r="M313" s="33">
        <f>IF($B313="","",IFERROR(IF(INDEX(Setup!$D$12:$D$23,MATCH($B313,Setup!$A$12:$A$23,0))="",60,INDEX(Setup!$D$12:$D$23,MATCH($B313,Setup!$A$12:$A$23,0))),60))</f>
        <v/>
      </c>
      <c r="N313" s="33">
        <f>IF(ISNUMBER($G313),$G313,0)</f>
        <v/>
      </c>
      <c r="O313" s="33">
        <f>IF(OR($A313="",$B313=""),"",IF(COUNTIFS($A$5:$A$404,$A313,$B$5:$B$404,$B313,$N$5:$N$404,"&gt;"&amp;$N313)&gt;0,"History","Current"))</f>
        <v/>
      </c>
    </row>
    <row r="314">
      <c r="A314" s="12" t="n"/>
      <c r="B314" s="12" t="n"/>
      <c r="C314" s="12" t="n"/>
      <c r="D314" s="28" t="n"/>
      <c r="E314" s="28" t="n"/>
      <c r="F314" s="12" t="n"/>
      <c r="G314" s="29">
        <f>IF(OR($A314="",$B314=""),"",IF(ISNUMBER($E314),$E314,IF(AND(ISNUMBER($D314),ISNUMBER($L314)),EDATE($D314,$L314),"")))</f>
        <v/>
      </c>
      <c r="H314" s="30">
        <f>IF(OR($G314="",$O314="History"),"",$G314-Setup!$B$5)</f>
        <v/>
      </c>
      <c r="I314" s="31">
        <f>IF(OR($A314="",$B314=""),"",IF($O314="History","Renewed",IF($G314="",IF(AND(ISNUMBER($L314),NOT(ISNUMBER($E314))),"Needs a date","No expiry"),IF($H314&lt;0,"Expired",IF($H314&lt;=$M314,"Expiring","Valid")))))</f>
        <v/>
      </c>
      <c r="J314" s="32">
        <f>IF(AND($A314="",$B314="",$C314="",$D314="",$E314=""),"",IF(COUNTIF(People!$A$5:$A$34,$A314)=0,"Pick the person from the list",IF(COUNTIF(Setup!$A$12:$A$23,$B314)=0,"Pick the credential from the list",IF(AND(ISNUMBER($D314),ISNUMBER($E314),$E314&lt;$D314),"Expires before it was issued","OK"))))</f>
        <v/>
      </c>
      <c r="L314" s="33">
        <f>IF($B314="","",IFERROR(IF(INDEX(Setup!$C$12:$C$23,MATCH($B314,Setup!$A$12:$A$23,0))="","",INDEX(Setup!$C$12:$C$23,MATCH($B314,Setup!$A$12:$A$23,0))),""))</f>
        <v/>
      </c>
      <c r="M314" s="33">
        <f>IF($B314="","",IFERROR(IF(INDEX(Setup!$D$12:$D$23,MATCH($B314,Setup!$A$12:$A$23,0))="",60,INDEX(Setup!$D$12:$D$23,MATCH($B314,Setup!$A$12:$A$23,0))),60))</f>
        <v/>
      </c>
      <c r="N314" s="33">
        <f>IF(ISNUMBER($G314),$G314,0)</f>
        <v/>
      </c>
      <c r="O314" s="33">
        <f>IF(OR($A314="",$B314=""),"",IF(COUNTIFS($A$5:$A$404,$A314,$B$5:$B$404,$B314,$N$5:$N$404,"&gt;"&amp;$N314)&gt;0,"History","Current"))</f>
        <v/>
      </c>
    </row>
    <row r="315">
      <c r="A315" s="12" t="n"/>
      <c r="B315" s="12" t="n"/>
      <c r="C315" s="12" t="n"/>
      <c r="D315" s="28" t="n"/>
      <c r="E315" s="28" t="n"/>
      <c r="F315" s="12" t="n"/>
      <c r="G315" s="29">
        <f>IF(OR($A315="",$B315=""),"",IF(ISNUMBER($E315),$E315,IF(AND(ISNUMBER($D315),ISNUMBER($L315)),EDATE($D315,$L315),"")))</f>
        <v/>
      </c>
      <c r="H315" s="30">
        <f>IF(OR($G315="",$O315="History"),"",$G315-Setup!$B$5)</f>
        <v/>
      </c>
      <c r="I315" s="31">
        <f>IF(OR($A315="",$B315=""),"",IF($O315="History","Renewed",IF($G315="",IF(AND(ISNUMBER($L315),NOT(ISNUMBER($E315))),"Needs a date","No expiry"),IF($H315&lt;0,"Expired",IF($H315&lt;=$M315,"Expiring","Valid")))))</f>
        <v/>
      </c>
      <c r="J315" s="32">
        <f>IF(AND($A315="",$B315="",$C315="",$D315="",$E315=""),"",IF(COUNTIF(People!$A$5:$A$34,$A315)=0,"Pick the person from the list",IF(COUNTIF(Setup!$A$12:$A$23,$B315)=0,"Pick the credential from the list",IF(AND(ISNUMBER($D315),ISNUMBER($E315),$E315&lt;$D315),"Expires before it was issued","OK"))))</f>
        <v/>
      </c>
      <c r="L315" s="33">
        <f>IF($B315="","",IFERROR(IF(INDEX(Setup!$C$12:$C$23,MATCH($B315,Setup!$A$12:$A$23,0))="","",INDEX(Setup!$C$12:$C$23,MATCH($B315,Setup!$A$12:$A$23,0))),""))</f>
        <v/>
      </c>
      <c r="M315" s="33">
        <f>IF($B315="","",IFERROR(IF(INDEX(Setup!$D$12:$D$23,MATCH($B315,Setup!$A$12:$A$23,0))="",60,INDEX(Setup!$D$12:$D$23,MATCH($B315,Setup!$A$12:$A$23,0))),60))</f>
        <v/>
      </c>
      <c r="N315" s="33">
        <f>IF(ISNUMBER($G315),$G315,0)</f>
        <v/>
      </c>
      <c r="O315" s="33">
        <f>IF(OR($A315="",$B315=""),"",IF(COUNTIFS($A$5:$A$404,$A315,$B$5:$B$404,$B315,$N$5:$N$404,"&gt;"&amp;$N315)&gt;0,"History","Current"))</f>
        <v/>
      </c>
    </row>
    <row r="316">
      <c r="A316" s="12" t="n"/>
      <c r="B316" s="12" t="n"/>
      <c r="C316" s="12" t="n"/>
      <c r="D316" s="28" t="n"/>
      <c r="E316" s="28" t="n"/>
      <c r="F316" s="12" t="n"/>
      <c r="G316" s="29">
        <f>IF(OR($A316="",$B316=""),"",IF(ISNUMBER($E316),$E316,IF(AND(ISNUMBER($D316),ISNUMBER($L316)),EDATE($D316,$L316),"")))</f>
        <v/>
      </c>
      <c r="H316" s="30">
        <f>IF(OR($G316="",$O316="History"),"",$G316-Setup!$B$5)</f>
        <v/>
      </c>
      <c r="I316" s="31">
        <f>IF(OR($A316="",$B316=""),"",IF($O316="History","Renewed",IF($G316="",IF(AND(ISNUMBER($L316),NOT(ISNUMBER($E316))),"Needs a date","No expiry"),IF($H316&lt;0,"Expired",IF($H316&lt;=$M316,"Expiring","Valid")))))</f>
        <v/>
      </c>
      <c r="J316" s="32">
        <f>IF(AND($A316="",$B316="",$C316="",$D316="",$E316=""),"",IF(COUNTIF(People!$A$5:$A$34,$A316)=0,"Pick the person from the list",IF(COUNTIF(Setup!$A$12:$A$23,$B316)=0,"Pick the credential from the list",IF(AND(ISNUMBER($D316),ISNUMBER($E316),$E316&lt;$D316),"Expires before it was issued","OK"))))</f>
        <v/>
      </c>
      <c r="L316" s="33">
        <f>IF($B316="","",IFERROR(IF(INDEX(Setup!$C$12:$C$23,MATCH($B316,Setup!$A$12:$A$23,0))="","",INDEX(Setup!$C$12:$C$23,MATCH($B316,Setup!$A$12:$A$23,0))),""))</f>
        <v/>
      </c>
      <c r="M316" s="33">
        <f>IF($B316="","",IFERROR(IF(INDEX(Setup!$D$12:$D$23,MATCH($B316,Setup!$A$12:$A$23,0))="",60,INDEX(Setup!$D$12:$D$23,MATCH($B316,Setup!$A$12:$A$23,0))),60))</f>
        <v/>
      </c>
      <c r="N316" s="33">
        <f>IF(ISNUMBER($G316),$G316,0)</f>
        <v/>
      </c>
      <c r="O316" s="33">
        <f>IF(OR($A316="",$B316=""),"",IF(COUNTIFS($A$5:$A$404,$A316,$B$5:$B$404,$B316,$N$5:$N$404,"&gt;"&amp;$N316)&gt;0,"History","Current"))</f>
        <v/>
      </c>
    </row>
    <row r="317">
      <c r="A317" s="12" t="n"/>
      <c r="B317" s="12" t="n"/>
      <c r="C317" s="12" t="n"/>
      <c r="D317" s="28" t="n"/>
      <c r="E317" s="28" t="n"/>
      <c r="F317" s="12" t="n"/>
      <c r="G317" s="29">
        <f>IF(OR($A317="",$B317=""),"",IF(ISNUMBER($E317),$E317,IF(AND(ISNUMBER($D317),ISNUMBER($L317)),EDATE($D317,$L317),"")))</f>
        <v/>
      </c>
      <c r="H317" s="30">
        <f>IF(OR($G317="",$O317="History"),"",$G317-Setup!$B$5)</f>
        <v/>
      </c>
      <c r="I317" s="31">
        <f>IF(OR($A317="",$B317=""),"",IF($O317="History","Renewed",IF($G317="",IF(AND(ISNUMBER($L317),NOT(ISNUMBER($E317))),"Needs a date","No expiry"),IF($H317&lt;0,"Expired",IF($H317&lt;=$M317,"Expiring","Valid")))))</f>
        <v/>
      </c>
      <c r="J317" s="32">
        <f>IF(AND($A317="",$B317="",$C317="",$D317="",$E317=""),"",IF(COUNTIF(People!$A$5:$A$34,$A317)=0,"Pick the person from the list",IF(COUNTIF(Setup!$A$12:$A$23,$B317)=0,"Pick the credential from the list",IF(AND(ISNUMBER($D317),ISNUMBER($E317),$E317&lt;$D317),"Expires before it was issued","OK"))))</f>
        <v/>
      </c>
      <c r="L317" s="33">
        <f>IF($B317="","",IFERROR(IF(INDEX(Setup!$C$12:$C$23,MATCH($B317,Setup!$A$12:$A$23,0))="","",INDEX(Setup!$C$12:$C$23,MATCH($B317,Setup!$A$12:$A$23,0))),""))</f>
        <v/>
      </c>
      <c r="M317" s="33">
        <f>IF($B317="","",IFERROR(IF(INDEX(Setup!$D$12:$D$23,MATCH($B317,Setup!$A$12:$A$23,0))="",60,INDEX(Setup!$D$12:$D$23,MATCH($B317,Setup!$A$12:$A$23,0))),60))</f>
        <v/>
      </c>
      <c r="N317" s="33">
        <f>IF(ISNUMBER($G317),$G317,0)</f>
        <v/>
      </c>
      <c r="O317" s="33">
        <f>IF(OR($A317="",$B317=""),"",IF(COUNTIFS($A$5:$A$404,$A317,$B$5:$B$404,$B317,$N$5:$N$404,"&gt;"&amp;$N317)&gt;0,"History","Current"))</f>
        <v/>
      </c>
    </row>
    <row r="318">
      <c r="A318" s="12" t="n"/>
      <c r="B318" s="12" t="n"/>
      <c r="C318" s="12" t="n"/>
      <c r="D318" s="28" t="n"/>
      <c r="E318" s="28" t="n"/>
      <c r="F318" s="12" t="n"/>
      <c r="G318" s="29">
        <f>IF(OR($A318="",$B318=""),"",IF(ISNUMBER($E318),$E318,IF(AND(ISNUMBER($D318),ISNUMBER($L318)),EDATE($D318,$L318),"")))</f>
        <v/>
      </c>
      <c r="H318" s="30">
        <f>IF(OR($G318="",$O318="History"),"",$G318-Setup!$B$5)</f>
        <v/>
      </c>
      <c r="I318" s="31">
        <f>IF(OR($A318="",$B318=""),"",IF($O318="History","Renewed",IF($G318="",IF(AND(ISNUMBER($L318),NOT(ISNUMBER($E318))),"Needs a date","No expiry"),IF($H318&lt;0,"Expired",IF($H318&lt;=$M318,"Expiring","Valid")))))</f>
        <v/>
      </c>
      <c r="J318" s="32">
        <f>IF(AND($A318="",$B318="",$C318="",$D318="",$E318=""),"",IF(COUNTIF(People!$A$5:$A$34,$A318)=0,"Pick the person from the list",IF(COUNTIF(Setup!$A$12:$A$23,$B318)=0,"Pick the credential from the list",IF(AND(ISNUMBER($D318),ISNUMBER($E318),$E318&lt;$D318),"Expires before it was issued","OK"))))</f>
        <v/>
      </c>
      <c r="L318" s="33">
        <f>IF($B318="","",IFERROR(IF(INDEX(Setup!$C$12:$C$23,MATCH($B318,Setup!$A$12:$A$23,0))="","",INDEX(Setup!$C$12:$C$23,MATCH($B318,Setup!$A$12:$A$23,0))),""))</f>
        <v/>
      </c>
      <c r="M318" s="33">
        <f>IF($B318="","",IFERROR(IF(INDEX(Setup!$D$12:$D$23,MATCH($B318,Setup!$A$12:$A$23,0))="",60,INDEX(Setup!$D$12:$D$23,MATCH($B318,Setup!$A$12:$A$23,0))),60))</f>
        <v/>
      </c>
      <c r="N318" s="33">
        <f>IF(ISNUMBER($G318),$G318,0)</f>
        <v/>
      </c>
      <c r="O318" s="33">
        <f>IF(OR($A318="",$B318=""),"",IF(COUNTIFS($A$5:$A$404,$A318,$B$5:$B$404,$B318,$N$5:$N$404,"&gt;"&amp;$N318)&gt;0,"History","Current"))</f>
        <v/>
      </c>
    </row>
    <row r="319">
      <c r="A319" s="12" t="n"/>
      <c r="B319" s="12" t="n"/>
      <c r="C319" s="12" t="n"/>
      <c r="D319" s="28" t="n"/>
      <c r="E319" s="28" t="n"/>
      <c r="F319" s="12" t="n"/>
      <c r="G319" s="29">
        <f>IF(OR($A319="",$B319=""),"",IF(ISNUMBER($E319),$E319,IF(AND(ISNUMBER($D319),ISNUMBER($L319)),EDATE($D319,$L319),"")))</f>
        <v/>
      </c>
      <c r="H319" s="30">
        <f>IF(OR($G319="",$O319="History"),"",$G319-Setup!$B$5)</f>
        <v/>
      </c>
      <c r="I319" s="31">
        <f>IF(OR($A319="",$B319=""),"",IF($O319="History","Renewed",IF($G319="",IF(AND(ISNUMBER($L319),NOT(ISNUMBER($E319))),"Needs a date","No expiry"),IF($H319&lt;0,"Expired",IF($H319&lt;=$M319,"Expiring","Valid")))))</f>
        <v/>
      </c>
      <c r="J319" s="32">
        <f>IF(AND($A319="",$B319="",$C319="",$D319="",$E319=""),"",IF(COUNTIF(People!$A$5:$A$34,$A319)=0,"Pick the person from the list",IF(COUNTIF(Setup!$A$12:$A$23,$B319)=0,"Pick the credential from the list",IF(AND(ISNUMBER($D319),ISNUMBER($E319),$E319&lt;$D319),"Expires before it was issued","OK"))))</f>
        <v/>
      </c>
      <c r="L319" s="33">
        <f>IF($B319="","",IFERROR(IF(INDEX(Setup!$C$12:$C$23,MATCH($B319,Setup!$A$12:$A$23,0))="","",INDEX(Setup!$C$12:$C$23,MATCH($B319,Setup!$A$12:$A$23,0))),""))</f>
        <v/>
      </c>
      <c r="M319" s="33">
        <f>IF($B319="","",IFERROR(IF(INDEX(Setup!$D$12:$D$23,MATCH($B319,Setup!$A$12:$A$23,0))="",60,INDEX(Setup!$D$12:$D$23,MATCH($B319,Setup!$A$12:$A$23,0))),60))</f>
        <v/>
      </c>
      <c r="N319" s="33">
        <f>IF(ISNUMBER($G319),$G319,0)</f>
        <v/>
      </c>
      <c r="O319" s="33">
        <f>IF(OR($A319="",$B319=""),"",IF(COUNTIFS($A$5:$A$404,$A319,$B$5:$B$404,$B319,$N$5:$N$404,"&gt;"&amp;$N319)&gt;0,"History","Current"))</f>
        <v/>
      </c>
    </row>
    <row r="320">
      <c r="A320" s="12" t="n"/>
      <c r="B320" s="12" t="n"/>
      <c r="C320" s="12" t="n"/>
      <c r="D320" s="28" t="n"/>
      <c r="E320" s="28" t="n"/>
      <c r="F320" s="12" t="n"/>
      <c r="G320" s="29">
        <f>IF(OR($A320="",$B320=""),"",IF(ISNUMBER($E320),$E320,IF(AND(ISNUMBER($D320),ISNUMBER($L320)),EDATE($D320,$L320),"")))</f>
        <v/>
      </c>
      <c r="H320" s="30">
        <f>IF(OR($G320="",$O320="History"),"",$G320-Setup!$B$5)</f>
        <v/>
      </c>
      <c r="I320" s="31">
        <f>IF(OR($A320="",$B320=""),"",IF($O320="History","Renewed",IF($G320="",IF(AND(ISNUMBER($L320),NOT(ISNUMBER($E320))),"Needs a date","No expiry"),IF($H320&lt;0,"Expired",IF($H320&lt;=$M320,"Expiring","Valid")))))</f>
        <v/>
      </c>
      <c r="J320" s="32">
        <f>IF(AND($A320="",$B320="",$C320="",$D320="",$E320=""),"",IF(COUNTIF(People!$A$5:$A$34,$A320)=0,"Pick the person from the list",IF(COUNTIF(Setup!$A$12:$A$23,$B320)=0,"Pick the credential from the list",IF(AND(ISNUMBER($D320),ISNUMBER($E320),$E320&lt;$D320),"Expires before it was issued","OK"))))</f>
        <v/>
      </c>
      <c r="L320" s="33">
        <f>IF($B320="","",IFERROR(IF(INDEX(Setup!$C$12:$C$23,MATCH($B320,Setup!$A$12:$A$23,0))="","",INDEX(Setup!$C$12:$C$23,MATCH($B320,Setup!$A$12:$A$23,0))),""))</f>
        <v/>
      </c>
      <c r="M320" s="33">
        <f>IF($B320="","",IFERROR(IF(INDEX(Setup!$D$12:$D$23,MATCH($B320,Setup!$A$12:$A$23,0))="",60,INDEX(Setup!$D$12:$D$23,MATCH($B320,Setup!$A$12:$A$23,0))),60))</f>
        <v/>
      </c>
      <c r="N320" s="33">
        <f>IF(ISNUMBER($G320),$G320,0)</f>
        <v/>
      </c>
      <c r="O320" s="33">
        <f>IF(OR($A320="",$B320=""),"",IF(COUNTIFS($A$5:$A$404,$A320,$B$5:$B$404,$B320,$N$5:$N$404,"&gt;"&amp;$N320)&gt;0,"History","Current"))</f>
        <v/>
      </c>
    </row>
    <row r="321">
      <c r="A321" s="12" t="n"/>
      <c r="B321" s="12" t="n"/>
      <c r="C321" s="12" t="n"/>
      <c r="D321" s="28" t="n"/>
      <c r="E321" s="28" t="n"/>
      <c r="F321" s="12" t="n"/>
      <c r="G321" s="29">
        <f>IF(OR($A321="",$B321=""),"",IF(ISNUMBER($E321),$E321,IF(AND(ISNUMBER($D321),ISNUMBER($L321)),EDATE($D321,$L321),"")))</f>
        <v/>
      </c>
      <c r="H321" s="30">
        <f>IF(OR($G321="",$O321="History"),"",$G321-Setup!$B$5)</f>
        <v/>
      </c>
      <c r="I321" s="31">
        <f>IF(OR($A321="",$B321=""),"",IF($O321="History","Renewed",IF($G321="",IF(AND(ISNUMBER($L321),NOT(ISNUMBER($E321))),"Needs a date","No expiry"),IF($H321&lt;0,"Expired",IF($H321&lt;=$M321,"Expiring","Valid")))))</f>
        <v/>
      </c>
      <c r="J321" s="32">
        <f>IF(AND($A321="",$B321="",$C321="",$D321="",$E321=""),"",IF(COUNTIF(People!$A$5:$A$34,$A321)=0,"Pick the person from the list",IF(COUNTIF(Setup!$A$12:$A$23,$B321)=0,"Pick the credential from the list",IF(AND(ISNUMBER($D321),ISNUMBER($E321),$E321&lt;$D321),"Expires before it was issued","OK"))))</f>
        <v/>
      </c>
      <c r="L321" s="33">
        <f>IF($B321="","",IFERROR(IF(INDEX(Setup!$C$12:$C$23,MATCH($B321,Setup!$A$12:$A$23,0))="","",INDEX(Setup!$C$12:$C$23,MATCH($B321,Setup!$A$12:$A$23,0))),""))</f>
        <v/>
      </c>
      <c r="M321" s="33">
        <f>IF($B321="","",IFERROR(IF(INDEX(Setup!$D$12:$D$23,MATCH($B321,Setup!$A$12:$A$23,0))="",60,INDEX(Setup!$D$12:$D$23,MATCH($B321,Setup!$A$12:$A$23,0))),60))</f>
        <v/>
      </c>
      <c r="N321" s="33">
        <f>IF(ISNUMBER($G321),$G321,0)</f>
        <v/>
      </c>
      <c r="O321" s="33">
        <f>IF(OR($A321="",$B321=""),"",IF(COUNTIFS($A$5:$A$404,$A321,$B$5:$B$404,$B321,$N$5:$N$404,"&gt;"&amp;$N321)&gt;0,"History","Current"))</f>
        <v/>
      </c>
    </row>
    <row r="322">
      <c r="A322" s="12" t="n"/>
      <c r="B322" s="12" t="n"/>
      <c r="C322" s="12" t="n"/>
      <c r="D322" s="28" t="n"/>
      <c r="E322" s="28" t="n"/>
      <c r="F322" s="12" t="n"/>
      <c r="G322" s="29">
        <f>IF(OR($A322="",$B322=""),"",IF(ISNUMBER($E322),$E322,IF(AND(ISNUMBER($D322),ISNUMBER($L322)),EDATE($D322,$L322),"")))</f>
        <v/>
      </c>
      <c r="H322" s="30">
        <f>IF(OR($G322="",$O322="History"),"",$G322-Setup!$B$5)</f>
        <v/>
      </c>
      <c r="I322" s="31">
        <f>IF(OR($A322="",$B322=""),"",IF($O322="History","Renewed",IF($G322="",IF(AND(ISNUMBER($L322),NOT(ISNUMBER($E322))),"Needs a date","No expiry"),IF($H322&lt;0,"Expired",IF($H322&lt;=$M322,"Expiring","Valid")))))</f>
        <v/>
      </c>
      <c r="J322" s="32">
        <f>IF(AND($A322="",$B322="",$C322="",$D322="",$E322=""),"",IF(COUNTIF(People!$A$5:$A$34,$A322)=0,"Pick the person from the list",IF(COUNTIF(Setup!$A$12:$A$23,$B322)=0,"Pick the credential from the list",IF(AND(ISNUMBER($D322),ISNUMBER($E322),$E322&lt;$D322),"Expires before it was issued","OK"))))</f>
        <v/>
      </c>
      <c r="L322" s="33">
        <f>IF($B322="","",IFERROR(IF(INDEX(Setup!$C$12:$C$23,MATCH($B322,Setup!$A$12:$A$23,0))="","",INDEX(Setup!$C$12:$C$23,MATCH($B322,Setup!$A$12:$A$23,0))),""))</f>
        <v/>
      </c>
      <c r="M322" s="33">
        <f>IF($B322="","",IFERROR(IF(INDEX(Setup!$D$12:$D$23,MATCH($B322,Setup!$A$12:$A$23,0))="",60,INDEX(Setup!$D$12:$D$23,MATCH($B322,Setup!$A$12:$A$23,0))),60))</f>
        <v/>
      </c>
      <c r="N322" s="33">
        <f>IF(ISNUMBER($G322),$G322,0)</f>
        <v/>
      </c>
      <c r="O322" s="33">
        <f>IF(OR($A322="",$B322=""),"",IF(COUNTIFS($A$5:$A$404,$A322,$B$5:$B$404,$B322,$N$5:$N$404,"&gt;"&amp;$N322)&gt;0,"History","Current"))</f>
        <v/>
      </c>
    </row>
    <row r="323">
      <c r="A323" s="12" t="n"/>
      <c r="B323" s="12" t="n"/>
      <c r="C323" s="12" t="n"/>
      <c r="D323" s="28" t="n"/>
      <c r="E323" s="28" t="n"/>
      <c r="F323" s="12" t="n"/>
      <c r="G323" s="29">
        <f>IF(OR($A323="",$B323=""),"",IF(ISNUMBER($E323),$E323,IF(AND(ISNUMBER($D323),ISNUMBER($L323)),EDATE($D323,$L323),"")))</f>
        <v/>
      </c>
      <c r="H323" s="30">
        <f>IF(OR($G323="",$O323="History"),"",$G323-Setup!$B$5)</f>
        <v/>
      </c>
      <c r="I323" s="31">
        <f>IF(OR($A323="",$B323=""),"",IF($O323="History","Renewed",IF($G323="",IF(AND(ISNUMBER($L323),NOT(ISNUMBER($E323))),"Needs a date","No expiry"),IF($H323&lt;0,"Expired",IF($H323&lt;=$M323,"Expiring","Valid")))))</f>
        <v/>
      </c>
      <c r="J323" s="32">
        <f>IF(AND($A323="",$B323="",$C323="",$D323="",$E323=""),"",IF(COUNTIF(People!$A$5:$A$34,$A323)=0,"Pick the person from the list",IF(COUNTIF(Setup!$A$12:$A$23,$B323)=0,"Pick the credential from the list",IF(AND(ISNUMBER($D323),ISNUMBER($E323),$E323&lt;$D323),"Expires before it was issued","OK"))))</f>
        <v/>
      </c>
      <c r="L323" s="33">
        <f>IF($B323="","",IFERROR(IF(INDEX(Setup!$C$12:$C$23,MATCH($B323,Setup!$A$12:$A$23,0))="","",INDEX(Setup!$C$12:$C$23,MATCH($B323,Setup!$A$12:$A$23,0))),""))</f>
        <v/>
      </c>
      <c r="M323" s="33">
        <f>IF($B323="","",IFERROR(IF(INDEX(Setup!$D$12:$D$23,MATCH($B323,Setup!$A$12:$A$23,0))="",60,INDEX(Setup!$D$12:$D$23,MATCH($B323,Setup!$A$12:$A$23,0))),60))</f>
        <v/>
      </c>
      <c r="N323" s="33">
        <f>IF(ISNUMBER($G323),$G323,0)</f>
        <v/>
      </c>
      <c r="O323" s="33">
        <f>IF(OR($A323="",$B323=""),"",IF(COUNTIFS($A$5:$A$404,$A323,$B$5:$B$404,$B323,$N$5:$N$404,"&gt;"&amp;$N323)&gt;0,"History","Current"))</f>
        <v/>
      </c>
    </row>
    <row r="324">
      <c r="A324" s="12" t="n"/>
      <c r="B324" s="12" t="n"/>
      <c r="C324" s="12" t="n"/>
      <c r="D324" s="28" t="n"/>
      <c r="E324" s="28" t="n"/>
      <c r="F324" s="12" t="n"/>
      <c r="G324" s="29">
        <f>IF(OR($A324="",$B324=""),"",IF(ISNUMBER($E324),$E324,IF(AND(ISNUMBER($D324),ISNUMBER($L324)),EDATE($D324,$L324),"")))</f>
        <v/>
      </c>
      <c r="H324" s="30">
        <f>IF(OR($G324="",$O324="History"),"",$G324-Setup!$B$5)</f>
        <v/>
      </c>
      <c r="I324" s="31">
        <f>IF(OR($A324="",$B324=""),"",IF($O324="History","Renewed",IF($G324="",IF(AND(ISNUMBER($L324),NOT(ISNUMBER($E324))),"Needs a date","No expiry"),IF($H324&lt;0,"Expired",IF($H324&lt;=$M324,"Expiring","Valid")))))</f>
        <v/>
      </c>
      <c r="J324" s="32">
        <f>IF(AND($A324="",$B324="",$C324="",$D324="",$E324=""),"",IF(COUNTIF(People!$A$5:$A$34,$A324)=0,"Pick the person from the list",IF(COUNTIF(Setup!$A$12:$A$23,$B324)=0,"Pick the credential from the list",IF(AND(ISNUMBER($D324),ISNUMBER($E324),$E324&lt;$D324),"Expires before it was issued","OK"))))</f>
        <v/>
      </c>
      <c r="L324" s="33">
        <f>IF($B324="","",IFERROR(IF(INDEX(Setup!$C$12:$C$23,MATCH($B324,Setup!$A$12:$A$23,0))="","",INDEX(Setup!$C$12:$C$23,MATCH($B324,Setup!$A$12:$A$23,0))),""))</f>
        <v/>
      </c>
      <c r="M324" s="33">
        <f>IF($B324="","",IFERROR(IF(INDEX(Setup!$D$12:$D$23,MATCH($B324,Setup!$A$12:$A$23,0))="",60,INDEX(Setup!$D$12:$D$23,MATCH($B324,Setup!$A$12:$A$23,0))),60))</f>
        <v/>
      </c>
      <c r="N324" s="33">
        <f>IF(ISNUMBER($G324),$G324,0)</f>
        <v/>
      </c>
      <c r="O324" s="33">
        <f>IF(OR($A324="",$B324=""),"",IF(COUNTIFS($A$5:$A$404,$A324,$B$5:$B$404,$B324,$N$5:$N$404,"&gt;"&amp;$N324)&gt;0,"History","Current"))</f>
        <v/>
      </c>
    </row>
    <row r="325">
      <c r="A325" s="12" t="n"/>
      <c r="B325" s="12" t="n"/>
      <c r="C325" s="12" t="n"/>
      <c r="D325" s="28" t="n"/>
      <c r="E325" s="28" t="n"/>
      <c r="F325" s="12" t="n"/>
      <c r="G325" s="29">
        <f>IF(OR($A325="",$B325=""),"",IF(ISNUMBER($E325),$E325,IF(AND(ISNUMBER($D325),ISNUMBER($L325)),EDATE($D325,$L325),"")))</f>
        <v/>
      </c>
      <c r="H325" s="30">
        <f>IF(OR($G325="",$O325="History"),"",$G325-Setup!$B$5)</f>
        <v/>
      </c>
      <c r="I325" s="31">
        <f>IF(OR($A325="",$B325=""),"",IF($O325="History","Renewed",IF($G325="",IF(AND(ISNUMBER($L325),NOT(ISNUMBER($E325))),"Needs a date","No expiry"),IF($H325&lt;0,"Expired",IF($H325&lt;=$M325,"Expiring","Valid")))))</f>
        <v/>
      </c>
      <c r="J325" s="32">
        <f>IF(AND($A325="",$B325="",$C325="",$D325="",$E325=""),"",IF(COUNTIF(People!$A$5:$A$34,$A325)=0,"Pick the person from the list",IF(COUNTIF(Setup!$A$12:$A$23,$B325)=0,"Pick the credential from the list",IF(AND(ISNUMBER($D325),ISNUMBER($E325),$E325&lt;$D325),"Expires before it was issued","OK"))))</f>
        <v/>
      </c>
      <c r="L325" s="33">
        <f>IF($B325="","",IFERROR(IF(INDEX(Setup!$C$12:$C$23,MATCH($B325,Setup!$A$12:$A$23,0))="","",INDEX(Setup!$C$12:$C$23,MATCH($B325,Setup!$A$12:$A$23,0))),""))</f>
        <v/>
      </c>
      <c r="M325" s="33">
        <f>IF($B325="","",IFERROR(IF(INDEX(Setup!$D$12:$D$23,MATCH($B325,Setup!$A$12:$A$23,0))="",60,INDEX(Setup!$D$12:$D$23,MATCH($B325,Setup!$A$12:$A$23,0))),60))</f>
        <v/>
      </c>
      <c r="N325" s="33">
        <f>IF(ISNUMBER($G325),$G325,0)</f>
        <v/>
      </c>
      <c r="O325" s="33">
        <f>IF(OR($A325="",$B325=""),"",IF(COUNTIFS($A$5:$A$404,$A325,$B$5:$B$404,$B325,$N$5:$N$404,"&gt;"&amp;$N325)&gt;0,"History","Current"))</f>
        <v/>
      </c>
    </row>
    <row r="326">
      <c r="A326" s="12" t="n"/>
      <c r="B326" s="12" t="n"/>
      <c r="C326" s="12" t="n"/>
      <c r="D326" s="28" t="n"/>
      <c r="E326" s="28" t="n"/>
      <c r="F326" s="12" t="n"/>
      <c r="G326" s="29">
        <f>IF(OR($A326="",$B326=""),"",IF(ISNUMBER($E326),$E326,IF(AND(ISNUMBER($D326),ISNUMBER($L326)),EDATE($D326,$L326),"")))</f>
        <v/>
      </c>
      <c r="H326" s="30">
        <f>IF(OR($G326="",$O326="History"),"",$G326-Setup!$B$5)</f>
        <v/>
      </c>
      <c r="I326" s="31">
        <f>IF(OR($A326="",$B326=""),"",IF($O326="History","Renewed",IF($G326="",IF(AND(ISNUMBER($L326),NOT(ISNUMBER($E326))),"Needs a date","No expiry"),IF($H326&lt;0,"Expired",IF($H326&lt;=$M326,"Expiring","Valid")))))</f>
        <v/>
      </c>
      <c r="J326" s="32">
        <f>IF(AND($A326="",$B326="",$C326="",$D326="",$E326=""),"",IF(COUNTIF(People!$A$5:$A$34,$A326)=0,"Pick the person from the list",IF(COUNTIF(Setup!$A$12:$A$23,$B326)=0,"Pick the credential from the list",IF(AND(ISNUMBER($D326),ISNUMBER($E326),$E326&lt;$D326),"Expires before it was issued","OK"))))</f>
        <v/>
      </c>
      <c r="L326" s="33">
        <f>IF($B326="","",IFERROR(IF(INDEX(Setup!$C$12:$C$23,MATCH($B326,Setup!$A$12:$A$23,0))="","",INDEX(Setup!$C$12:$C$23,MATCH($B326,Setup!$A$12:$A$23,0))),""))</f>
        <v/>
      </c>
      <c r="M326" s="33">
        <f>IF($B326="","",IFERROR(IF(INDEX(Setup!$D$12:$D$23,MATCH($B326,Setup!$A$12:$A$23,0))="",60,INDEX(Setup!$D$12:$D$23,MATCH($B326,Setup!$A$12:$A$23,0))),60))</f>
        <v/>
      </c>
      <c r="N326" s="33">
        <f>IF(ISNUMBER($G326),$G326,0)</f>
        <v/>
      </c>
      <c r="O326" s="33">
        <f>IF(OR($A326="",$B326=""),"",IF(COUNTIFS($A$5:$A$404,$A326,$B$5:$B$404,$B326,$N$5:$N$404,"&gt;"&amp;$N326)&gt;0,"History","Current"))</f>
        <v/>
      </c>
    </row>
    <row r="327">
      <c r="A327" s="12" t="n"/>
      <c r="B327" s="12" t="n"/>
      <c r="C327" s="12" t="n"/>
      <c r="D327" s="28" t="n"/>
      <c r="E327" s="28" t="n"/>
      <c r="F327" s="12" t="n"/>
      <c r="G327" s="29">
        <f>IF(OR($A327="",$B327=""),"",IF(ISNUMBER($E327),$E327,IF(AND(ISNUMBER($D327),ISNUMBER($L327)),EDATE($D327,$L327),"")))</f>
        <v/>
      </c>
      <c r="H327" s="30">
        <f>IF(OR($G327="",$O327="History"),"",$G327-Setup!$B$5)</f>
        <v/>
      </c>
      <c r="I327" s="31">
        <f>IF(OR($A327="",$B327=""),"",IF($O327="History","Renewed",IF($G327="",IF(AND(ISNUMBER($L327),NOT(ISNUMBER($E327))),"Needs a date","No expiry"),IF($H327&lt;0,"Expired",IF($H327&lt;=$M327,"Expiring","Valid")))))</f>
        <v/>
      </c>
      <c r="J327" s="32">
        <f>IF(AND($A327="",$B327="",$C327="",$D327="",$E327=""),"",IF(COUNTIF(People!$A$5:$A$34,$A327)=0,"Pick the person from the list",IF(COUNTIF(Setup!$A$12:$A$23,$B327)=0,"Pick the credential from the list",IF(AND(ISNUMBER($D327),ISNUMBER($E327),$E327&lt;$D327),"Expires before it was issued","OK"))))</f>
        <v/>
      </c>
      <c r="L327" s="33">
        <f>IF($B327="","",IFERROR(IF(INDEX(Setup!$C$12:$C$23,MATCH($B327,Setup!$A$12:$A$23,0))="","",INDEX(Setup!$C$12:$C$23,MATCH($B327,Setup!$A$12:$A$23,0))),""))</f>
        <v/>
      </c>
      <c r="M327" s="33">
        <f>IF($B327="","",IFERROR(IF(INDEX(Setup!$D$12:$D$23,MATCH($B327,Setup!$A$12:$A$23,0))="",60,INDEX(Setup!$D$12:$D$23,MATCH($B327,Setup!$A$12:$A$23,0))),60))</f>
        <v/>
      </c>
      <c r="N327" s="33">
        <f>IF(ISNUMBER($G327),$G327,0)</f>
        <v/>
      </c>
      <c r="O327" s="33">
        <f>IF(OR($A327="",$B327=""),"",IF(COUNTIFS($A$5:$A$404,$A327,$B$5:$B$404,$B327,$N$5:$N$404,"&gt;"&amp;$N327)&gt;0,"History","Current"))</f>
        <v/>
      </c>
    </row>
    <row r="328">
      <c r="A328" s="12" t="n"/>
      <c r="B328" s="12" t="n"/>
      <c r="C328" s="12" t="n"/>
      <c r="D328" s="28" t="n"/>
      <c r="E328" s="28" t="n"/>
      <c r="F328" s="12" t="n"/>
      <c r="G328" s="29">
        <f>IF(OR($A328="",$B328=""),"",IF(ISNUMBER($E328),$E328,IF(AND(ISNUMBER($D328),ISNUMBER($L328)),EDATE($D328,$L328),"")))</f>
        <v/>
      </c>
      <c r="H328" s="30">
        <f>IF(OR($G328="",$O328="History"),"",$G328-Setup!$B$5)</f>
        <v/>
      </c>
      <c r="I328" s="31">
        <f>IF(OR($A328="",$B328=""),"",IF($O328="History","Renewed",IF($G328="",IF(AND(ISNUMBER($L328),NOT(ISNUMBER($E328))),"Needs a date","No expiry"),IF($H328&lt;0,"Expired",IF($H328&lt;=$M328,"Expiring","Valid")))))</f>
        <v/>
      </c>
      <c r="J328" s="32">
        <f>IF(AND($A328="",$B328="",$C328="",$D328="",$E328=""),"",IF(COUNTIF(People!$A$5:$A$34,$A328)=0,"Pick the person from the list",IF(COUNTIF(Setup!$A$12:$A$23,$B328)=0,"Pick the credential from the list",IF(AND(ISNUMBER($D328),ISNUMBER($E328),$E328&lt;$D328),"Expires before it was issued","OK"))))</f>
        <v/>
      </c>
      <c r="L328" s="33">
        <f>IF($B328="","",IFERROR(IF(INDEX(Setup!$C$12:$C$23,MATCH($B328,Setup!$A$12:$A$23,0))="","",INDEX(Setup!$C$12:$C$23,MATCH($B328,Setup!$A$12:$A$23,0))),""))</f>
        <v/>
      </c>
      <c r="M328" s="33">
        <f>IF($B328="","",IFERROR(IF(INDEX(Setup!$D$12:$D$23,MATCH($B328,Setup!$A$12:$A$23,0))="",60,INDEX(Setup!$D$12:$D$23,MATCH($B328,Setup!$A$12:$A$23,0))),60))</f>
        <v/>
      </c>
      <c r="N328" s="33">
        <f>IF(ISNUMBER($G328),$G328,0)</f>
        <v/>
      </c>
      <c r="O328" s="33">
        <f>IF(OR($A328="",$B328=""),"",IF(COUNTIFS($A$5:$A$404,$A328,$B$5:$B$404,$B328,$N$5:$N$404,"&gt;"&amp;$N328)&gt;0,"History","Current"))</f>
        <v/>
      </c>
    </row>
    <row r="329">
      <c r="A329" s="12" t="n"/>
      <c r="B329" s="12" t="n"/>
      <c r="C329" s="12" t="n"/>
      <c r="D329" s="28" t="n"/>
      <c r="E329" s="28" t="n"/>
      <c r="F329" s="12" t="n"/>
      <c r="G329" s="29">
        <f>IF(OR($A329="",$B329=""),"",IF(ISNUMBER($E329),$E329,IF(AND(ISNUMBER($D329),ISNUMBER($L329)),EDATE($D329,$L329),"")))</f>
        <v/>
      </c>
      <c r="H329" s="30">
        <f>IF(OR($G329="",$O329="History"),"",$G329-Setup!$B$5)</f>
        <v/>
      </c>
      <c r="I329" s="31">
        <f>IF(OR($A329="",$B329=""),"",IF($O329="History","Renewed",IF($G329="",IF(AND(ISNUMBER($L329),NOT(ISNUMBER($E329))),"Needs a date","No expiry"),IF($H329&lt;0,"Expired",IF($H329&lt;=$M329,"Expiring","Valid")))))</f>
        <v/>
      </c>
      <c r="J329" s="32">
        <f>IF(AND($A329="",$B329="",$C329="",$D329="",$E329=""),"",IF(COUNTIF(People!$A$5:$A$34,$A329)=0,"Pick the person from the list",IF(COUNTIF(Setup!$A$12:$A$23,$B329)=0,"Pick the credential from the list",IF(AND(ISNUMBER($D329),ISNUMBER($E329),$E329&lt;$D329),"Expires before it was issued","OK"))))</f>
        <v/>
      </c>
      <c r="L329" s="33">
        <f>IF($B329="","",IFERROR(IF(INDEX(Setup!$C$12:$C$23,MATCH($B329,Setup!$A$12:$A$23,0))="","",INDEX(Setup!$C$12:$C$23,MATCH($B329,Setup!$A$12:$A$23,0))),""))</f>
        <v/>
      </c>
      <c r="M329" s="33">
        <f>IF($B329="","",IFERROR(IF(INDEX(Setup!$D$12:$D$23,MATCH($B329,Setup!$A$12:$A$23,0))="",60,INDEX(Setup!$D$12:$D$23,MATCH($B329,Setup!$A$12:$A$23,0))),60))</f>
        <v/>
      </c>
      <c r="N329" s="33">
        <f>IF(ISNUMBER($G329),$G329,0)</f>
        <v/>
      </c>
      <c r="O329" s="33">
        <f>IF(OR($A329="",$B329=""),"",IF(COUNTIFS($A$5:$A$404,$A329,$B$5:$B$404,$B329,$N$5:$N$404,"&gt;"&amp;$N329)&gt;0,"History","Current"))</f>
        <v/>
      </c>
    </row>
    <row r="330">
      <c r="A330" s="12" t="n"/>
      <c r="B330" s="12" t="n"/>
      <c r="C330" s="12" t="n"/>
      <c r="D330" s="28" t="n"/>
      <c r="E330" s="28" t="n"/>
      <c r="F330" s="12" t="n"/>
      <c r="G330" s="29">
        <f>IF(OR($A330="",$B330=""),"",IF(ISNUMBER($E330),$E330,IF(AND(ISNUMBER($D330),ISNUMBER($L330)),EDATE($D330,$L330),"")))</f>
        <v/>
      </c>
      <c r="H330" s="30">
        <f>IF(OR($G330="",$O330="History"),"",$G330-Setup!$B$5)</f>
        <v/>
      </c>
      <c r="I330" s="31">
        <f>IF(OR($A330="",$B330=""),"",IF($O330="History","Renewed",IF($G330="",IF(AND(ISNUMBER($L330),NOT(ISNUMBER($E330))),"Needs a date","No expiry"),IF($H330&lt;0,"Expired",IF($H330&lt;=$M330,"Expiring","Valid")))))</f>
        <v/>
      </c>
      <c r="J330" s="32">
        <f>IF(AND($A330="",$B330="",$C330="",$D330="",$E330=""),"",IF(COUNTIF(People!$A$5:$A$34,$A330)=0,"Pick the person from the list",IF(COUNTIF(Setup!$A$12:$A$23,$B330)=0,"Pick the credential from the list",IF(AND(ISNUMBER($D330),ISNUMBER($E330),$E330&lt;$D330),"Expires before it was issued","OK"))))</f>
        <v/>
      </c>
      <c r="L330" s="33">
        <f>IF($B330="","",IFERROR(IF(INDEX(Setup!$C$12:$C$23,MATCH($B330,Setup!$A$12:$A$23,0))="","",INDEX(Setup!$C$12:$C$23,MATCH($B330,Setup!$A$12:$A$23,0))),""))</f>
        <v/>
      </c>
      <c r="M330" s="33">
        <f>IF($B330="","",IFERROR(IF(INDEX(Setup!$D$12:$D$23,MATCH($B330,Setup!$A$12:$A$23,0))="",60,INDEX(Setup!$D$12:$D$23,MATCH($B330,Setup!$A$12:$A$23,0))),60))</f>
        <v/>
      </c>
      <c r="N330" s="33">
        <f>IF(ISNUMBER($G330),$G330,0)</f>
        <v/>
      </c>
      <c r="O330" s="33">
        <f>IF(OR($A330="",$B330=""),"",IF(COUNTIFS($A$5:$A$404,$A330,$B$5:$B$404,$B330,$N$5:$N$404,"&gt;"&amp;$N330)&gt;0,"History","Current"))</f>
        <v/>
      </c>
    </row>
    <row r="331">
      <c r="A331" s="12" t="n"/>
      <c r="B331" s="12" t="n"/>
      <c r="C331" s="12" t="n"/>
      <c r="D331" s="28" t="n"/>
      <c r="E331" s="28" t="n"/>
      <c r="F331" s="12" t="n"/>
      <c r="G331" s="29">
        <f>IF(OR($A331="",$B331=""),"",IF(ISNUMBER($E331),$E331,IF(AND(ISNUMBER($D331),ISNUMBER($L331)),EDATE($D331,$L331),"")))</f>
        <v/>
      </c>
      <c r="H331" s="30">
        <f>IF(OR($G331="",$O331="History"),"",$G331-Setup!$B$5)</f>
        <v/>
      </c>
      <c r="I331" s="31">
        <f>IF(OR($A331="",$B331=""),"",IF($O331="History","Renewed",IF($G331="",IF(AND(ISNUMBER($L331),NOT(ISNUMBER($E331))),"Needs a date","No expiry"),IF($H331&lt;0,"Expired",IF($H331&lt;=$M331,"Expiring","Valid")))))</f>
        <v/>
      </c>
      <c r="J331" s="32">
        <f>IF(AND($A331="",$B331="",$C331="",$D331="",$E331=""),"",IF(COUNTIF(People!$A$5:$A$34,$A331)=0,"Pick the person from the list",IF(COUNTIF(Setup!$A$12:$A$23,$B331)=0,"Pick the credential from the list",IF(AND(ISNUMBER($D331),ISNUMBER($E331),$E331&lt;$D331),"Expires before it was issued","OK"))))</f>
        <v/>
      </c>
      <c r="L331" s="33">
        <f>IF($B331="","",IFERROR(IF(INDEX(Setup!$C$12:$C$23,MATCH($B331,Setup!$A$12:$A$23,0))="","",INDEX(Setup!$C$12:$C$23,MATCH($B331,Setup!$A$12:$A$23,0))),""))</f>
        <v/>
      </c>
      <c r="M331" s="33">
        <f>IF($B331="","",IFERROR(IF(INDEX(Setup!$D$12:$D$23,MATCH($B331,Setup!$A$12:$A$23,0))="",60,INDEX(Setup!$D$12:$D$23,MATCH($B331,Setup!$A$12:$A$23,0))),60))</f>
        <v/>
      </c>
      <c r="N331" s="33">
        <f>IF(ISNUMBER($G331),$G331,0)</f>
        <v/>
      </c>
      <c r="O331" s="33">
        <f>IF(OR($A331="",$B331=""),"",IF(COUNTIFS($A$5:$A$404,$A331,$B$5:$B$404,$B331,$N$5:$N$404,"&gt;"&amp;$N331)&gt;0,"History","Current"))</f>
        <v/>
      </c>
    </row>
    <row r="332">
      <c r="A332" s="12" t="n"/>
      <c r="B332" s="12" t="n"/>
      <c r="C332" s="12" t="n"/>
      <c r="D332" s="28" t="n"/>
      <c r="E332" s="28" t="n"/>
      <c r="F332" s="12" t="n"/>
      <c r="G332" s="29">
        <f>IF(OR($A332="",$B332=""),"",IF(ISNUMBER($E332),$E332,IF(AND(ISNUMBER($D332),ISNUMBER($L332)),EDATE($D332,$L332),"")))</f>
        <v/>
      </c>
      <c r="H332" s="30">
        <f>IF(OR($G332="",$O332="History"),"",$G332-Setup!$B$5)</f>
        <v/>
      </c>
      <c r="I332" s="31">
        <f>IF(OR($A332="",$B332=""),"",IF($O332="History","Renewed",IF($G332="",IF(AND(ISNUMBER($L332),NOT(ISNUMBER($E332))),"Needs a date","No expiry"),IF($H332&lt;0,"Expired",IF($H332&lt;=$M332,"Expiring","Valid")))))</f>
        <v/>
      </c>
      <c r="J332" s="32">
        <f>IF(AND($A332="",$B332="",$C332="",$D332="",$E332=""),"",IF(COUNTIF(People!$A$5:$A$34,$A332)=0,"Pick the person from the list",IF(COUNTIF(Setup!$A$12:$A$23,$B332)=0,"Pick the credential from the list",IF(AND(ISNUMBER($D332),ISNUMBER($E332),$E332&lt;$D332),"Expires before it was issued","OK"))))</f>
        <v/>
      </c>
      <c r="L332" s="33">
        <f>IF($B332="","",IFERROR(IF(INDEX(Setup!$C$12:$C$23,MATCH($B332,Setup!$A$12:$A$23,0))="","",INDEX(Setup!$C$12:$C$23,MATCH($B332,Setup!$A$12:$A$23,0))),""))</f>
        <v/>
      </c>
      <c r="M332" s="33">
        <f>IF($B332="","",IFERROR(IF(INDEX(Setup!$D$12:$D$23,MATCH($B332,Setup!$A$12:$A$23,0))="",60,INDEX(Setup!$D$12:$D$23,MATCH($B332,Setup!$A$12:$A$23,0))),60))</f>
        <v/>
      </c>
      <c r="N332" s="33">
        <f>IF(ISNUMBER($G332),$G332,0)</f>
        <v/>
      </c>
      <c r="O332" s="33">
        <f>IF(OR($A332="",$B332=""),"",IF(COUNTIFS($A$5:$A$404,$A332,$B$5:$B$404,$B332,$N$5:$N$404,"&gt;"&amp;$N332)&gt;0,"History","Current"))</f>
        <v/>
      </c>
    </row>
    <row r="333">
      <c r="A333" s="12" t="n"/>
      <c r="B333" s="12" t="n"/>
      <c r="C333" s="12" t="n"/>
      <c r="D333" s="28" t="n"/>
      <c r="E333" s="28" t="n"/>
      <c r="F333" s="12" t="n"/>
      <c r="G333" s="29">
        <f>IF(OR($A333="",$B333=""),"",IF(ISNUMBER($E333),$E333,IF(AND(ISNUMBER($D333),ISNUMBER($L333)),EDATE($D333,$L333),"")))</f>
        <v/>
      </c>
      <c r="H333" s="30">
        <f>IF(OR($G333="",$O333="History"),"",$G333-Setup!$B$5)</f>
        <v/>
      </c>
      <c r="I333" s="31">
        <f>IF(OR($A333="",$B333=""),"",IF($O333="History","Renewed",IF($G333="",IF(AND(ISNUMBER($L333),NOT(ISNUMBER($E333))),"Needs a date","No expiry"),IF($H333&lt;0,"Expired",IF($H333&lt;=$M333,"Expiring","Valid")))))</f>
        <v/>
      </c>
      <c r="J333" s="32">
        <f>IF(AND($A333="",$B333="",$C333="",$D333="",$E333=""),"",IF(COUNTIF(People!$A$5:$A$34,$A333)=0,"Pick the person from the list",IF(COUNTIF(Setup!$A$12:$A$23,$B333)=0,"Pick the credential from the list",IF(AND(ISNUMBER($D333),ISNUMBER($E333),$E333&lt;$D333),"Expires before it was issued","OK"))))</f>
        <v/>
      </c>
      <c r="L333" s="33">
        <f>IF($B333="","",IFERROR(IF(INDEX(Setup!$C$12:$C$23,MATCH($B333,Setup!$A$12:$A$23,0))="","",INDEX(Setup!$C$12:$C$23,MATCH($B333,Setup!$A$12:$A$23,0))),""))</f>
        <v/>
      </c>
      <c r="M333" s="33">
        <f>IF($B333="","",IFERROR(IF(INDEX(Setup!$D$12:$D$23,MATCH($B333,Setup!$A$12:$A$23,0))="",60,INDEX(Setup!$D$12:$D$23,MATCH($B333,Setup!$A$12:$A$23,0))),60))</f>
        <v/>
      </c>
      <c r="N333" s="33">
        <f>IF(ISNUMBER($G333),$G333,0)</f>
        <v/>
      </c>
      <c r="O333" s="33">
        <f>IF(OR($A333="",$B333=""),"",IF(COUNTIFS($A$5:$A$404,$A333,$B$5:$B$404,$B333,$N$5:$N$404,"&gt;"&amp;$N333)&gt;0,"History","Current"))</f>
        <v/>
      </c>
    </row>
    <row r="334">
      <c r="A334" s="12" t="n"/>
      <c r="B334" s="12" t="n"/>
      <c r="C334" s="12" t="n"/>
      <c r="D334" s="28" t="n"/>
      <c r="E334" s="28" t="n"/>
      <c r="F334" s="12" t="n"/>
      <c r="G334" s="29">
        <f>IF(OR($A334="",$B334=""),"",IF(ISNUMBER($E334),$E334,IF(AND(ISNUMBER($D334),ISNUMBER($L334)),EDATE($D334,$L334),"")))</f>
        <v/>
      </c>
      <c r="H334" s="30">
        <f>IF(OR($G334="",$O334="History"),"",$G334-Setup!$B$5)</f>
        <v/>
      </c>
      <c r="I334" s="31">
        <f>IF(OR($A334="",$B334=""),"",IF($O334="History","Renewed",IF($G334="",IF(AND(ISNUMBER($L334),NOT(ISNUMBER($E334))),"Needs a date","No expiry"),IF($H334&lt;0,"Expired",IF($H334&lt;=$M334,"Expiring","Valid")))))</f>
        <v/>
      </c>
      <c r="J334" s="32">
        <f>IF(AND($A334="",$B334="",$C334="",$D334="",$E334=""),"",IF(COUNTIF(People!$A$5:$A$34,$A334)=0,"Pick the person from the list",IF(COUNTIF(Setup!$A$12:$A$23,$B334)=0,"Pick the credential from the list",IF(AND(ISNUMBER($D334),ISNUMBER($E334),$E334&lt;$D334),"Expires before it was issued","OK"))))</f>
        <v/>
      </c>
      <c r="L334" s="33">
        <f>IF($B334="","",IFERROR(IF(INDEX(Setup!$C$12:$C$23,MATCH($B334,Setup!$A$12:$A$23,0))="","",INDEX(Setup!$C$12:$C$23,MATCH($B334,Setup!$A$12:$A$23,0))),""))</f>
        <v/>
      </c>
      <c r="M334" s="33">
        <f>IF($B334="","",IFERROR(IF(INDEX(Setup!$D$12:$D$23,MATCH($B334,Setup!$A$12:$A$23,0))="",60,INDEX(Setup!$D$12:$D$23,MATCH($B334,Setup!$A$12:$A$23,0))),60))</f>
        <v/>
      </c>
      <c r="N334" s="33">
        <f>IF(ISNUMBER($G334),$G334,0)</f>
        <v/>
      </c>
      <c r="O334" s="33">
        <f>IF(OR($A334="",$B334=""),"",IF(COUNTIFS($A$5:$A$404,$A334,$B$5:$B$404,$B334,$N$5:$N$404,"&gt;"&amp;$N334)&gt;0,"History","Current"))</f>
        <v/>
      </c>
    </row>
    <row r="335">
      <c r="A335" s="12" t="n"/>
      <c r="B335" s="12" t="n"/>
      <c r="C335" s="12" t="n"/>
      <c r="D335" s="28" t="n"/>
      <c r="E335" s="28" t="n"/>
      <c r="F335" s="12" t="n"/>
      <c r="G335" s="29">
        <f>IF(OR($A335="",$B335=""),"",IF(ISNUMBER($E335),$E335,IF(AND(ISNUMBER($D335),ISNUMBER($L335)),EDATE($D335,$L335),"")))</f>
        <v/>
      </c>
      <c r="H335" s="30">
        <f>IF(OR($G335="",$O335="History"),"",$G335-Setup!$B$5)</f>
        <v/>
      </c>
      <c r="I335" s="31">
        <f>IF(OR($A335="",$B335=""),"",IF($O335="History","Renewed",IF($G335="",IF(AND(ISNUMBER($L335),NOT(ISNUMBER($E335))),"Needs a date","No expiry"),IF($H335&lt;0,"Expired",IF($H335&lt;=$M335,"Expiring","Valid")))))</f>
        <v/>
      </c>
      <c r="J335" s="32">
        <f>IF(AND($A335="",$B335="",$C335="",$D335="",$E335=""),"",IF(COUNTIF(People!$A$5:$A$34,$A335)=0,"Pick the person from the list",IF(COUNTIF(Setup!$A$12:$A$23,$B335)=0,"Pick the credential from the list",IF(AND(ISNUMBER($D335),ISNUMBER($E335),$E335&lt;$D335),"Expires before it was issued","OK"))))</f>
        <v/>
      </c>
      <c r="L335" s="33">
        <f>IF($B335="","",IFERROR(IF(INDEX(Setup!$C$12:$C$23,MATCH($B335,Setup!$A$12:$A$23,0))="","",INDEX(Setup!$C$12:$C$23,MATCH($B335,Setup!$A$12:$A$23,0))),""))</f>
        <v/>
      </c>
      <c r="M335" s="33">
        <f>IF($B335="","",IFERROR(IF(INDEX(Setup!$D$12:$D$23,MATCH($B335,Setup!$A$12:$A$23,0))="",60,INDEX(Setup!$D$12:$D$23,MATCH($B335,Setup!$A$12:$A$23,0))),60))</f>
        <v/>
      </c>
      <c r="N335" s="33">
        <f>IF(ISNUMBER($G335),$G335,0)</f>
        <v/>
      </c>
      <c r="O335" s="33">
        <f>IF(OR($A335="",$B335=""),"",IF(COUNTIFS($A$5:$A$404,$A335,$B$5:$B$404,$B335,$N$5:$N$404,"&gt;"&amp;$N335)&gt;0,"History","Current"))</f>
        <v/>
      </c>
    </row>
    <row r="336">
      <c r="A336" s="12" t="n"/>
      <c r="B336" s="12" t="n"/>
      <c r="C336" s="12" t="n"/>
      <c r="D336" s="28" t="n"/>
      <c r="E336" s="28" t="n"/>
      <c r="F336" s="12" t="n"/>
      <c r="G336" s="29">
        <f>IF(OR($A336="",$B336=""),"",IF(ISNUMBER($E336),$E336,IF(AND(ISNUMBER($D336),ISNUMBER($L336)),EDATE($D336,$L336),"")))</f>
        <v/>
      </c>
      <c r="H336" s="30">
        <f>IF(OR($G336="",$O336="History"),"",$G336-Setup!$B$5)</f>
        <v/>
      </c>
      <c r="I336" s="31">
        <f>IF(OR($A336="",$B336=""),"",IF($O336="History","Renewed",IF($G336="",IF(AND(ISNUMBER($L336),NOT(ISNUMBER($E336))),"Needs a date","No expiry"),IF($H336&lt;0,"Expired",IF($H336&lt;=$M336,"Expiring","Valid")))))</f>
        <v/>
      </c>
      <c r="J336" s="32">
        <f>IF(AND($A336="",$B336="",$C336="",$D336="",$E336=""),"",IF(COUNTIF(People!$A$5:$A$34,$A336)=0,"Pick the person from the list",IF(COUNTIF(Setup!$A$12:$A$23,$B336)=0,"Pick the credential from the list",IF(AND(ISNUMBER($D336),ISNUMBER($E336),$E336&lt;$D336),"Expires before it was issued","OK"))))</f>
        <v/>
      </c>
      <c r="L336" s="33">
        <f>IF($B336="","",IFERROR(IF(INDEX(Setup!$C$12:$C$23,MATCH($B336,Setup!$A$12:$A$23,0))="","",INDEX(Setup!$C$12:$C$23,MATCH($B336,Setup!$A$12:$A$23,0))),""))</f>
        <v/>
      </c>
      <c r="M336" s="33">
        <f>IF($B336="","",IFERROR(IF(INDEX(Setup!$D$12:$D$23,MATCH($B336,Setup!$A$12:$A$23,0))="",60,INDEX(Setup!$D$12:$D$23,MATCH($B336,Setup!$A$12:$A$23,0))),60))</f>
        <v/>
      </c>
      <c r="N336" s="33">
        <f>IF(ISNUMBER($G336),$G336,0)</f>
        <v/>
      </c>
      <c r="O336" s="33">
        <f>IF(OR($A336="",$B336=""),"",IF(COUNTIFS($A$5:$A$404,$A336,$B$5:$B$404,$B336,$N$5:$N$404,"&gt;"&amp;$N336)&gt;0,"History","Current"))</f>
        <v/>
      </c>
    </row>
    <row r="337">
      <c r="A337" s="12" t="n"/>
      <c r="B337" s="12" t="n"/>
      <c r="C337" s="12" t="n"/>
      <c r="D337" s="28" t="n"/>
      <c r="E337" s="28" t="n"/>
      <c r="F337" s="12" t="n"/>
      <c r="G337" s="29">
        <f>IF(OR($A337="",$B337=""),"",IF(ISNUMBER($E337),$E337,IF(AND(ISNUMBER($D337),ISNUMBER($L337)),EDATE($D337,$L337),"")))</f>
        <v/>
      </c>
      <c r="H337" s="30">
        <f>IF(OR($G337="",$O337="History"),"",$G337-Setup!$B$5)</f>
        <v/>
      </c>
      <c r="I337" s="31">
        <f>IF(OR($A337="",$B337=""),"",IF($O337="History","Renewed",IF($G337="",IF(AND(ISNUMBER($L337),NOT(ISNUMBER($E337))),"Needs a date","No expiry"),IF($H337&lt;0,"Expired",IF($H337&lt;=$M337,"Expiring","Valid")))))</f>
        <v/>
      </c>
      <c r="J337" s="32">
        <f>IF(AND($A337="",$B337="",$C337="",$D337="",$E337=""),"",IF(COUNTIF(People!$A$5:$A$34,$A337)=0,"Pick the person from the list",IF(COUNTIF(Setup!$A$12:$A$23,$B337)=0,"Pick the credential from the list",IF(AND(ISNUMBER($D337),ISNUMBER($E337),$E337&lt;$D337),"Expires before it was issued","OK"))))</f>
        <v/>
      </c>
      <c r="L337" s="33">
        <f>IF($B337="","",IFERROR(IF(INDEX(Setup!$C$12:$C$23,MATCH($B337,Setup!$A$12:$A$23,0))="","",INDEX(Setup!$C$12:$C$23,MATCH($B337,Setup!$A$12:$A$23,0))),""))</f>
        <v/>
      </c>
      <c r="M337" s="33">
        <f>IF($B337="","",IFERROR(IF(INDEX(Setup!$D$12:$D$23,MATCH($B337,Setup!$A$12:$A$23,0))="",60,INDEX(Setup!$D$12:$D$23,MATCH($B337,Setup!$A$12:$A$23,0))),60))</f>
        <v/>
      </c>
      <c r="N337" s="33">
        <f>IF(ISNUMBER($G337),$G337,0)</f>
        <v/>
      </c>
      <c r="O337" s="33">
        <f>IF(OR($A337="",$B337=""),"",IF(COUNTIFS($A$5:$A$404,$A337,$B$5:$B$404,$B337,$N$5:$N$404,"&gt;"&amp;$N337)&gt;0,"History","Current"))</f>
        <v/>
      </c>
    </row>
    <row r="338">
      <c r="A338" s="12" t="n"/>
      <c r="B338" s="12" t="n"/>
      <c r="C338" s="12" t="n"/>
      <c r="D338" s="28" t="n"/>
      <c r="E338" s="28" t="n"/>
      <c r="F338" s="12" t="n"/>
      <c r="G338" s="29">
        <f>IF(OR($A338="",$B338=""),"",IF(ISNUMBER($E338),$E338,IF(AND(ISNUMBER($D338),ISNUMBER($L338)),EDATE($D338,$L338),"")))</f>
        <v/>
      </c>
      <c r="H338" s="30">
        <f>IF(OR($G338="",$O338="History"),"",$G338-Setup!$B$5)</f>
        <v/>
      </c>
      <c r="I338" s="31">
        <f>IF(OR($A338="",$B338=""),"",IF($O338="History","Renewed",IF($G338="",IF(AND(ISNUMBER($L338),NOT(ISNUMBER($E338))),"Needs a date","No expiry"),IF($H338&lt;0,"Expired",IF($H338&lt;=$M338,"Expiring","Valid")))))</f>
        <v/>
      </c>
      <c r="J338" s="32">
        <f>IF(AND($A338="",$B338="",$C338="",$D338="",$E338=""),"",IF(COUNTIF(People!$A$5:$A$34,$A338)=0,"Pick the person from the list",IF(COUNTIF(Setup!$A$12:$A$23,$B338)=0,"Pick the credential from the list",IF(AND(ISNUMBER($D338),ISNUMBER($E338),$E338&lt;$D338),"Expires before it was issued","OK"))))</f>
        <v/>
      </c>
      <c r="L338" s="33">
        <f>IF($B338="","",IFERROR(IF(INDEX(Setup!$C$12:$C$23,MATCH($B338,Setup!$A$12:$A$23,0))="","",INDEX(Setup!$C$12:$C$23,MATCH($B338,Setup!$A$12:$A$23,0))),""))</f>
        <v/>
      </c>
      <c r="M338" s="33">
        <f>IF($B338="","",IFERROR(IF(INDEX(Setup!$D$12:$D$23,MATCH($B338,Setup!$A$12:$A$23,0))="",60,INDEX(Setup!$D$12:$D$23,MATCH($B338,Setup!$A$12:$A$23,0))),60))</f>
        <v/>
      </c>
      <c r="N338" s="33">
        <f>IF(ISNUMBER($G338),$G338,0)</f>
        <v/>
      </c>
      <c r="O338" s="33">
        <f>IF(OR($A338="",$B338=""),"",IF(COUNTIFS($A$5:$A$404,$A338,$B$5:$B$404,$B338,$N$5:$N$404,"&gt;"&amp;$N338)&gt;0,"History","Current"))</f>
        <v/>
      </c>
    </row>
    <row r="339">
      <c r="A339" s="12" t="n"/>
      <c r="B339" s="12" t="n"/>
      <c r="C339" s="12" t="n"/>
      <c r="D339" s="28" t="n"/>
      <c r="E339" s="28" t="n"/>
      <c r="F339" s="12" t="n"/>
      <c r="G339" s="29">
        <f>IF(OR($A339="",$B339=""),"",IF(ISNUMBER($E339),$E339,IF(AND(ISNUMBER($D339),ISNUMBER($L339)),EDATE($D339,$L339),"")))</f>
        <v/>
      </c>
      <c r="H339" s="30">
        <f>IF(OR($G339="",$O339="History"),"",$G339-Setup!$B$5)</f>
        <v/>
      </c>
      <c r="I339" s="31">
        <f>IF(OR($A339="",$B339=""),"",IF($O339="History","Renewed",IF($G339="",IF(AND(ISNUMBER($L339),NOT(ISNUMBER($E339))),"Needs a date","No expiry"),IF($H339&lt;0,"Expired",IF($H339&lt;=$M339,"Expiring","Valid")))))</f>
        <v/>
      </c>
      <c r="J339" s="32">
        <f>IF(AND($A339="",$B339="",$C339="",$D339="",$E339=""),"",IF(COUNTIF(People!$A$5:$A$34,$A339)=0,"Pick the person from the list",IF(COUNTIF(Setup!$A$12:$A$23,$B339)=0,"Pick the credential from the list",IF(AND(ISNUMBER($D339),ISNUMBER($E339),$E339&lt;$D339),"Expires before it was issued","OK"))))</f>
        <v/>
      </c>
      <c r="L339" s="33">
        <f>IF($B339="","",IFERROR(IF(INDEX(Setup!$C$12:$C$23,MATCH($B339,Setup!$A$12:$A$23,0))="","",INDEX(Setup!$C$12:$C$23,MATCH($B339,Setup!$A$12:$A$23,0))),""))</f>
        <v/>
      </c>
      <c r="M339" s="33">
        <f>IF($B339="","",IFERROR(IF(INDEX(Setup!$D$12:$D$23,MATCH($B339,Setup!$A$12:$A$23,0))="",60,INDEX(Setup!$D$12:$D$23,MATCH($B339,Setup!$A$12:$A$23,0))),60))</f>
        <v/>
      </c>
      <c r="N339" s="33">
        <f>IF(ISNUMBER($G339),$G339,0)</f>
        <v/>
      </c>
      <c r="O339" s="33">
        <f>IF(OR($A339="",$B339=""),"",IF(COUNTIFS($A$5:$A$404,$A339,$B$5:$B$404,$B339,$N$5:$N$404,"&gt;"&amp;$N339)&gt;0,"History","Current"))</f>
        <v/>
      </c>
    </row>
    <row r="340">
      <c r="A340" s="12" t="n"/>
      <c r="B340" s="12" t="n"/>
      <c r="C340" s="12" t="n"/>
      <c r="D340" s="28" t="n"/>
      <c r="E340" s="28" t="n"/>
      <c r="F340" s="12" t="n"/>
      <c r="G340" s="29">
        <f>IF(OR($A340="",$B340=""),"",IF(ISNUMBER($E340),$E340,IF(AND(ISNUMBER($D340),ISNUMBER($L340)),EDATE($D340,$L340),"")))</f>
        <v/>
      </c>
      <c r="H340" s="30">
        <f>IF(OR($G340="",$O340="History"),"",$G340-Setup!$B$5)</f>
        <v/>
      </c>
      <c r="I340" s="31">
        <f>IF(OR($A340="",$B340=""),"",IF($O340="History","Renewed",IF($G340="",IF(AND(ISNUMBER($L340),NOT(ISNUMBER($E340))),"Needs a date","No expiry"),IF($H340&lt;0,"Expired",IF($H340&lt;=$M340,"Expiring","Valid")))))</f>
        <v/>
      </c>
      <c r="J340" s="32">
        <f>IF(AND($A340="",$B340="",$C340="",$D340="",$E340=""),"",IF(COUNTIF(People!$A$5:$A$34,$A340)=0,"Pick the person from the list",IF(COUNTIF(Setup!$A$12:$A$23,$B340)=0,"Pick the credential from the list",IF(AND(ISNUMBER($D340),ISNUMBER($E340),$E340&lt;$D340),"Expires before it was issued","OK"))))</f>
        <v/>
      </c>
      <c r="L340" s="33">
        <f>IF($B340="","",IFERROR(IF(INDEX(Setup!$C$12:$C$23,MATCH($B340,Setup!$A$12:$A$23,0))="","",INDEX(Setup!$C$12:$C$23,MATCH($B340,Setup!$A$12:$A$23,0))),""))</f>
        <v/>
      </c>
      <c r="M340" s="33">
        <f>IF($B340="","",IFERROR(IF(INDEX(Setup!$D$12:$D$23,MATCH($B340,Setup!$A$12:$A$23,0))="",60,INDEX(Setup!$D$12:$D$23,MATCH($B340,Setup!$A$12:$A$23,0))),60))</f>
        <v/>
      </c>
      <c r="N340" s="33">
        <f>IF(ISNUMBER($G340),$G340,0)</f>
        <v/>
      </c>
      <c r="O340" s="33">
        <f>IF(OR($A340="",$B340=""),"",IF(COUNTIFS($A$5:$A$404,$A340,$B$5:$B$404,$B340,$N$5:$N$404,"&gt;"&amp;$N340)&gt;0,"History","Current"))</f>
        <v/>
      </c>
    </row>
    <row r="341">
      <c r="A341" s="12" t="n"/>
      <c r="B341" s="12" t="n"/>
      <c r="C341" s="12" t="n"/>
      <c r="D341" s="28" t="n"/>
      <c r="E341" s="28" t="n"/>
      <c r="F341" s="12" t="n"/>
      <c r="G341" s="29">
        <f>IF(OR($A341="",$B341=""),"",IF(ISNUMBER($E341),$E341,IF(AND(ISNUMBER($D341),ISNUMBER($L341)),EDATE($D341,$L341),"")))</f>
        <v/>
      </c>
      <c r="H341" s="30">
        <f>IF(OR($G341="",$O341="History"),"",$G341-Setup!$B$5)</f>
        <v/>
      </c>
      <c r="I341" s="31">
        <f>IF(OR($A341="",$B341=""),"",IF($O341="History","Renewed",IF($G341="",IF(AND(ISNUMBER($L341),NOT(ISNUMBER($E341))),"Needs a date","No expiry"),IF($H341&lt;0,"Expired",IF($H341&lt;=$M341,"Expiring","Valid")))))</f>
        <v/>
      </c>
      <c r="J341" s="32">
        <f>IF(AND($A341="",$B341="",$C341="",$D341="",$E341=""),"",IF(COUNTIF(People!$A$5:$A$34,$A341)=0,"Pick the person from the list",IF(COUNTIF(Setup!$A$12:$A$23,$B341)=0,"Pick the credential from the list",IF(AND(ISNUMBER($D341),ISNUMBER($E341),$E341&lt;$D341),"Expires before it was issued","OK"))))</f>
        <v/>
      </c>
      <c r="L341" s="33">
        <f>IF($B341="","",IFERROR(IF(INDEX(Setup!$C$12:$C$23,MATCH($B341,Setup!$A$12:$A$23,0))="","",INDEX(Setup!$C$12:$C$23,MATCH($B341,Setup!$A$12:$A$23,0))),""))</f>
        <v/>
      </c>
      <c r="M341" s="33">
        <f>IF($B341="","",IFERROR(IF(INDEX(Setup!$D$12:$D$23,MATCH($B341,Setup!$A$12:$A$23,0))="",60,INDEX(Setup!$D$12:$D$23,MATCH($B341,Setup!$A$12:$A$23,0))),60))</f>
        <v/>
      </c>
      <c r="N341" s="33">
        <f>IF(ISNUMBER($G341),$G341,0)</f>
        <v/>
      </c>
      <c r="O341" s="33">
        <f>IF(OR($A341="",$B341=""),"",IF(COUNTIFS($A$5:$A$404,$A341,$B$5:$B$404,$B341,$N$5:$N$404,"&gt;"&amp;$N341)&gt;0,"History","Current"))</f>
        <v/>
      </c>
    </row>
    <row r="342">
      <c r="A342" s="12" t="n"/>
      <c r="B342" s="12" t="n"/>
      <c r="C342" s="12" t="n"/>
      <c r="D342" s="28" t="n"/>
      <c r="E342" s="28" t="n"/>
      <c r="F342" s="12" t="n"/>
      <c r="G342" s="29">
        <f>IF(OR($A342="",$B342=""),"",IF(ISNUMBER($E342),$E342,IF(AND(ISNUMBER($D342),ISNUMBER($L342)),EDATE($D342,$L342),"")))</f>
        <v/>
      </c>
      <c r="H342" s="30">
        <f>IF(OR($G342="",$O342="History"),"",$G342-Setup!$B$5)</f>
        <v/>
      </c>
      <c r="I342" s="31">
        <f>IF(OR($A342="",$B342=""),"",IF($O342="History","Renewed",IF($G342="",IF(AND(ISNUMBER($L342),NOT(ISNUMBER($E342))),"Needs a date","No expiry"),IF($H342&lt;0,"Expired",IF($H342&lt;=$M342,"Expiring","Valid")))))</f>
        <v/>
      </c>
      <c r="J342" s="32">
        <f>IF(AND($A342="",$B342="",$C342="",$D342="",$E342=""),"",IF(COUNTIF(People!$A$5:$A$34,$A342)=0,"Pick the person from the list",IF(COUNTIF(Setup!$A$12:$A$23,$B342)=0,"Pick the credential from the list",IF(AND(ISNUMBER($D342),ISNUMBER($E342),$E342&lt;$D342),"Expires before it was issued","OK"))))</f>
        <v/>
      </c>
      <c r="L342" s="33">
        <f>IF($B342="","",IFERROR(IF(INDEX(Setup!$C$12:$C$23,MATCH($B342,Setup!$A$12:$A$23,0))="","",INDEX(Setup!$C$12:$C$23,MATCH($B342,Setup!$A$12:$A$23,0))),""))</f>
        <v/>
      </c>
      <c r="M342" s="33">
        <f>IF($B342="","",IFERROR(IF(INDEX(Setup!$D$12:$D$23,MATCH($B342,Setup!$A$12:$A$23,0))="",60,INDEX(Setup!$D$12:$D$23,MATCH($B342,Setup!$A$12:$A$23,0))),60))</f>
        <v/>
      </c>
      <c r="N342" s="33">
        <f>IF(ISNUMBER($G342),$G342,0)</f>
        <v/>
      </c>
      <c r="O342" s="33">
        <f>IF(OR($A342="",$B342=""),"",IF(COUNTIFS($A$5:$A$404,$A342,$B$5:$B$404,$B342,$N$5:$N$404,"&gt;"&amp;$N342)&gt;0,"History","Current"))</f>
        <v/>
      </c>
    </row>
    <row r="343">
      <c r="A343" s="12" t="n"/>
      <c r="B343" s="12" t="n"/>
      <c r="C343" s="12" t="n"/>
      <c r="D343" s="28" t="n"/>
      <c r="E343" s="28" t="n"/>
      <c r="F343" s="12" t="n"/>
      <c r="G343" s="29">
        <f>IF(OR($A343="",$B343=""),"",IF(ISNUMBER($E343),$E343,IF(AND(ISNUMBER($D343),ISNUMBER($L343)),EDATE($D343,$L343),"")))</f>
        <v/>
      </c>
      <c r="H343" s="30">
        <f>IF(OR($G343="",$O343="History"),"",$G343-Setup!$B$5)</f>
        <v/>
      </c>
      <c r="I343" s="31">
        <f>IF(OR($A343="",$B343=""),"",IF($O343="History","Renewed",IF($G343="",IF(AND(ISNUMBER($L343),NOT(ISNUMBER($E343))),"Needs a date","No expiry"),IF($H343&lt;0,"Expired",IF($H343&lt;=$M343,"Expiring","Valid")))))</f>
        <v/>
      </c>
      <c r="J343" s="32">
        <f>IF(AND($A343="",$B343="",$C343="",$D343="",$E343=""),"",IF(COUNTIF(People!$A$5:$A$34,$A343)=0,"Pick the person from the list",IF(COUNTIF(Setup!$A$12:$A$23,$B343)=0,"Pick the credential from the list",IF(AND(ISNUMBER($D343),ISNUMBER($E343),$E343&lt;$D343),"Expires before it was issued","OK"))))</f>
        <v/>
      </c>
      <c r="L343" s="33">
        <f>IF($B343="","",IFERROR(IF(INDEX(Setup!$C$12:$C$23,MATCH($B343,Setup!$A$12:$A$23,0))="","",INDEX(Setup!$C$12:$C$23,MATCH($B343,Setup!$A$12:$A$23,0))),""))</f>
        <v/>
      </c>
      <c r="M343" s="33">
        <f>IF($B343="","",IFERROR(IF(INDEX(Setup!$D$12:$D$23,MATCH($B343,Setup!$A$12:$A$23,0))="",60,INDEX(Setup!$D$12:$D$23,MATCH($B343,Setup!$A$12:$A$23,0))),60))</f>
        <v/>
      </c>
      <c r="N343" s="33">
        <f>IF(ISNUMBER($G343),$G343,0)</f>
        <v/>
      </c>
      <c r="O343" s="33">
        <f>IF(OR($A343="",$B343=""),"",IF(COUNTIFS($A$5:$A$404,$A343,$B$5:$B$404,$B343,$N$5:$N$404,"&gt;"&amp;$N343)&gt;0,"History","Current"))</f>
        <v/>
      </c>
    </row>
    <row r="344">
      <c r="A344" s="12" t="n"/>
      <c r="B344" s="12" t="n"/>
      <c r="C344" s="12" t="n"/>
      <c r="D344" s="28" t="n"/>
      <c r="E344" s="28" t="n"/>
      <c r="F344" s="12" t="n"/>
      <c r="G344" s="29">
        <f>IF(OR($A344="",$B344=""),"",IF(ISNUMBER($E344),$E344,IF(AND(ISNUMBER($D344),ISNUMBER($L344)),EDATE($D344,$L344),"")))</f>
        <v/>
      </c>
      <c r="H344" s="30">
        <f>IF(OR($G344="",$O344="History"),"",$G344-Setup!$B$5)</f>
        <v/>
      </c>
      <c r="I344" s="31">
        <f>IF(OR($A344="",$B344=""),"",IF($O344="History","Renewed",IF($G344="",IF(AND(ISNUMBER($L344),NOT(ISNUMBER($E344))),"Needs a date","No expiry"),IF($H344&lt;0,"Expired",IF($H344&lt;=$M344,"Expiring","Valid")))))</f>
        <v/>
      </c>
      <c r="J344" s="32">
        <f>IF(AND($A344="",$B344="",$C344="",$D344="",$E344=""),"",IF(COUNTIF(People!$A$5:$A$34,$A344)=0,"Pick the person from the list",IF(COUNTIF(Setup!$A$12:$A$23,$B344)=0,"Pick the credential from the list",IF(AND(ISNUMBER($D344),ISNUMBER($E344),$E344&lt;$D344),"Expires before it was issued","OK"))))</f>
        <v/>
      </c>
      <c r="L344" s="33">
        <f>IF($B344="","",IFERROR(IF(INDEX(Setup!$C$12:$C$23,MATCH($B344,Setup!$A$12:$A$23,0))="","",INDEX(Setup!$C$12:$C$23,MATCH($B344,Setup!$A$12:$A$23,0))),""))</f>
        <v/>
      </c>
      <c r="M344" s="33">
        <f>IF($B344="","",IFERROR(IF(INDEX(Setup!$D$12:$D$23,MATCH($B344,Setup!$A$12:$A$23,0))="",60,INDEX(Setup!$D$12:$D$23,MATCH($B344,Setup!$A$12:$A$23,0))),60))</f>
        <v/>
      </c>
      <c r="N344" s="33">
        <f>IF(ISNUMBER($G344),$G344,0)</f>
        <v/>
      </c>
      <c r="O344" s="33">
        <f>IF(OR($A344="",$B344=""),"",IF(COUNTIFS($A$5:$A$404,$A344,$B$5:$B$404,$B344,$N$5:$N$404,"&gt;"&amp;$N344)&gt;0,"History","Current"))</f>
        <v/>
      </c>
    </row>
    <row r="345">
      <c r="A345" s="12" t="n"/>
      <c r="B345" s="12" t="n"/>
      <c r="C345" s="12" t="n"/>
      <c r="D345" s="28" t="n"/>
      <c r="E345" s="28" t="n"/>
      <c r="F345" s="12" t="n"/>
      <c r="G345" s="29">
        <f>IF(OR($A345="",$B345=""),"",IF(ISNUMBER($E345),$E345,IF(AND(ISNUMBER($D345),ISNUMBER($L345)),EDATE($D345,$L345),"")))</f>
        <v/>
      </c>
      <c r="H345" s="30">
        <f>IF(OR($G345="",$O345="History"),"",$G345-Setup!$B$5)</f>
        <v/>
      </c>
      <c r="I345" s="31">
        <f>IF(OR($A345="",$B345=""),"",IF($O345="History","Renewed",IF($G345="",IF(AND(ISNUMBER($L345),NOT(ISNUMBER($E345))),"Needs a date","No expiry"),IF($H345&lt;0,"Expired",IF($H345&lt;=$M345,"Expiring","Valid")))))</f>
        <v/>
      </c>
      <c r="J345" s="32">
        <f>IF(AND($A345="",$B345="",$C345="",$D345="",$E345=""),"",IF(COUNTIF(People!$A$5:$A$34,$A345)=0,"Pick the person from the list",IF(COUNTIF(Setup!$A$12:$A$23,$B345)=0,"Pick the credential from the list",IF(AND(ISNUMBER($D345),ISNUMBER($E345),$E345&lt;$D345),"Expires before it was issued","OK"))))</f>
        <v/>
      </c>
      <c r="L345" s="33">
        <f>IF($B345="","",IFERROR(IF(INDEX(Setup!$C$12:$C$23,MATCH($B345,Setup!$A$12:$A$23,0))="","",INDEX(Setup!$C$12:$C$23,MATCH($B345,Setup!$A$12:$A$23,0))),""))</f>
        <v/>
      </c>
      <c r="M345" s="33">
        <f>IF($B345="","",IFERROR(IF(INDEX(Setup!$D$12:$D$23,MATCH($B345,Setup!$A$12:$A$23,0))="",60,INDEX(Setup!$D$12:$D$23,MATCH($B345,Setup!$A$12:$A$23,0))),60))</f>
        <v/>
      </c>
      <c r="N345" s="33">
        <f>IF(ISNUMBER($G345),$G345,0)</f>
        <v/>
      </c>
      <c r="O345" s="33">
        <f>IF(OR($A345="",$B345=""),"",IF(COUNTIFS($A$5:$A$404,$A345,$B$5:$B$404,$B345,$N$5:$N$404,"&gt;"&amp;$N345)&gt;0,"History","Current"))</f>
        <v/>
      </c>
    </row>
    <row r="346">
      <c r="A346" s="12" t="n"/>
      <c r="B346" s="12" t="n"/>
      <c r="C346" s="12" t="n"/>
      <c r="D346" s="28" t="n"/>
      <c r="E346" s="28" t="n"/>
      <c r="F346" s="12" t="n"/>
      <c r="G346" s="29">
        <f>IF(OR($A346="",$B346=""),"",IF(ISNUMBER($E346),$E346,IF(AND(ISNUMBER($D346),ISNUMBER($L346)),EDATE($D346,$L346),"")))</f>
        <v/>
      </c>
      <c r="H346" s="30">
        <f>IF(OR($G346="",$O346="History"),"",$G346-Setup!$B$5)</f>
        <v/>
      </c>
      <c r="I346" s="31">
        <f>IF(OR($A346="",$B346=""),"",IF($O346="History","Renewed",IF($G346="",IF(AND(ISNUMBER($L346),NOT(ISNUMBER($E346))),"Needs a date","No expiry"),IF($H346&lt;0,"Expired",IF($H346&lt;=$M346,"Expiring","Valid")))))</f>
        <v/>
      </c>
      <c r="J346" s="32">
        <f>IF(AND($A346="",$B346="",$C346="",$D346="",$E346=""),"",IF(COUNTIF(People!$A$5:$A$34,$A346)=0,"Pick the person from the list",IF(COUNTIF(Setup!$A$12:$A$23,$B346)=0,"Pick the credential from the list",IF(AND(ISNUMBER($D346),ISNUMBER($E346),$E346&lt;$D346),"Expires before it was issued","OK"))))</f>
        <v/>
      </c>
      <c r="L346" s="33">
        <f>IF($B346="","",IFERROR(IF(INDEX(Setup!$C$12:$C$23,MATCH($B346,Setup!$A$12:$A$23,0))="","",INDEX(Setup!$C$12:$C$23,MATCH($B346,Setup!$A$12:$A$23,0))),""))</f>
        <v/>
      </c>
      <c r="M346" s="33">
        <f>IF($B346="","",IFERROR(IF(INDEX(Setup!$D$12:$D$23,MATCH($B346,Setup!$A$12:$A$23,0))="",60,INDEX(Setup!$D$12:$D$23,MATCH($B346,Setup!$A$12:$A$23,0))),60))</f>
        <v/>
      </c>
      <c r="N346" s="33">
        <f>IF(ISNUMBER($G346),$G346,0)</f>
        <v/>
      </c>
      <c r="O346" s="33">
        <f>IF(OR($A346="",$B346=""),"",IF(COUNTIFS($A$5:$A$404,$A346,$B$5:$B$404,$B346,$N$5:$N$404,"&gt;"&amp;$N346)&gt;0,"History","Current"))</f>
        <v/>
      </c>
    </row>
    <row r="347">
      <c r="A347" s="12" t="n"/>
      <c r="B347" s="12" t="n"/>
      <c r="C347" s="12" t="n"/>
      <c r="D347" s="28" t="n"/>
      <c r="E347" s="28" t="n"/>
      <c r="F347" s="12" t="n"/>
      <c r="G347" s="29">
        <f>IF(OR($A347="",$B347=""),"",IF(ISNUMBER($E347),$E347,IF(AND(ISNUMBER($D347),ISNUMBER($L347)),EDATE($D347,$L347),"")))</f>
        <v/>
      </c>
      <c r="H347" s="30">
        <f>IF(OR($G347="",$O347="History"),"",$G347-Setup!$B$5)</f>
        <v/>
      </c>
      <c r="I347" s="31">
        <f>IF(OR($A347="",$B347=""),"",IF($O347="History","Renewed",IF($G347="",IF(AND(ISNUMBER($L347),NOT(ISNUMBER($E347))),"Needs a date","No expiry"),IF($H347&lt;0,"Expired",IF($H347&lt;=$M347,"Expiring","Valid")))))</f>
        <v/>
      </c>
      <c r="J347" s="32">
        <f>IF(AND($A347="",$B347="",$C347="",$D347="",$E347=""),"",IF(COUNTIF(People!$A$5:$A$34,$A347)=0,"Pick the person from the list",IF(COUNTIF(Setup!$A$12:$A$23,$B347)=0,"Pick the credential from the list",IF(AND(ISNUMBER($D347),ISNUMBER($E347),$E347&lt;$D347),"Expires before it was issued","OK"))))</f>
        <v/>
      </c>
      <c r="L347" s="33">
        <f>IF($B347="","",IFERROR(IF(INDEX(Setup!$C$12:$C$23,MATCH($B347,Setup!$A$12:$A$23,0))="","",INDEX(Setup!$C$12:$C$23,MATCH($B347,Setup!$A$12:$A$23,0))),""))</f>
        <v/>
      </c>
      <c r="M347" s="33">
        <f>IF($B347="","",IFERROR(IF(INDEX(Setup!$D$12:$D$23,MATCH($B347,Setup!$A$12:$A$23,0))="",60,INDEX(Setup!$D$12:$D$23,MATCH($B347,Setup!$A$12:$A$23,0))),60))</f>
        <v/>
      </c>
      <c r="N347" s="33">
        <f>IF(ISNUMBER($G347),$G347,0)</f>
        <v/>
      </c>
      <c r="O347" s="33">
        <f>IF(OR($A347="",$B347=""),"",IF(COUNTIFS($A$5:$A$404,$A347,$B$5:$B$404,$B347,$N$5:$N$404,"&gt;"&amp;$N347)&gt;0,"History","Current"))</f>
        <v/>
      </c>
    </row>
    <row r="348">
      <c r="A348" s="12" t="n"/>
      <c r="B348" s="12" t="n"/>
      <c r="C348" s="12" t="n"/>
      <c r="D348" s="28" t="n"/>
      <c r="E348" s="28" t="n"/>
      <c r="F348" s="12" t="n"/>
      <c r="G348" s="29">
        <f>IF(OR($A348="",$B348=""),"",IF(ISNUMBER($E348),$E348,IF(AND(ISNUMBER($D348),ISNUMBER($L348)),EDATE($D348,$L348),"")))</f>
        <v/>
      </c>
      <c r="H348" s="30">
        <f>IF(OR($G348="",$O348="History"),"",$G348-Setup!$B$5)</f>
        <v/>
      </c>
      <c r="I348" s="31">
        <f>IF(OR($A348="",$B348=""),"",IF($O348="History","Renewed",IF($G348="",IF(AND(ISNUMBER($L348),NOT(ISNUMBER($E348))),"Needs a date","No expiry"),IF($H348&lt;0,"Expired",IF($H348&lt;=$M348,"Expiring","Valid")))))</f>
        <v/>
      </c>
      <c r="J348" s="32">
        <f>IF(AND($A348="",$B348="",$C348="",$D348="",$E348=""),"",IF(COUNTIF(People!$A$5:$A$34,$A348)=0,"Pick the person from the list",IF(COUNTIF(Setup!$A$12:$A$23,$B348)=0,"Pick the credential from the list",IF(AND(ISNUMBER($D348),ISNUMBER($E348),$E348&lt;$D348),"Expires before it was issued","OK"))))</f>
        <v/>
      </c>
      <c r="L348" s="33">
        <f>IF($B348="","",IFERROR(IF(INDEX(Setup!$C$12:$C$23,MATCH($B348,Setup!$A$12:$A$23,0))="","",INDEX(Setup!$C$12:$C$23,MATCH($B348,Setup!$A$12:$A$23,0))),""))</f>
        <v/>
      </c>
      <c r="M348" s="33">
        <f>IF($B348="","",IFERROR(IF(INDEX(Setup!$D$12:$D$23,MATCH($B348,Setup!$A$12:$A$23,0))="",60,INDEX(Setup!$D$12:$D$23,MATCH($B348,Setup!$A$12:$A$23,0))),60))</f>
        <v/>
      </c>
      <c r="N348" s="33">
        <f>IF(ISNUMBER($G348),$G348,0)</f>
        <v/>
      </c>
      <c r="O348" s="33">
        <f>IF(OR($A348="",$B348=""),"",IF(COUNTIFS($A$5:$A$404,$A348,$B$5:$B$404,$B348,$N$5:$N$404,"&gt;"&amp;$N348)&gt;0,"History","Current"))</f>
        <v/>
      </c>
    </row>
    <row r="349">
      <c r="A349" s="12" t="n"/>
      <c r="B349" s="12" t="n"/>
      <c r="C349" s="12" t="n"/>
      <c r="D349" s="28" t="n"/>
      <c r="E349" s="28" t="n"/>
      <c r="F349" s="12" t="n"/>
      <c r="G349" s="29">
        <f>IF(OR($A349="",$B349=""),"",IF(ISNUMBER($E349),$E349,IF(AND(ISNUMBER($D349),ISNUMBER($L349)),EDATE($D349,$L349),"")))</f>
        <v/>
      </c>
      <c r="H349" s="30">
        <f>IF(OR($G349="",$O349="History"),"",$G349-Setup!$B$5)</f>
        <v/>
      </c>
      <c r="I349" s="31">
        <f>IF(OR($A349="",$B349=""),"",IF($O349="History","Renewed",IF($G349="",IF(AND(ISNUMBER($L349),NOT(ISNUMBER($E349))),"Needs a date","No expiry"),IF($H349&lt;0,"Expired",IF($H349&lt;=$M349,"Expiring","Valid")))))</f>
        <v/>
      </c>
      <c r="J349" s="32">
        <f>IF(AND($A349="",$B349="",$C349="",$D349="",$E349=""),"",IF(COUNTIF(People!$A$5:$A$34,$A349)=0,"Pick the person from the list",IF(COUNTIF(Setup!$A$12:$A$23,$B349)=0,"Pick the credential from the list",IF(AND(ISNUMBER($D349),ISNUMBER($E349),$E349&lt;$D349),"Expires before it was issued","OK"))))</f>
        <v/>
      </c>
      <c r="L349" s="33">
        <f>IF($B349="","",IFERROR(IF(INDEX(Setup!$C$12:$C$23,MATCH($B349,Setup!$A$12:$A$23,0))="","",INDEX(Setup!$C$12:$C$23,MATCH($B349,Setup!$A$12:$A$23,0))),""))</f>
        <v/>
      </c>
      <c r="M349" s="33">
        <f>IF($B349="","",IFERROR(IF(INDEX(Setup!$D$12:$D$23,MATCH($B349,Setup!$A$12:$A$23,0))="",60,INDEX(Setup!$D$12:$D$23,MATCH($B349,Setup!$A$12:$A$23,0))),60))</f>
        <v/>
      </c>
      <c r="N349" s="33">
        <f>IF(ISNUMBER($G349),$G349,0)</f>
        <v/>
      </c>
      <c r="O349" s="33">
        <f>IF(OR($A349="",$B349=""),"",IF(COUNTIFS($A$5:$A$404,$A349,$B$5:$B$404,$B349,$N$5:$N$404,"&gt;"&amp;$N349)&gt;0,"History","Current"))</f>
        <v/>
      </c>
    </row>
    <row r="350">
      <c r="A350" s="12" t="n"/>
      <c r="B350" s="12" t="n"/>
      <c r="C350" s="12" t="n"/>
      <c r="D350" s="28" t="n"/>
      <c r="E350" s="28" t="n"/>
      <c r="F350" s="12" t="n"/>
      <c r="G350" s="29">
        <f>IF(OR($A350="",$B350=""),"",IF(ISNUMBER($E350),$E350,IF(AND(ISNUMBER($D350),ISNUMBER($L350)),EDATE($D350,$L350),"")))</f>
        <v/>
      </c>
      <c r="H350" s="30">
        <f>IF(OR($G350="",$O350="History"),"",$G350-Setup!$B$5)</f>
        <v/>
      </c>
      <c r="I350" s="31">
        <f>IF(OR($A350="",$B350=""),"",IF($O350="History","Renewed",IF($G350="",IF(AND(ISNUMBER($L350),NOT(ISNUMBER($E350))),"Needs a date","No expiry"),IF($H350&lt;0,"Expired",IF($H350&lt;=$M350,"Expiring","Valid")))))</f>
        <v/>
      </c>
      <c r="J350" s="32">
        <f>IF(AND($A350="",$B350="",$C350="",$D350="",$E350=""),"",IF(COUNTIF(People!$A$5:$A$34,$A350)=0,"Pick the person from the list",IF(COUNTIF(Setup!$A$12:$A$23,$B350)=0,"Pick the credential from the list",IF(AND(ISNUMBER($D350),ISNUMBER($E350),$E350&lt;$D350),"Expires before it was issued","OK"))))</f>
        <v/>
      </c>
      <c r="L350" s="33">
        <f>IF($B350="","",IFERROR(IF(INDEX(Setup!$C$12:$C$23,MATCH($B350,Setup!$A$12:$A$23,0))="","",INDEX(Setup!$C$12:$C$23,MATCH($B350,Setup!$A$12:$A$23,0))),""))</f>
        <v/>
      </c>
      <c r="M350" s="33">
        <f>IF($B350="","",IFERROR(IF(INDEX(Setup!$D$12:$D$23,MATCH($B350,Setup!$A$12:$A$23,0))="",60,INDEX(Setup!$D$12:$D$23,MATCH($B350,Setup!$A$12:$A$23,0))),60))</f>
        <v/>
      </c>
      <c r="N350" s="33">
        <f>IF(ISNUMBER($G350),$G350,0)</f>
        <v/>
      </c>
      <c r="O350" s="33">
        <f>IF(OR($A350="",$B350=""),"",IF(COUNTIFS($A$5:$A$404,$A350,$B$5:$B$404,$B350,$N$5:$N$404,"&gt;"&amp;$N350)&gt;0,"History","Current"))</f>
        <v/>
      </c>
    </row>
    <row r="351">
      <c r="A351" s="12" t="n"/>
      <c r="B351" s="12" t="n"/>
      <c r="C351" s="12" t="n"/>
      <c r="D351" s="28" t="n"/>
      <c r="E351" s="28" t="n"/>
      <c r="F351" s="12" t="n"/>
      <c r="G351" s="29">
        <f>IF(OR($A351="",$B351=""),"",IF(ISNUMBER($E351),$E351,IF(AND(ISNUMBER($D351),ISNUMBER($L351)),EDATE($D351,$L351),"")))</f>
        <v/>
      </c>
      <c r="H351" s="30">
        <f>IF(OR($G351="",$O351="History"),"",$G351-Setup!$B$5)</f>
        <v/>
      </c>
      <c r="I351" s="31">
        <f>IF(OR($A351="",$B351=""),"",IF($O351="History","Renewed",IF($G351="",IF(AND(ISNUMBER($L351),NOT(ISNUMBER($E351))),"Needs a date","No expiry"),IF($H351&lt;0,"Expired",IF($H351&lt;=$M351,"Expiring","Valid")))))</f>
        <v/>
      </c>
      <c r="J351" s="32">
        <f>IF(AND($A351="",$B351="",$C351="",$D351="",$E351=""),"",IF(COUNTIF(People!$A$5:$A$34,$A351)=0,"Pick the person from the list",IF(COUNTIF(Setup!$A$12:$A$23,$B351)=0,"Pick the credential from the list",IF(AND(ISNUMBER($D351),ISNUMBER($E351),$E351&lt;$D351),"Expires before it was issued","OK"))))</f>
        <v/>
      </c>
      <c r="L351" s="33">
        <f>IF($B351="","",IFERROR(IF(INDEX(Setup!$C$12:$C$23,MATCH($B351,Setup!$A$12:$A$23,0))="","",INDEX(Setup!$C$12:$C$23,MATCH($B351,Setup!$A$12:$A$23,0))),""))</f>
        <v/>
      </c>
      <c r="M351" s="33">
        <f>IF($B351="","",IFERROR(IF(INDEX(Setup!$D$12:$D$23,MATCH($B351,Setup!$A$12:$A$23,0))="",60,INDEX(Setup!$D$12:$D$23,MATCH($B351,Setup!$A$12:$A$23,0))),60))</f>
        <v/>
      </c>
      <c r="N351" s="33">
        <f>IF(ISNUMBER($G351),$G351,0)</f>
        <v/>
      </c>
      <c r="O351" s="33">
        <f>IF(OR($A351="",$B351=""),"",IF(COUNTIFS($A$5:$A$404,$A351,$B$5:$B$404,$B351,$N$5:$N$404,"&gt;"&amp;$N351)&gt;0,"History","Current"))</f>
        <v/>
      </c>
    </row>
    <row r="352">
      <c r="A352" s="12" t="n"/>
      <c r="B352" s="12" t="n"/>
      <c r="C352" s="12" t="n"/>
      <c r="D352" s="28" t="n"/>
      <c r="E352" s="28" t="n"/>
      <c r="F352" s="12" t="n"/>
      <c r="G352" s="29">
        <f>IF(OR($A352="",$B352=""),"",IF(ISNUMBER($E352),$E352,IF(AND(ISNUMBER($D352),ISNUMBER($L352)),EDATE($D352,$L352),"")))</f>
        <v/>
      </c>
      <c r="H352" s="30">
        <f>IF(OR($G352="",$O352="History"),"",$G352-Setup!$B$5)</f>
        <v/>
      </c>
      <c r="I352" s="31">
        <f>IF(OR($A352="",$B352=""),"",IF($O352="History","Renewed",IF($G352="",IF(AND(ISNUMBER($L352),NOT(ISNUMBER($E352))),"Needs a date","No expiry"),IF($H352&lt;0,"Expired",IF($H352&lt;=$M352,"Expiring","Valid")))))</f>
        <v/>
      </c>
      <c r="J352" s="32">
        <f>IF(AND($A352="",$B352="",$C352="",$D352="",$E352=""),"",IF(COUNTIF(People!$A$5:$A$34,$A352)=0,"Pick the person from the list",IF(COUNTIF(Setup!$A$12:$A$23,$B352)=0,"Pick the credential from the list",IF(AND(ISNUMBER($D352),ISNUMBER($E352),$E352&lt;$D352),"Expires before it was issued","OK"))))</f>
        <v/>
      </c>
      <c r="L352" s="33">
        <f>IF($B352="","",IFERROR(IF(INDEX(Setup!$C$12:$C$23,MATCH($B352,Setup!$A$12:$A$23,0))="","",INDEX(Setup!$C$12:$C$23,MATCH($B352,Setup!$A$12:$A$23,0))),""))</f>
        <v/>
      </c>
      <c r="M352" s="33">
        <f>IF($B352="","",IFERROR(IF(INDEX(Setup!$D$12:$D$23,MATCH($B352,Setup!$A$12:$A$23,0))="",60,INDEX(Setup!$D$12:$D$23,MATCH($B352,Setup!$A$12:$A$23,0))),60))</f>
        <v/>
      </c>
      <c r="N352" s="33">
        <f>IF(ISNUMBER($G352),$G352,0)</f>
        <v/>
      </c>
      <c r="O352" s="33">
        <f>IF(OR($A352="",$B352=""),"",IF(COUNTIFS($A$5:$A$404,$A352,$B$5:$B$404,$B352,$N$5:$N$404,"&gt;"&amp;$N352)&gt;0,"History","Current"))</f>
        <v/>
      </c>
    </row>
    <row r="353">
      <c r="A353" s="12" t="n"/>
      <c r="B353" s="12" t="n"/>
      <c r="C353" s="12" t="n"/>
      <c r="D353" s="28" t="n"/>
      <c r="E353" s="28" t="n"/>
      <c r="F353" s="12" t="n"/>
      <c r="G353" s="29">
        <f>IF(OR($A353="",$B353=""),"",IF(ISNUMBER($E353),$E353,IF(AND(ISNUMBER($D353),ISNUMBER($L353)),EDATE($D353,$L353),"")))</f>
        <v/>
      </c>
      <c r="H353" s="30">
        <f>IF(OR($G353="",$O353="History"),"",$G353-Setup!$B$5)</f>
        <v/>
      </c>
      <c r="I353" s="31">
        <f>IF(OR($A353="",$B353=""),"",IF($O353="History","Renewed",IF($G353="",IF(AND(ISNUMBER($L353),NOT(ISNUMBER($E353))),"Needs a date","No expiry"),IF($H353&lt;0,"Expired",IF($H353&lt;=$M353,"Expiring","Valid")))))</f>
        <v/>
      </c>
      <c r="J353" s="32">
        <f>IF(AND($A353="",$B353="",$C353="",$D353="",$E353=""),"",IF(COUNTIF(People!$A$5:$A$34,$A353)=0,"Pick the person from the list",IF(COUNTIF(Setup!$A$12:$A$23,$B353)=0,"Pick the credential from the list",IF(AND(ISNUMBER($D353),ISNUMBER($E353),$E353&lt;$D353),"Expires before it was issued","OK"))))</f>
        <v/>
      </c>
      <c r="L353" s="33">
        <f>IF($B353="","",IFERROR(IF(INDEX(Setup!$C$12:$C$23,MATCH($B353,Setup!$A$12:$A$23,0))="","",INDEX(Setup!$C$12:$C$23,MATCH($B353,Setup!$A$12:$A$23,0))),""))</f>
        <v/>
      </c>
      <c r="M353" s="33">
        <f>IF($B353="","",IFERROR(IF(INDEX(Setup!$D$12:$D$23,MATCH($B353,Setup!$A$12:$A$23,0))="",60,INDEX(Setup!$D$12:$D$23,MATCH($B353,Setup!$A$12:$A$23,0))),60))</f>
        <v/>
      </c>
      <c r="N353" s="33">
        <f>IF(ISNUMBER($G353),$G353,0)</f>
        <v/>
      </c>
      <c r="O353" s="33">
        <f>IF(OR($A353="",$B353=""),"",IF(COUNTIFS($A$5:$A$404,$A353,$B$5:$B$404,$B353,$N$5:$N$404,"&gt;"&amp;$N353)&gt;0,"History","Current"))</f>
        <v/>
      </c>
    </row>
    <row r="354">
      <c r="A354" s="12" t="n"/>
      <c r="B354" s="12" t="n"/>
      <c r="C354" s="12" t="n"/>
      <c r="D354" s="28" t="n"/>
      <c r="E354" s="28" t="n"/>
      <c r="F354" s="12" t="n"/>
      <c r="G354" s="29">
        <f>IF(OR($A354="",$B354=""),"",IF(ISNUMBER($E354),$E354,IF(AND(ISNUMBER($D354),ISNUMBER($L354)),EDATE($D354,$L354),"")))</f>
        <v/>
      </c>
      <c r="H354" s="30">
        <f>IF(OR($G354="",$O354="History"),"",$G354-Setup!$B$5)</f>
        <v/>
      </c>
      <c r="I354" s="31">
        <f>IF(OR($A354="",$B354=""),"",IF($O354="History","Renewed",IF($G354="",IF(AND(ISNUMBER($L354),NOT(ISNUMBER($E354))),"Needs a date","No expiry"),IF($H354&lt;0,"Expired",IF($H354&lt;=$M354,"Expiring","Valid")))))</f>
        <v/>
      </c>
      <c r="J354" s="32">
        <f>IF(AND($A354="",$B354="",$C354="",$D354="",$E354=""),"",IF(COUNTIF(People!$A$5:$A$34,$A354)=0,"Pick the person from the list",IF(COUNTIF(Setup!$A$12:$A$23,$B354)=0,"Pick the credential from the list",IF(AND(ISNUMBER($D354),ISNUMBER($E354),$E354&lt;$D354),"Expires before it was issued","OK"))))</f>
        <v/>
      </c>
      <c r="L354" s="33">
        <f>IF($B354="","",IFERROR(IF(INDEX(Setup!$C$12:$C$23,MATCH($B354,Setup!$A$12:$A$23,0))="","",INDEX(Setup!$C$12:$C$23,MATCH($B354,Setup!$A$12:$A$23,0))),""))</f>
        <v/>
      </c>
      <c r="M354" s="33">
        <f>IF($B354="","",IFERROR(IF(INDEX(Setup!$D$12:$D$23,MATCH($B354,Setup!$A$12:$A$23,0))="",60,INDEX(Setup!$D$12:$D$23,MATCH($B354,Setup!$A$12:$A$23,0))),60))</f>
        <v/>
      </c>
      <c r="N354" s="33">
        <f>IF(ISNUMBER($G354),$G354,0)</f>
        <v/>
      </c>
      <c r="O354" s="33">
        <f>IF(OR($A354="",$B354=""),"",IF(COUNTIFS($A$5:$A$404,$A354,$B$5:$B$404,$B354,$N$5:$N$404,"&gt;"&amp;$N354)&gt;0,"History","Current"))</f>
        <v/>
      </c>
    </row>
    <row r="355">
      <c r="A355" s="12" t="n"/>
      <c r="B355" s="12" t="n"/>
      <c r="C355" s="12" t="n"/>
      <c r="D355" s="28" t="n"/>
      <c r="E355" s="28" t="n"/>
      <c r="F355" s="12" t="n"/>
      <c r="G355" s="29">
        <f>IF(OR($A355="",$B355=""),"",IF(ISNUMBER($E355),$E355,IF(AND(ISNUMBER($D355),ISNUMBER($L355)),EDATE($D355,$L355),"")))</f>
        <v/>
      </c>
      <c r="H355" s="30">
        <f>IF(OR($G355="",$O355="History"),"",$G355-Setup!$B$5)</f>
        <v/>
      </c>
      <c r="I355" s="31">
        <f>IF(OR($A355="",$B355=""),"",IF($O355="History","Renewed",IF($G355="",IF(AND(ISNUMBER($L355),NOT(ISNUMBER($E355))),"Needs a date","No expiry"),IF($H355&lt;0,"Expired",IF($H355&lt;=$M355,"Expiring","Valid")))))</f>
        <v/>
      </c>
      <c r="J355" s="32">
        <f>IF(AND($A355="",$B355="",$C355="",$D355="",$E355=""),"",IF(COUNTIF(People!$A$5:$A$34,$A355)=0,"Pick the person from the list",IF(COUNTIF(Setup!$A$12:$A$23,$B355)=0,"Pick the credential from the list",IF(AND(ISNUMBER($D355),ISNUMBER($E355),$E355&lt;$D355),"Expires before it was issued","OK"))))</f>
        <v/>
      </c>
      <c r="L355" s="33">
        <f>IF($B355="","",IFERROR(IF(INDEX(Setup!$C$12:$C$23,MATCH($B355,Setup!$A$12:$A$23,0))="","",INDEX(Setup!$C$12:$C$23,MATCH($B355,Setup!$A$12:$A$23,0))),""))</f>
        <v/>
      </c>
      <c r="M355" s="33">
        <f>IF($B355="","",IFERROR(IF(INDEX(Setup!$D$12:$D$23,MATCH($B355,Setup!$A$12:$A$23,0))="",60,INDEX(Setup!$D$12:$D$23,MATCH($B355,Setup!$A$12:$A$23,0))),60))</f>
        <v/>
      </c>
      <c r="N355" s="33">
        <f>IF(ISNUMBER($G355),$G355,0)</f>
        <v/>
      </c>
      <c r="O355" s="33">
        <f>IF(OR($A355="",$B355=""),"",IF(COUNTIFS($A$5:$A$404,$A355,$B$5:$B$404,$B355,$N$5:$N$404,"&gt;"&amp;$N355)&gt;0,"History","Current"))</f>
        <v/>
      </c>
    </row>
    <row r="356">
      <c r="A356" s="12" t="n"/>
      <c r="B356" s="12" t="n"/>
      <c r="C356" s="12" t="n"/>
      <c r="D356" s="28" t="n"/>
      <c r="E356" s="28" t="n"/>
      <c r="F356" s="12" t="n"/>
      <c r="G356" s="29">
        <f>IF(OR($A356="",$B356=""),"",IF(ISNUMBER($E356),$E356,IF(AND(ISNUMBER($D356),ISNUMBER($L356)),EDATE($D356,$L356),"")))</f>
        <v/>
      </c>
      <c r="H356" s="30">
        <f>IF(OR($G356="",$O356="History"),"",$G356-Setup!$B$5)</f>
        <v/>
      </c>
      <c r="I356" s="31">
        <f>IF(OR($A356="",$B356=""),"",IF($O356="History","Renewed",IF($G356="",IF(AND(ISNUMBER($L356),NOT(ISNUMBER($E356))),"Needs a date","No expiry"),IF($H356&lt;0,"Expired",IF($H356&lt;=$M356,"Expiring","Valid")))))</f>
        <v/>
      </c>
      <c r="J356" s="32">
        <f>IF(AND($A356="",$B356="",$C356="",$D356="",$E356=""),"",IF(COUNTIF(People!$A$5:$A$34,$A356)=0,"Pick the person from the list",IF(COUNTIF(Setup!$A$12:$A$23,$B356)=0,"Pick the credential from the list",IF(AND(ISNUMBER($D356),ISNUMBER($E356),$E356&lt;$D356),"Expires before it was issued","OK"))))</f>
        <v/>
      </c>
      <c r="L356" s="33">
        <f>IF($B356="","",IFERROR(IF(INDEX(Setup!$C$12:$C$23,MATCH($B356,Setup!$A$12:$A$23,0))="","",INDEX(Setup!$C$12:$C$23,MATCH($B356,Setup!$A$12:$A$23,0))),""))</f>
        <v/>
      </c>
      <c r="M356" s="33">
        <f>IF($B356="","",IFERROR(IF(INDEX(Setup!$D$12:$D$23,MATCH($B356,Setup!$A$12:$A$23,0))="",60,INDEX(Setup!$D$12:$D$23,MATCH($B356,Setup!$A$12:$A$23,0))),60))</f>
        <v/>
      </c>
      <c r="N356" s="33">
        <f>IF(ISNUMBER($G356),$G356,0)</f>
        <v/>
      </c>
      <c r="O356" s="33">
        <f>IF(OR($A356="",$B356=""),"",IF(COUNTIFS($A$5:$A$404,$A356,$B$5:$B$404,$B356,$N$5:$N$404,"&gt;"&amp;$N356)&gt;0,"History","Current"))</f>
        <v/>
      </c>
    </row>
    <row r="357">
      <c r="A357" s="12" t="n"/>
      <c r="B357" s="12" t="n"/>
      <c r="C357" s="12" t="n"/>
      <c r="D357" s="28" t="n"/>
      <c r="E357" s="28" t="n"/>
      <c r="F357" s="12" t="n"/>
      <c r="G357" s="29">
        <f>IF(OR($A357="",$B357=""),"",IF(ISNUMBER($E357),$E357,IF(AND(ISNUMBER($D357),ISNUMBER($L357)),EDATE($D357,$L357),"")))</f>
        <v/>
      </c>
      <c r="H357" s="30">
        <f>IF(OR($G357="",$O357="History"),"",$G357-Setup!$B$5)</f>
        <v/>
      </c>
      <c r="I357" s="31">
        <f>IF(OR($A357="",$B357=""),"",IF($O357="History","Renewed",IF($G357="",IF(AND(ISNUMBER($L357),NOT(ISNUMBER($E357))),"Needs a date","No expiry"),IF($H357&lt;0,"Expired",IF($H357&lt;=$M357,"Expiring","Valid")))))</f>
        <v/>
      </c>
      <c r="J357" s="32">
        <f>IF(AND($A357="",$B357="",$C357="",$D357="",$E357=""),"",IF(COUNTIF(People!$A$5:$A$34,$A357)=0,"Pick the person from the list",IF(COUNTIF(Setup!$A$12:$A$23,$B357)=0,"Pick the credential from the list",IF(AND(ISNUMBER($D357),ISNUMBER($E357),$E357&lt;$D357),"Expires before it was issued","OK"))))</f>
        <v/>
      </c>
      <c r="L357" s="33">
        <f>IF($B357="","",IFERROR(IF(INDEX(Setup!$C$12:$C$23,MATCH($B357,Setup!$A$12:$A$23,0))="","",INDEX(Setup!$C$12:$C$23,MATCH($B357,Setup!$A$12:$A$23,0))),""))</f>
        <v/>
      </c>
      <c r="M357" s="33">
        <f>IF($B357="","",IFERROR(IF(INDEX(Setup!$D$12:$D$23,MATCH($B357,Setup!$A$12:$A$23,0))="",60,INDEX(Setup!$D$12:$D$23,MATCH($B357,Setup!$A$12:$A$23,0))),60))</f>
        <v/>
      </c>
      <c r="N357" s="33">
        <f>IF(ISNUMBER($G357),$G357,0)</f>
        <v/>
      </c>
      <c r="O357" s="33">
        <f>IF(OR($A357="",$B357=""),"",IF(COUNTIFS($A$5:$A$404,$A357,$B$5:$B$404,$B357,$N$5:$N$404,"&gt;"&amp;$N357)&gt;0,"History","Current"))</f>
        <v/>
      </c>
    </row>
    <row r="358">
      <c r="A358" s="12" t="n"/>
      <c r="B358" s="12" t="n"/>
      <c r="C358" s="12" t="n"/>
      <c r="D358" s="28" t="n"/>
      <c r="E358" s="28" t="n"/>
      <c r="F358" s="12" t="n"/>
      <c r="G358" s="29">
        <f>IF(OR($A358="",$B358=""),"",IF(ISNUMBER($E358),$E358,IF(AND(ISNUMBER($D358),ISNUMBER($L358)),EDATE($D358,$L358),"")))</f>
        <v/>
      </c>
      <c r="H358" s="30">
        <f>IF(OR($G358="",$O358="History"),"",$G358-Setup!$B$5)</f>
        <v/>
      </c>
      <c r="I358" s="31">
        <f>IF(OR($A358="",$B358=""),"",IF($O358="History","Renewed",IF($G358="",IF(AND(ISNUMBER($L358),NOT(ISNUMBER($E358))),"Needs a date","No expiry"),IF($H358&lt;0,"Expired",IF($H358&lt;=$M358,"Expiring","Valid")))))</f>
        <v/>
      </c>
      <c r="J358" s="32">
        <f>IF(AND($A358="",$B358="",$C358="",$D358="",$E358=""),"",IF(COUNTIF(People!$A$5:$A$34,$A358)=0,"Pick the person from the list",IF(COUNTIF(Setup!$A$12:$A$23,$B358)=0,"Pick the credential from the list",IF(AND(ISNUMBER($D358),ISNUMBER($E358),$E358&lt;$D358),"Expires before it was issued","OK"))))</f>
        <v/>
      </c>
      <c r="L358" s="33">
        <f>IF($B358="","",IFERROR(IF(INDEX(Setup!$C$12:$C$23,MATCH($B358,Setup!$A$12:$A$23,0))="","",INDEX(Setup!$C$12:$C$23,MATCH($B358,Setup!$A$12:$A$23,0))),""))</f>
        <v/>
      </c>
      <c r="M358" s="33">
        <f>IF($B358="","",IFERROR(IF(INDEX(Setup!$D$12:$D$23,MATCH($B358,Setup!$A$12:$A$23,0))="",60,INDEX(Setup!$D$12:$D$23,MATCH($B358,Setup!$A$12:$A$23,0))),60))</f>
        <v/>
      </c>
      <c r="N358" s="33">
        <f>IF(ISNUMBER($G358),$G358,0)</f>
        <v/>
      </c>
      <c r="O358" s="33">
        <f>IF(OR($A358="",$B358=""),"",IF(COUNTIFS($A$5:$A$404,$A358,$B$5:$B$404,$B358,$N$5:$N$404,"&gt;"&amp;$N358)&gt;0,"History","Current"))</f>
        <v/>
      </c>
    </row>
    <row r="359">
      <c r="A359" s="12" t="n"/>
      <c r="B359" s="12" t="n"/>
      <c r="C359" s="12" t="n"/>
      <c r="D359" s="28" t="n"/>
      <c r="E359" s="28" t="n"/>
      <c r="F359" s="12" t="n"/>
      <c r="G359" s="29">
        <f>IF(OR($A359="",$B359=""),"",IF(ISNUMBER($E359),$E359,IF(AND(ISNUMBER($D359),ISNUMBER($L359)),EDATE($D359,$L359),"")))</f>
        <v/>
      </c>
      <c r="H359" s="30">
        <f>IF(OR($G359="",$O359="History"),"",$G359-Setup!$B$5)</f>
        <v/>
      </c>
      <c r="I359" s="31">
        <f>IF(OR($A359="",$B359=""),"",IF($O359="History","Renewed",IF($G359="",IF(AND(ISNUMBER($L359),NOT(ISNUMBER($E359))),"Needs a date","No expiry"),IF($H359&lt;0,"Expired",IF($H359&lt;=$M359,"Expiring","Valid")))))</f>
        <v/>
      </c>
      <c r="J359" s="32">
        <f>IF(AND($A359="",$B359="",$C359="",$D359="",$E359=""),"",IF(COUNTIF(People!$A$5:$A$34,$A359)=0,"Pick the person from the list",IF(COUNTIF(Setup!$A$12:$A$23,$B359)=0,"Pick the credential from the list",IF(AND(ISNUMBER($D359),ISNUMBER($E359),$E359&lt;$D359),"Expires before it was issued","OK"))))</f>
        <v/>
      </c>
      <c r="L359" s="33">
        <f>IF($B359="","",IFERROR(IF(INDEX(Setup!$C$12:$C$23,MATCH($B359,Setup!$A$12:$A$23,0))="","",INDEX(Setup!$C$12:$C$23,MATCH($B359,Setup!$A$12:$A$23,0))),""))</f>
        <v/>
      </c>
      <c r="M359" s="33">
        <f>IF($B359="","",IFERROR(IF(INDEX(Setup!$D$12:$D$23,MATCH($B359,Setup!$A$12:$A$23,0))="",60,INDEX(Setup!$D$12:$D$23,MATCH($B359,Setup!$A$12:$A$23,0))),60))</f>
        <v/>
      </c>
      <c r="N359" s="33">
        <f>IF(ISNUMBER($G359),$G359,0)</f>
        <v/>
      </c>
      <c r="O359" s="33">
        <f>IF(OR($A359="",$B359=""),"",IF(COUNTIFS($A$5:$A$404,$A359,$B$5:$B$404,$B359,$N$5:$N$404,"&gt;"&amp;$N359)&gt;0,"History","Current"))</f>
        <v/>
      </c>
    </row>
    <row r="360">
      <c r="A360" s="12" t="n"/>
      <c r="B360" s="12" t="n"/>
      <c r="C360" s="12" t="n"/>
      <c r="D360" s="28" t="n"/>
      <c r="E360" s="28" t="n"/>
      <c r="F360" s="12" t="n"/>
      <c r="G360" s="29">
        <f>IF(OR($A360="",$B360=""),"",IF(ISNUMBER($E360),$E360,IF(AND(ISNUMBER($D360),ISNUMBER($L360)),EDATE($D360,$L360),"")))</f>
        <v/>
      </c>
      <c r="H360" s="30">
        <f>IF(OR($G360="",$O360="History"),"",$G360-Setup!$B$5)</f>
        <v/>
      </c>
      <c r="I360" s="31">
        <f>IF(OR($A360="",$B360=""),"",IF($O360="History","Renewed",IF($G360="",IF(AND(ISNUMBER($L360),NOT(ISNUMBER($E360))),"Needs a date","No expiry"),IF($H360&lt;0,"Expired",IF($H360&lt;=$M360,"Expiring","Valid")))))</f>
        <v/>
      </c>
      <c r="J360" s="32">
        <f>IF(AND($A360="",$B360="",$C360="",$D360="",$E360=""),"",IF(COUNTIF(People!$A$5:$A$34,$A360)=0,"Pick the person from the list",IF(COUNTIF(Setup!$A$12:$A$23,$B360)=0,"Pick the credential from the list",IF(AND(ISNUMBER($D360),ISNUMBER($E360),$E360&lt;$D360),"Expires before it was issued","OK"))))</f>
        <v/>
      </c>
      <c r="L360" s="33">
        <f>IF($B360="","",IFERROR(IF(INDEX(Setup!$C$12:$C$23,MATCH($B360,Setup!$A$12:$A$23,0))="","",INDEX(Setup!$C$12:$C$23,MATCH($B360,Setup!$A$12:$A$23,0))),""))</f>
        <v/>
      </c>
      <c r="M360" s="33">
        <f>IF($B360="","",IFERROR(IF(INDEX(Setup!$D$12:$D$23,MATCH($B360,Setup!$A$12:$A$23,0))="",60,INDEX(Setup!$D$12:$D$23,MATCH($B360,Setup!$A$12:$A$23,0))),60))</f>
        <v/>
      </c>
      <c r="N360" s="33">
        <f>IF(ISNUMBER($G360),$G360,0)</f>
        <v/>
      </c>
      <c r="O360" s="33">
        <f>IF(OR($A360="",$B360=""),"",IF(COUNTIFS($A$5:$A$404,$A360,$B$5:$B$404,$B360,$N$5:$N$404,"&gt;"&amp;$N360)&gt;0,"History","Current"))</f>
        <v/>
      </c>
    </row>
    <row r="361">
      <c r="A361" s="12" t="n"/>
      <c r="B361" s="12" t="n"/>
      <c r="C361" s="12" t="n"/>
      <c r="D361" s="28" t="n"/>
      <c r="E361" s="28" t="n"/>
      <c r="F361" s="12" t="n"/>
      <c r="G361" s="29">
        <f>IF(OR($A361="",$B361=""),"",IF(ISNUMBER($E361),$E361,IF(AND(ISNUMBER($D361),ISNUMBER($L361)),EDATE($D361,$L361),"")))</f>
        <v/>
      </c>
      <c r="H361" s="30">
        <f>IF(OR($G361="",$O361="History"),"",$G361-Setup!$B$5)</f>
        <v/>
      </c>
      <c r="I361" s="31">
        <f>IF(OR($A361="",$B361=""),"",IF($O361="History","Renewed",IF($G361="",IF(AND(ISNUMBER($L361),NOT(ISNUMBER($E361))),"Needs a date","No expiry"),IF($H361&lt;0,"Expired",IF($H361&lt;=$M361,"Expiring","Valid")))))</f>
        <v/>
      </c>
      <c r="J361" s="32">
        <f>IF(AND($A361="",$B361="",$C361="",$D361="",$E361=""),"",IF(COUNTIF(People!$A$5:$A$34,$A361)=0,"Pick the person from the list",IF(COUNTIF(Setup!$A$12:$A$23,$B361)=0,"Pick the credential from the list",IF(AND(ISNUMBER($D361),ISNUMBER($E361),$E361&lt;$D361),"Expires before it was issued","OK"))))</f>
        <v/>
      </c>
      <c r="L361" s="33">
        <f>IF($B361="","",IFERROR(IF(INDEX(Setup!$C$12:$C$23,MATCH($B361,Setup!$A$12:$A$23,0))="","",INDEX(Setup!$C$12:$C$23,MATCH($B361,Setup!$A$12:$A$23,0))),""))</f>
        <v/>
      </c>
      <c r="M361" s="33">
        <f>IF($B361="","",IFERROR(IF(INDEX(Setup!$D$12:$D$23,MATCH($B361,Setup!$A$12:$A$23,0))="",60,INDEX(Setup!$D$12:$D$23,MATCH($B361,Setup!$A$12:$A$23,0))),60))</f>
        <v/>
      </c>
      <c r="N361" s="33">
        <f>IF(ISNUMBER($G361),$G361,0)</f>
        <v/>
      </c>
      <c r="O361" s="33">
        <f>IF(OR($A361="",$B361=""),"",IF(COUNTIFS($A$5:$A$404,$A361,$B$5:$B$404,$B361,$N$5:$N$404,"&gt;"&amp;$N361)&gt;0,"History","Current"))</f>
        <v/>
      </c>
    </row>
    <row r="362">
      <c r="A362" s="12" t="n"/>
      <c r="B362" s="12" t="n"/>
      <c r="C362" s="12" t="n"/>
      <c r="D362" s="28" t="n"/>
      <c r="E362" s="28" t="n"/>
      <c r="F362" s="12" t="n"/>
      <c r="G362" s="29">
        <f>IF(OR($A362="",$B362=""),"",IF(ISNUMBER($E362),$E362,IF(AND(ISNUMBER($D362),ISNUMBER($L362)),EDATE($D362,$L362),"")))</f>
        <v/>
      </c>
      <c r="H362" s="30">
        <f>IF(OR($G362="",$O362="History"),"",$G362-Setup!$B$5)</f>
        <v/>
      </c>
      <c r="I362" s="31">
        <f>IF(OR($A362="",$B362=""),"",IF($O362="History","Renewed",IF($G362="",IF(AND(ISNUMBER($L362),NOT(ISNUMBER($E362))),"Needs a date","No expiry"),IF($H362&lt;0,"Expired",IF($H362&lt;=$M362,"Expiring","Valid")))))</f>
        <v/>
      </c>
      <c r="J362" s="32">
        <f>IF(AND($A362="",$B362="",$C362="",$D362="",$E362=""),"",IF(COUNTIF(People!$A$5:$A$34,$A362)=0,"Pick the person from the list",IF(COUNTIF(Setup!$A$12:$A$23,$B362)=0,"Pick the credential from the list",IF(AND(ISNUMBER($D362),ISNUMBER($E362),$E362&lt;$D362),"Expires before it was issued","OK"))))</f>
        <v/>
      </c>
      <c r="L362" s="33">
        <f>IF($B362="","",IFERROR(IF(INDEX(Setup!$C$12:$C$23,MATCH($B362,Setup!$A$12:$A$23,0))="","",INDEX(Setup!$C$12:$C$23,MATCH($B362,Setup!$A$12:$A$23,0))),""))</f>
        <v/>
      </c>
      <c r="M362" s="33">
        <f>IF($B362="","",IFERROR(IF(INDEX(Setup!$D$12:$D$23,MATCH($B362,Setup!$A$12:$A$23,0))="",60,INDEX(Setup!$D$12:$D$23,MATCH($B362,Setup!$A$12:$A$23,0))),60))</f>
        <v/>
      </c>
      <c r="N362" s="33">
        <f>IF(ISNUMBER($G362),$G362,0)</f>
        <v/>
      </c>
      <c r="O362" s="33">
        <f>IF(OR($A362="",$B362=""),"",IF(COUNTIFS($A$5:$A$404,$A362,$B$5:$B$404,$B362,$N$5:$N$404,"&gt;"&amp;$N362)&gt;0,"History","Current"))</f>
        <v/>
      </c>
    </row>
    <row r="363">
      <c r="A363" s="12" t="n"/>
      <c r="B363" s="12" t="n"/>
      <c r="C363" s="12" t="n"/>
      <c r="D363" s="28" t="n"/>
      <c r="E363" s="28" t="n"/>
      <c r="F363" s="12" t="n"/>
      <c r="G363" s="29">
        <f>IF(OR($A363="",$B363=""),"",IF(ISNUMBER($E363),$E363,IF(AND(ISNUMBER($D363),ISNUMBER($L363)),EDATE($D363,$L363),"")))</f>
        <v/>
      </c>
      <c r="H363" s="30">
        <f>IF(OR($G363="",$O363="History"),"",$G363-Setup!$B$5)</f>
        <v/>
      </c>
      <c r="I363" s="31">
        <f>IF(OR($A363="",$B363=""),"",IF($O363="History","Renewed",IF($G363="",IF(AND(ISNUMBER($L363),NOT(ISNUMBER($E363))),"Needs a date","No expiry"),IF($H363&lt;0,"Expired",IF($H363&lt;=$M363,"Expiring","Valid")))))</f>
        <v/>
      </c>
      <c r="J363" s="32">
        <f>IF(AND($A363="",$B363="",$C363="",$D363="",$E363=""),"",IF(COUNTIF(People!$A$5:$A$34,$A363)=0,"Pick the person from the list",IF(COUNTIF(Setup!$A$12:$A$23,$B363)=0,"Pick the credential from the list",IF(AND(ISNUMBER($D363),ISNUMBER($E363),$E363&lt;$D363),"Expires before it was issued","OK"))))</f>
        <v/>
      </c>
      <c r="L363" s="33">
        <f>IF($B363="","",IFERROR(IF(INDEX(Setup!$C$12:$C$23,MATCH($B363,Setup!$A$12:$A$23,0))="","",INDEX(Setup!$C$12:$C$23,MATCH($B363,Setup!$A$12:$A$23,0))),""))</f>
        <v/>
      </c>
      <c r="M363" s="33">
        <f>IF($B363="","",IFERROR(IF(INDEX(Setup!$D$12:$D$23,MATCH($B363,Setup!$A$12:$A$23,0))="",60,INDEX(Setup!$D$12:$D$23,MATCH($B363,Setup!$A$12:$A$23,0))),60))</f>
        <v/>
      </c>
      <c r="N363" s="33">
        <f>IF(ISNUMBER($G363),$G363,0)</f>
        <v/>
      </c>
      <c r="O363" s="33">
        <f>IF(OR($A363="",$B363=""),"",IF(COUNTIFS($A$5:$A$404,$A363,$B$5:$B$404,$B363,$N$5:$N$404,"&gt;"&amp;$N363)&gt;0,"History","Current"))</f>
        <v/>
      </c>
    </row>
    <row r="364">
      <c r="A364" s="12" t="n"/>
      <c r="B364" s="12" t="n"/>
      <c r="C364" s="12" t="n"/>
      <c r="D364" s="28" t="n"/>
      <c r="E364" s="28" t="n"/>
      <c r="F364" s="12" t="n"/>
      <c r="G364" s="29">
        <f>IF(OR($A364="",$B364=""),"",IF(ISNUMBER($E364),$E364,IF(AND(ISNUMBER($D364),ISNUMBER($L364)),EDATE($D364,$L364),"")))</f>
        <v/>
      </c>
      <c r="H364" s="30">
        <f>IF(OR($G364="",$O364="History"),"",$G364-Setup!$B$5)</f>
        <v/>
      </c>
      <c r="I364" s="31">
        <f>IF(OR($A364="",$B364=""),"",IF($O364="History","Renewed",IF($G364="",IF(AND(ISNUMBER($L364),NOT(ISNUMBER($E364))),"Needs a date","No expiry"),IF($H364&lt;0,"Expired",IF($H364&lt;=$M364,"Expiring","Valid")))))</f>
        <v/>
      </c>
      <c r="J364" s="32">
        <f>IF(AND($A364="",$B364="",$C364="",$D364="",$E364=""),"",IF(COUNTIF(People!$A$5:$A$34,$A364)=0,"Pick the person from the list",IF(COUNTIF(Setup!$A$12:$A$23,$B364)=0,"Pick the credential from the list",IF(AND(ISNUMBER($D364),ISNUMBER($E364),$E364&lt;$D364),"Expires before it was issued","OK"))))</f>
        <v/>
      </c>
      <c r="L364" s="33">
        <f>IF($B364="","",IFERROR(IF(INDEX(Setup!$C$12:$C$23,MATCH($B364,Setup!$A$12:$A$23,0))="","",INDEX(Setup!$C$12:$C$23,MATCH($B364,Setup!$A$12:$A$23,0))),""))</f>
        <v/>
      </c>
      <c r="M364" s="33">
        <f>IF($B364="","",IFERROR(IF(INDEX(Setup!$D$12:$D$23,MATCH($B364,Setup!$A$12:$A$23,0))="",60,INDEX(Setup!$D$12:$D$23,MATCH($B364,Setup!$A$12:$A$23,0))),60))</f>
        <v/>
      </c>
      <c r="N364" s="33">
        <f>IF(ISNUMBER($G364),$G364,0)</f>
        <v/>
      </c>
      <c r="O364" s="33">
        <f>IF(OR($A364="",$B364=""),"",IF(COUNTIFS($A$5:$A$404,$A364,$B$5:$B$404,$B364,$N$5:$N$404,"&gt;"&amp;$N364)&gt;0,"History","Current"))</f>
        <v/>
      </c>
    </row>
    <row r="365">
      <c r="A365" s="12" t="n"/>
      <c r="B365" s="12" t="n"/>
      <c r="C365" s="12" t="n"/>
      <c r="D365" s="28" t="n"/>
      <c r="E365" s="28" t="n"/>
      <c r="F365" s="12" t="n"/>
      <c r="G365" s="29">
        <f>IF(OR($A365="",$B365=""),"",IF(ISNUMBER($E365),$E365,IF(AND(ISNUMBER($D365),ISNUMBER($L365)),EDATE($D365,$L365),"")))</f>
        <v/>
      </c>
      <c r="H365" s="30">
        <f>IF(OR($G365="",$O365="History"),"",$G365-Setup!$B$5)</f>
        <v/>
      </c>
      <c r="I365" s="31">
        <f>IF(OR($A365="",$B365=""),"",IF($O365="History","Renewed",IF($G365="",IF(AND(ISNUMBER($L365),NOT(ISNUMBER($E365))),"Needs a date","No expiry"),IF($H365&lt;0,"Expired",IF($H365&lt;=$M365,"Expiring","Valid")))))</f>
        <v/>
      </c>
      <c r="J365" s="32">
        <f>IF(AND($A365="",$B365="",$C365="",$D365="",$E365=""),"",IF(COUNTIF(People!$A$5:$A$34,$A365)=0,"Pick the person from the list",IF(COUNTIF(Setup!$A$12:$A$23,$B365)=0,"Pick the credential from the list",IF(AND(ISNUMBER($D365),ISNUMBER($E365),$E365&lt;$D365),"Expires before it was issued","OK"))))</f>
        <v/>
      </c>
      <c r="L365" s="33">
        <f>IF($B365="","",IFERROR(IF(INDEX(Setup!$C$12:$C$23,MATCH($B365,Setup!$A$12:$A$23,0))="","",INDEX(Setup!$C$12:$C$23,MATCH($B365,Setup!$A$12:$A$23,0))),""))</f>
        <v/>
      </c>
      <c r="M365" s="33">
        <f>IF($B365="","",IFERROR(IF(INDEX(Setup!$D$12:$D$23,MATCH($B365,Setup!$A$12:$A$23,0))="",60,INDEX(Setup!$D$12:$D$23,MATCH($B365,Setup!$A$12:$A$23,0))),60))</f>
        <v/>
      </c>
      <c r="N365" s="33">
        <f>IF(ISNUMBER($G365),$G365,0)</f>
        <v/>
      </c>
      <c r="O365" s="33">
        <f>IF(OR($A365="",$B365=""),"",IF(COUNTIFS($A$5:$A$404,$A365,$B$5:$B$404,$B365,$N$5:$N$404,"&gt;"&amp;$N365)&gt;0,"History","Current"))</f>
        <v/>
      </c>
    </row>
    <row r="366">
      <c r="A366" s="12" t="n"/>
      <c r="B366" s="12" t="n"/>
      <c r="C366" s="12" t="n"/>
      <c r="D366" s="28" t="n"/>
      <c r="E366" s="28" t="n"/>
      <c r="F366" s="12" t="n"/>
      <c r="G366" s="29">
        <f>IF(OR($A366="",$B366=""),"",IF(ISNUMBER($E366),$E366,IF(AND(ISNUMBER($D366),ISNUMBER($L366)),EDATE($D366,$L366),"")))</f>
        <v/>
      </c>
      <c r="H366" s="30">
        <f>IF(OR($G366="",$O366="History"),"",$G366-Setup!$B$5)</f>
        <v/>
      </c>
      <c r="I366" s="31">
        <f>IF(OR($A366="",$B366=""),"",IF($O366="History","Renewed",IF($G366="",IF(AND(ISNUMBER($L366),NOT(ISNUMBER($E366))),"Needs a date","No expiry"),IF($H366&lt;0,"Expired",IF($H366&lt;=$M366,"Expiring","Valid")))))</f>
        <v/>
      </c>
      <c r="J366" s="32">
        <f>IF(AND($A366="",$B366="",$C366="",$D366="",$E366=""),"",IF(COUNTIF(People!$A$5:$A$34,$A366)=0,"Pick the person from the list",IF(COUNTIF(Setup!$A$12:$A$23,$B366)=0,"Pick the credential from the list",IF(AND(ISNUMBER($D366),ISNUMBER($E366),$E366&lt;$D366),"Expires before it was issued","OK"))))</f>
        <v/>
      </c>
      <c r="L366" s="33">
        <f>IF($B366="","",IFERROR(IF(INDEX(Setup!$C$12:$C$23,MATCH($B366,Setup!$A$12:$A$23,0))="","",INDEX(Setup!$C$12:$C$23,MATCH($B366,Setup!$A$12:$A$23,0))),""))</f>
        <v/>
      </c>
      <c r="M366" s="33">
        <f>IF($B366="","",IFERROR(IF(INDEX(Setup!$D$12:$D$23,MATCH($B366,Setup!$A$12:$A$23,0))="",60,INDEX(Setup!$D$12:$D$23,MATCH($B366,Setup!$A$12:$A$23,0))),60))</f>
        <v/>
      </c>
      <c r="N366" s="33">
        <f>IF(ISNUMBER($G366),$G366,0)</f>
        <v/>
      </c>
      <c r="O366" s="33">
        <f>IF(OR($A366="",$B366=""),"",IF(COUNTIFS($A$5:$A$404,$A366,$B$5:$B$404,$B366,$N$5:$N$404,"&gt;"&amp;$N366)&gt;0,"History","Current"))</f>
        <v/>
      </c>
    </row>
    <row r="367">
      <c r="A367" s="12" t="n"/>
      <c r="B367" s="12" t="n"/>
      <c r="C367" s="12" t="n"/>
      <c r="D367" s="28" t="n"/>
      <c r="E367" s="28" t="n"/>
      <c r="F367" s="12" t="n"/>
      <c r="G367" s="29">
        <f>IF(OR($A367="",$B367=""),"",IF(ISNUMBER($E367),$E367,IF(AND(ISNUMBER($D367),ISNUMBER($L367)),EDATE($D367,$L367),"")))</f>
        <v/>
      </c>
      <c r="H367" s="30">
        <f>IF(OR($G367="",$O367="History"),"",$G367-Setup!$B$5)</f>
        <v/>
      </c>
      <c r="I367" s="31">
        <f>IF(OR($A367="",$B367=""),"",IF($O367="History","Renewed",IF($G367="",IF(AND(ISNUMBER($L367),NOT(ISNUMBER($E367))),"Needs a date","No expiry"),IF($H367&lt;0,"Expired",IF($H367&lt;=$M367,"Expiring","Valid")))))</f>
        <v/>
      </c>
      <c r="J367" s="32">
        <f>IF(AND($A367="",$B367="",$C367="",$D367="",$E367=""),"",IF(COUNTIF(People!$A$5:$A$34,$A367)=0,"Pick the person from the list",IF(COUNTIF(Setup!$A$12:$A$23,$B367)=0,"Pick the credential from the list",IF(AND(ISNUMBER($D367),ISNUMBER($E367),$E367&lt;$D367),"Expires before it was issued","OK"))))</f>
        <v/>
      </c>
      <c r="L367" s="33">
        <f>IF($B367="","",IFERROR(IF(INDEX(Setup!$C$12:$C$23,MATCH($B367,Setup!$A$12:$A$23,0))="","",INDEX(Setup!$C$12:$C$23,MATCH($B367,Setup!$A$12:$A$23,0))),""))</f>
        <v/>
      </c>
      <c r="M367" s="33">
        <f>IF($B367="","",IFERROR(IF(INDEX(Setup!$D$12:$D$23,MATCH($B367,Setup!$A$12:$A$23,0))="",60,INDEX(Setup!$D$12:$D$23,MATCH($B367,Setup!$A$12:$A$23,0))),60))</f>
        <v/>
      </c>
      <c r="N367" s="33">
        <f>IF(ISNUMBER($G367),$G367,0)</f>
        <v/>
      </c>
      <c r="O367" s="33">
        <f>IF(OR($A367="",$B367=""),"",IF(COUNTIFS($A$5:$A$404,$A367,$B$5:$B$404,$B367,$N$5:$N$404,"&gt;"&amp;$N367)&gt;0,"History","Current"))</f>
        <v/>
      </c>
    </row>
    <row r="368">
      <c r="A368" s="12" t="n"/>
      <c r="B368" s="12" t="n"/>
      <c r="C368" s="12" t="n"/>
      <c r="D368" s="28" t="n"/>
      <c r="E368" s="28" t="n"/>
      <c r="F368" s="12" t="n"/>
      <c r="G368" s="29">
        <f>IF(OR($A368="",$B368=""),"",IF(ISNUMBER($E368),$E368,IF(AND(ISNUMBER($D368),ISNUMBER($L368)),EDATE($D368,$L368),"")))</f>
        <v/>
      </c>
      <c r="H368" s="30">
        <f>IF(OR($G368="",$O368="History"),"",$G368-Setup!$B$5)</f>
        <v/>
      </c>
      <c r="I368" s="31">
        <f>IF(OR($A368="",$B368=""),"",IF($O368="History","Renewed",IF($G368="",IF(AND(ISNUMBER($L368),NOT(ISNUMBER($E368))),"Needs a date","No expiry"),IF($H368&lt;0,"Expired",IF($H368&lt;=$M368,"Expiring","Valid")))))</f>
        <v/>
      </c>
      <c r="J368" s="32">
        <f>IF(AND($A368="",$B368="",$C368="",$D368="",$E368=""),"",IF(COUNTIF(People!$A$5:$A$34,$A368)=0,"Pick the person from the list",IF(COUNTIF(Setup!$A$12:$A$23,$B368)=0,"Pick the credential from the list",IF(AND(ISNUMBER($D368),ISNUMBER($E368),$E368&lt;$D368),"Expires before it was issued","OK"))))</f>
        <v/>
      </c>
      <c r="L368" s="33">
        <f>IF($B368="","",IFERROR(IF(INDEX(Setup!$C$12:$C$23,MATCH($B368,Setup!$A$12:$A$23,0))="","",INDEX(Setup!$C$12:$C$23,MATCH($B368,Setup!$A$12:$A$23,0))),""))</f>
        <v/>
      </c>
      <c r="M368" s="33">
        <f>IF($B368="","",IFERROR(IF(INDEX(Setup!$D$12:$D$23,MATCH($B368,Setup!$A$12:$A$23,0))="",60,INDEX(Setup!$D$12:$D$23,MATCH($B368,Setup!$A$12:$A$23,0))),60))</f>
        <v/>
      </c>
      <c r="N368" s="33">
        <f>IF(ISNUMBER($G368),$G368,0)</f>
        <v/>
      </c>
      <c r="O368" s="33">
        <f>IF(OR($A368="",$B368=""),"",IF(COUNTIFS($A$5:$A$404,$A368,$B$5:$B$404,$B368,$N$5:$N$404,"&gt;"&amp;$N368)&gt;0,"History","Current"))</f>
        <v/>
      </c>
    </row>
    <row r="369">
      <c r="A369" s="12" t="n"/>
      <c r="B369" s="12" t="n"/>
      <c r="C369" s="12" t="n"/>
      <c r="D369" s="28" t="n"/>
      <c r="E369" s="28" t="n"/>
      <c r="F369" s="12" t="n"/>
      <c r="G369" s="29">
        <f>IF(OR($A369="",$B369=""),"",IF(ISNUMBER($E369),$E369,IF(AND(ISNUMBER($D369),ISNUMBER($L369)),EDATE($D369,$L369),"")))</f>
        <v/>
      </c>
      <c r="H369" s="30">
        <f>IF(OR($G369="",$O369="History"),"",$G369-Setup!$B$5)</f>
        <v/>
      </c>
      <c r="I369" s="31">
        <f>IF(OR($A369="",$B369=""),"",IF($O369="History","Renewed",IF($G369="",IF(AND(ISNUMBER($L369),NOT(ISNUMBER($E369))),"Needs a date","No expiry"),IF($H369&lt;0,"Expired",IF($H369&lt;=$M369,"Expiring","Valid")))))</f>
        <v/>
      </c>
      <c r="J369" s="32">
        <f>IF(AND($A369="",$B369="",$C369="",$D369="",$E369=""),"",IF(COUNTIF(People!$A$5:$A$34,$A369)=0,"Pick the person from the list",IF(COUNTIF(Setup!$A$12:$A$23,$B369)=0,"Pick the credential from the list",IF(AND(ISNUMBER($D369),ISNUMBER($E369),$E369&lt;$D369),"Expires before it was issued","OK"))))</f>
        <v/>
      </c>
      <c r="L369" s="33">
        <f>IF($B369="","",IFERROR(IF(INDEX(Setup!$C$12:$C$23,MATCH($B369,Setup!$A$12:$A$23,0))="","",INDEX(Setup!$C$12:$C$23,MATCH($B369,Setup!$A$12:$A$23,0))),""))</f>
        <v/>
      </c>
      <c r="M369" s="33">
        <f>IF($B369="","",IFERROR(IF(INDEX(Setup!$D$12:$D$23,MATCH($B369,Setup!$A$12:$A$23,0))="",60,INDEX(Setup!$D$12:$D$23,MATCH($B369,Setup!$A$12:$A$23,0))),60))</f>
        <v/>
      </c>
      <c r="N369" s="33">
        <f>IF(ISNUMBER($G369),$G369,0)</f>
        <v/>
      </c>
      <c r="O369" s="33">
        <f>IF(OR($A369="",$B369=""),"",IF(COUNTIFS($A$5:$A$404,$A369,$B$5:$B$404,$B369,$N$5:$N$404,"&gt;"&amp;$N369)&gt;0,"History","Current"))</f>
        <v/>
      </c>
    </row>
    <row r="370">
      <c r="A370" s="12" t="n"/>
      <c r="B370" s="12" t="n"/>
      <c r="C370" s="12" t="n"/>
      <c r="D370" s="28" t="n"/>
      <c r="E370" s="28" t="n"/>
      <c r="F370" s="12" t="n"/>
      <c r="G370" s="29">
        <f>IF(OR($A370="",$B370=""),"",IF(ISNUMBER($E370),$E370,IF(AND(ISNUMBER($D370),ISNUMBER($L370)),EDATE($D370,$L370),"")))</f>
        <v/>
      </c>
      <c r="H370" s="30">
        <f>IF(OR($G370="",$O370="History"),"",$G370-Setup!$B$5)</f>
        <v/>
      </c>
      <c r="I370" s="31">
        <f>IF(OR($A370="",$B370=""),"",IF($O370="History","Renewed",IF($G370="",IF(AND(ISNUMBER($L370),NOT(ISNUMBER($E370))),"Needs a date","No expiry"),IF($H370&lt;0,"Expired",IF($H370&lt;=$M370,"Expiring","Valid")))))</f>
        <v/>
      </c>
      <c r="J370" s="32">
        <f>IF(AND($A370="",$B370="",$C370="",$D370="",$E370=""),"",IF(COUNTIF(People!$A$5:$A$34,$A370)=0,"Pick the person from the list",IF(COUNTIF(Setup!$A$12:$A$23,$B370)=0,"Pick the credential from the list",IF(AND(ISNUMBER($D370),ISNUMBER($E370),$E370&lt;$D370),"Expires before it was issued","OK"))))</f>
        <v/>
      </c>
      <c r="L370" s="33">
        <f>IF($B370="","",IFERROR(IF(INDEX(Setup!$C$12:$C$23,MATCH($B370,Setup!$A$12:$A$23,0))="","",INDEX(Setup!$C$12:$C$23,MATCH($B370,Setup!$A$12:$A$23,0))),""))</f>
        <v/>
      </c>
      <c r="M370" s="33">
        <f>IF($B370="","",IFERROR(IF(INDEX(Setup!$D$12:$D$23,MATCH($B370,Setup!$A$12:$A$23,0))="",60,INDEX(Setup!$D$12:$D$23,MATCH($B370,Setup!$A$12:$A$23,0))),60))</f>
        <v/>
      </c>
      <c r="N370" s="33">
        <f>IF(ISNUMBER($G370),$G370,0)</f>
        <v/>
      </c>
      <c r="O370" s="33">
        <f>IF(OR($A370="",$B370=""),"",IF(COUNTIFS($A$5:$A$404,$A370,$B$5:$B$404,$B370,$N$5:$N$404,"&gt;"&amp;$N370)&gt;0,"History","Current"))</f>
        <v/>
      </c>
    </row>
    <row r="371">
      <c r="A371" s="12" t="n"/>
      <c r="B371" s="12" t="n"/>
      <c r="C371" s="12" t="n"/>
      <c r="D371" s="28" t="n"/>
      <c r="E371" s="28" t="n"/>
      <c r="F371" s="12" t="n"/>
      <c r="G371" s="29">
        <f>IF(OR($A371="",$B371=""),"",IF(ISNUMBER($E371),$E371,IF(AND(ISNUMBER($D371),ISNUMBER($L371)),EDATE($D371,$L371),"")))</f>
        <v/>
      </c>
      <c r="H371" s="30">
        <f>IF(OR($G371="",$O371="History"),"",$G371-Setup!$B$5)</f>
        <v/>
      </c>
      <c r="I371" s="31">
        <f>IF(OR($A371="",$B371=""),"",IF($O371="History","Renewed",IF($G371="",IF(AND(ISNUMBER($L371),NOT(ISNUMBER($E371))),"Needs a date","No expiry"),IF($H371&lt;0,"Expired",IF($H371&lt;=$M371,"Expiring","Valid")))))</f>
        <v/>
      </c>
      <c r="J371" s="32">
        <f>IF(AND($A371="",$B371="",$C371="",$D371="",$E371=""),"",IF(COUNTIF(People!$A$5:$A$34,$A371)=0,"Pick the person from the list",IF(COUNTIF(Setup!$A$12:$A$23,$B371)=0,"Pick the credential from the list",IF(AND(ISNUMBER($D371),ISNUMBER($E371),$E371&lt;$D371),"Expires before it was issued","OK"))))</f>
        <v/>
      </c>
      <c r="L371" s="33">
        <f>IF($B371="","",IFERROR(IF(INDEX(Setup!$C$12:$C$23,MATCH($B371,Setup!$A$12:$A$23,0))="","",INDEX(Setup!$C$12:$C$23,MATCH($B371,Setup!$A$12:$A$23,0))),""))</f>
        <v/>
      </c>
      <c r="M371" s="33">
        <f>IF($B371="","",IFERROR(IF(INDEX(Setup!$D$12:$D$23,MATCH($B371,Setup!$A$12:$A$23,0))="",60,INDEX(Setup!$D$12:$D$23,MATCH($B371,Setup!$A$12:$A$23,0))),60))</f>
        <v/>
      </c>
      <c r="N371" s="33">
        <f>IF(ISNUMBER($G371),$G371,0)</f>
        <v/>
      </c>
      <c r="O371" s="33">
        <f>IF(OR($A371="",$B371=""),"",IF(COUNTIFS($A$5:$A$404,$A371,$B$5:$B$404,$B371,$N$5:$N$404,"&gt;"&amp;$N371)&gt;0,"History","Current"))</f>
        <v/>
      </c>
    </row>
    <row r="372">
      <c r="A372" s="12" t="n"/>
      <c r="B372" s="12" t="n"/>
      <c r="C372" s="12" t="n"/>
      <c r="D372" s="28" t="n"/>
      <c r="E372" s="28" t="n"/>
      <c r="F372" s="12" t="n"/>
      <c r="G372" s="29">
        <f>IF(OR($A372="",$B372=""),"",IF(ISNUMBER($E372),$E372,IF(AND(ISNUMBER($D372),ISNUMBER($L372)),EDATE($D372,$L372),"")))</f>
        <v/>
      </c>
      <c r="H372" s="30">
        <f>IF(OR($G372="",$O372="History"),"",$G372-Setup!$B$5)</f>
        <v/>
      </c>
      <c r="I372" s="31">
        <f>IF(OR($A372="",$B372=""),"",IF($O372="History","Renewed",IF($G372="",IF(AND(ISNUMBER($L372),NOT(ISNUMBER($E372))),"Needs a date","No expiry"),IF($H372&lt;0,"Expired",IF($H372&lt;=$M372,"Expiring","Valid")))))</f>
        <v/>
      </c>
      <c r="J372" s="32">
        <f>IF(AND($A372="",$B372="",$C372="",$D372="",$E372=""),"",IF(COUNTIF(People!$A$5:$A$34,$A372)=0,"Pick the person from the list",IF(COUNTIF(Setup!$A$12:$A$23,$B372)=0,"Pick the credential from the list",IF(AND(ISNUMBER($D372),ISNUMBER($E372),$E372&lt;$D372),"Expires before it was issued","OK"))))</f>
        <v/>
      </c>
      <c r="L372" s="33">
        <f>IF($B372="","",IFERROR(IF(INDEX(Setup!$C$12:$C$23,MATCH($B372,Setup!$A$12:$A$23,0))="","",INDEX(Setup!$C$12:$C$23,MATCH($B372,Setup!$A$12:$A$23,0))),""))</f>
        <v/>
      </c>
      <c r="M372" s="33">
        <f>IF($B372="","",IFERROR(IF(INDEX(Setup!$D$12:$D$23,MATCH($B372,Setup!$A$12:$A$23,0))="",60,INDEX(Setup!$D$12:$D$23,MATCH($B372,Setup!$A$12:$A$23,0))),60))</f>
        <v/>
      </c>
      <c r="N372" s="33">
        <f>IF(ISNUMBER($G372),$G372,0)</f>
        <v/>
      </c>
      <c r="O372" s="33">
        <f>IF(OR($A372="",$B372=""),"",IF(COUNTIFS($A$5:$A$404,$A372,$B$5:$B$404,$B372,$N$5:$N$404,"&gt;"&amp;$N372)&gt;0,"History","Current"))</f>
        <v/>
      </c>
    </row>
    <row r="373">
      <c r="A373" s="12" t="n"/>
      <c r="B373" s="12" t="n"/>
      <c r="C373" s="12" t="n"/>
      <c r="D373" s="28" t="n"/>
      <c r="E373" s="28" t="n"/>
      <c r="F373" s="12" t="n"/>
      <c r="G373" s="29">
        <f>IF(OR($A373="",$B373=""),"",IF(ISNUMBER($E373),$E373,IF(AND(ISNUMBER($D373),ISNUMBER($L373)),EDATE($D373,$L373),"")))</f>
        <v/>
      </c>
      <c r="H373" s="30">
        <f>IF(OR($G373="",$O373="History"),"",$G373-Setup!$B$5)</f>
        <v/>
      </c>
      <c r="I373" s="31">
        <f>IF(OR($A373="",$B373=""),"",IF($O373="History","Renewed",IF($G373="",IF(AND(ISNUMBER($L373),NOT(ISNUMBER($E373))),"Needs a date","No expiry"),IF($H373&lt;0,"Expired",IF($H373&lt;=$M373,"Expiring","Valid")))))</f>
        <v/>
      </c>
      <c r="J373" s="32">
        <f>IF(AND($A373="",$B373="",$C373="",$D373="",$E373=""),"",IF(COUNTIF(People!$A$5:$A$34,$A373)=0,"Pick the person from the list",IF(COUNTIF(Setup!$A$12:$A$23,$B373)=0,"Pick the credential from the list",IF(AND(ISNUMBER($D373),ISNUMBER($E373),$E373&lt;$D373),"Expires before it was issued","OK"))))</f>
        <v/>
      </c>
      <c r="L373" s="33">
        <f>IF($B373="","",IFERROR(IF(INDEX(Setup!$C$12:$C$23,MATCH($B373,Setup!$A$12:$A$23,0))="","",INDEX(Setup!$C$12:$C$23,MATCH($B373,Setup!$A$12:$A$23,0))),""))</f>
        <v/>
      </c>
      <c r="M373" s="33">
        <f>IF($B373="","",IFERROR(IF(INDEX(Setup!$D$12:$D$23,MATCH($B373,Setup!$A$12:$A$23,0))="",60,INDEX(Setup!$D$12:$D$23,MATCH($B373,Setup!$A$12:$A$23,0))),60))</f>
        <v/>
      </c>
      <c r="N373" s="33">
        <f>IF(ISNUMBER($G373),$G373,0)</f>
        <v/>
      </c>
      <c r="O373" s="33">
        <f>IF(OR($A373="",$B373=""),"",IF(COUNTIFS($A$5:$A$404,$A373,$B$5:$B$404,$B373,$N$5:$N$404,"&gt;"&amp;$N373)&gt;0,"History","Current"))</f>
        <v/>
      </c>
    </row>
    <row r="374">
      <c r="A374" s="12" t="n"/>
      <c r="B374" s="12" t="n"/>
      <c r="C374" s="12" t="n"/>
      <c r="D374" s="28" t="n"/>
      <c r="E374" s="28" t="n"/>
      <c r="F374" s="12" t="n"/>
      <c r="G374" s="29">
        <f>IF(OR($A374="",$B374=""),"",IF(ISNUMBER($E374),$E374,IF(AND(ISNUMBER($D374),ISNUMBER($L374)),EDATE($D374,$L374),"")))</f>
        <v/>
      </c>
      <c r="H374" s="30">
        <f>IF(OR($G374="",$O374="History"),"",$G374-Setup!$B$5)</f>
        <v/>
      </c>
      <c r="I374" s="31">
        <f>IF(OR($A374="",$B374=""),"",IF($O374="History","Renewed",IF($G374="",IF(AND(ISNUMBER($L374),NOT(ISNUMBER($E374))),"Needs a date","No expiry"),IF($H374&lt;0,"Expired",IF($H374&lt;=$M374,"Expiring","Valid")))))</f>
        <v/>
      </c>
      <c r="J374" s="32">
        <f>IF(AND($A374="",$B374="",$C374="",$D374="",$E374=""),"",IF(COUNTIF(People!$A$5:$A$34,$A374)=0,"Pick the person from the list",IF(COUNTIF(Setup!$A$12:$A$23,$B374)=0,"Pick the credential from the list",IF(AND(ISNUMBER($D374),ISNUMBER($E374),$E374&lt;$D374),"Expires before it was issued","OK"))))</f>
        <v/>
      </c>
      <c r="L374" s="33">
        <f>IF($B374="","",IFERROR(IF(INDEX(Setup!$C$12:$C$23,MATCH($B374,Setup!$A$12:$A$23,0))="","",INDEX(Setup!$C$12:$C$23,MATCH($B374,Setup!$A$12:$A$23,0))),""))</f>
        <v/>
      </c>
      <c r="M374" s="33">
        <f>IF($B374="","",IFERROR(IF(INDEX(Setup!$D$12:$D$23,MATCH($B374,Setup!$A$12:$A$23,0))="",60,INDEX(Setup!$D$12:$D$23,MATCH($B374,Setup!$A$12:$A$23,0))),60))</f>
        <v/>
      </c>
      <c r="N374" s="33">
        <f>IF(ISNUMBER($G374),$G374,0)</f>
        <v/>
      </c>
      <c r="O374" s="33">
        <f>IF(OR($A374="",$B374=""),"",IF(COUNTIFS($A$5:$A$404,$A374,$B$5:$B$404,$B374,$N$5:$N$404,"&gt;"&amp;$N374)&gt;0,"History","Current"))</f>
        <v/>
      </c>
    </row>
    <row r="375">
      <c r="A375" s="12" t="n"/>
      <c r="B375" s="12" t="n"/>
      <c r="C375" s="12" t="n"/>
      <c r="D375" s="28" t="n"/>
      <c r="E375" s="28" t="n"/>
      <c r="F375" s="12" t="n"/>
      <c r="G375" s="29">
        <f>IF(OR($A375="",$B375=""),"",IF(ISNUMBER($E375),$E375,IF(AND(ISNUMBER($D375),ISNUMBER($L375)),EDATE($D375,$L375),"")))</f>
        <v/>
      </c>
      <c r="H375" s="30">
        <f>IF(OR($G375="",$O375="History"),"",$G375-Setup!$B$5)</f>
        <v/>
      </c>
      <c r="I375" s="31">
        <f>IF(OR($A375="",$B375=""),"",IF($O375="History","Renewed",IF($G375="",IF(AND(ISNUMBER($L375),NOT(ISNUMBER($E375))),"Needs a date","No expiry"),IF($H375&lt;0,"Expired",IF($H375&lt;=$M375,"Expiring","Valid")))))</f>
        <v/>
      </c>
      <c r="J375" s="32">
        <f>IF(AND($A375="",$B375="",$C375="",$D375="",$E375=""),"",IF(COUNTIF(People!$A$5:$A$34,$A375)=0,"Pick the person from the list",IF(COUNTIF(Setup!$A$12:$A$23,$B375)=0,"Pick the credential from the list",IF(AND(ISNUMBER($D375),ISNUMBER($E375),$E375&lt;$D375),"Expires before it was issued","OK"))))</f>
        <v/>
      </c>
      <c r="L375" s="33">
        <f>IF($B375="","",IFERROR(IF(INDEX(Setup!$C$12:$C$23,MATCH($B375,Setup!$A$12:$A$23,0))="","",INDEX(Setup!$C$12:$C$23,MATCH($B375,Setup!$A$12:$A$23,0))),""))</f>
        <v/>
      </c>
      <c r="M375" s="33">
        <f>IF($B375="","",IFERROR(IF(INDEX(Setup!$D$12:$D$23,MATCH($B375,Setup!$A$12:$A$23,0))="",60,INDEX(Setup!$D$12:$D$23,MATCH($B375,Setup!$A$12:$A$23,0))),60))</f>
        <v/>
      </c>
      <c r="N375" s="33">
        <f>IF(ISNUMBER($G375),$G375,0)</f>
        <v/>
      </c>
      <c r="O375" s="33">
        <f>IF(OR($A375="",$B375=""),"",IF(COUNTIFS($A$5:$A$404,$A375,$B$5:$B$404,$B375,$N$5:$N$404,"&gt;"&amp;$N375)&gt;0,"History","Current"))</f>
        <v/>
      </c>
    </row>
    <row r="376">
      <c r="A376" s="12" t="n"/>
      <c r="B376" s="12" t="n"/>
      <c r="C376" s="12" t="n"/>
      <c r="D376" s="28" t="n"/>
      <c r="E376" s="28" t="n"/>
      <c r="F376" s="12" t="n"/>
      <c r="G376" s="29">
        <f>IF(OR($A376="",$B376=""),"",IF(ISNUMBER($E376),$E376,IF(AND(ISNUMBER($D376),ISNUMBER($L376)),EDATE($D376,$L376),"")))</f>
        <v/>
      </c>
      <c r="H376" s="30">
        <f>IF(OR($G376="",$O376="History"),"",$G376-Setup!$B$5)</f>
        <v/>
      </c>
      <c r="I376" s="31">
        <f>IF(OR($A376="",$B376=""),"",IF($O376="History","Renewed",IF($G376="",IF(AND(ISNUMBER($L376),NOT(ISNUMBER($E376))),"Needs a date","No expiry"),IF($H376&lt;0,"Expired",IF($H376&lt;=$M376,"Expiring","Valid")))))</f>
        <v/>
      </c>
      <c r="J376" s="32">
        <f>IF(AND($A376="",$B376="",$C376="",$D376="",$E376=""),"",IF(COUNTIF(People!$A$5:$A$34,$A376)=0,"Pick the person from the list",IF(COUNTIF(Setup!$A$12:$A$23,$B376)=0,"Pick the credential from the list",IF(AND(ISNUMBER($D376),ISNUMBER($E376),$E376&lt;$D376),"Expires before it was issued","OK"))))</f>
        <v/>
      </c>
      <c r="L376" s="33">
        <f>IF($B376="","",IFERROR(IF(INDEX(Setup!$C$12:$C$23,MATCH($B376,Setup!$A$12:$A$23,0))="","",INDEX(Setup!$C$12:$C$23,MATCH($B376,Setup!$A$12:$A$23,0))),""))</f>
        <v/>
      </c>
      <c r="M376" s="33">
        <f>IF($B376="","",IFERROR(IF(INDEX(Setup!$D$12:$D$23,MATCH($B376,Setup!$A$12:$A$23,0))="",60,INDEX(Setup!$D$12:$D$23,MATCH($B376,Setup!$A$12:$A$23,0))),60))</f>
        <v/>
      </c>
      <c r="N376" s="33">
        <f>IF(ISNUMBER($G376),$G376,0)</f>
        <v/>
      </c>
      <c r="O376" s="33">
        <f>IF(OR($A376="",$B376=""),"",IF(COUNTIFS($A$5:$A$404,$A376,$B$5:$B$404,$B376,$N$5:$N$404,"&gt;"&amp;$N376)&gt;0,"History","Current"))</f>
        <v/>
      </c>
    </row>
    <row r="377">
      <c r="A377" s="12" t="n"/>
      <c r="B377" s="12" t="n"/>
      <c r="C377" s="12" t="n"/>
      <c r="D377" s="28" t="n"/>
      <c r="E377" s="28" t="n"/>
      <c r="F377" s="12" t="n"/>
      <c r="G377" s="29">
        <f>IF(OR($A377="",$B377=""),"",IF(ISNUMBER($E377),$E377,IF(AND(ISNUMBER($D377),ISNUMBER($L377)),EDATE($D377,$L377),"")))</f>
        <v/>
      </c>
      <c r="H377" s="30">
        <f>IF(OR($G377="",$O377="History"),"",$G377-Setup!$B$5)</f>
        <v/>
      </c>
      <c r="I377" s="31">
        <f>IF(OR($A377="",$B377=""),"",IF($O377="History","Renewed",IF($G377="",IF(AND(ISNUMBER($L377),NOT(ISNUMBER($E377))),"Needs a date","No expiry"),IF($H377&lt;0,"Expired",IF($H377&lt;=$M377,"Expiring","Valid")))))</f>
        <v/>
      </c>
      <c r="J377" s="32">
        <f>IF(AND($A377="",$B377="",$C377="",$D377="",$E377=""),"",IF(COUNTIF(People!$A$5:$A$34,$A377)=0,"Pick the person from the list",IF(COUNTIF(Setup!$A$12:$A$23,$B377)=0,"Pick the credential from the list",IF(AND(ISNUMBER($D377),ISNUMBER($E377),$E377&lt;$D377),"Expires before it was issued","OK"))))</f>
        <v/>
      </c>
      <c r="L377" s="33">
        <f>IF($B377="","",IFERROR(IF(INDEX(Setup!$C$12:$C$23,MATCH($B377,Setup!$A$12:$A$23,0))="","",INDEX(Setup!$C$12:$C$23,MATCH($B377,Setup!$A$12:$A$23,0))),""))</f>
        <v/>
      </c>
      <c r="M377" s="33">
        <f>IF($B377="","",IFERROR(IF(INDEX(Setup!$D$12:$D$23,MATCH($B377,Setup!$A$12:$A$23,0))="",60,INDEX(Setup!$D$12:$D$23,MATCH($B377,Setup!$A$12:$A$23,0))),60))</f>
        <v/>
      </c>
      <c r="N377" s="33">
        <f>IF(ISNUMBER($G377),$G377,0)</f>
        <v/>
      </c>
      <c r="O377" s="33">
        <f>IF(OR($A377="",$B377=""),"",IF(COUNTIFS($A$5:$A$404,$A377,$B$5:$B$404,$B377,$N$5:$N$404,"&gt;"&amp;$N377)&gt;0,"History","Current"))</f>
        <v/>
      </c>
    </row>
    <row r="378">
      <c r="A378" s="12" t="n"/>
      <c r="B378" s="12" t="n"/>
      <c r="C378" s="12" t="n"/>
      <c r="D378" s="28" t="n"/>
      <c r="E378" s="28" t="n"/>
      <c r="F378" s="12" t="n"/>
      <c r="G378" s="29">
        <f>IF(OR($A378="",$B378=""),"",IF(ISNUMBER($E378),$E378,IF(AND(ISNUMBER($D378),ISNUMBER($L378)),EDATE($D378,$L378),"")))</f>
        <v/>
      </c>
      <c r="H378" s="30">
        <f>IF(OR($G378="",$O378="History"),"",$G378-Setup!$B$5)</f>
        <v/>
      </c>
      <c r="I378" s="31">
        <f>IF(OR($A378="",$B378=""),"",IF($O378="History","Renewed",IF($G378="",IF(AND(ISNUMBER($L378),NOT(ISNUMBER($E378))),"Needs a date","No expiry"),IF($H378&lt;0,"Expired",IF($H378&lt;=$M378,"Expiring","Valid")))))</f>
        <v/>
      </c>
      <c r="J378" s="32">
        <f>IF(AND($A378="",$B378="",$C378="",$D378="",$E378=""),"",IF(COUNTIF(People!$A$5:$A$34,$A378)=0,"Pick the person from the list",IF(COUNTIF(Setup!$A$12:$A$23,$B378)=0,"Pick the credential from the list",IF(AND(ISNUMBER($D378),ISNUMBER($E378),$E378&lt;$D378),"Expires before it was issued","OK"))))</f>
        <v/>
      </c>
      <c r="L378" s="33">
        <f>IF($B378="","",IFERROR(IF(INDEX(Setup!$C$12:$C$23,MATCH($B378,Setup!$A$12:$A$23,0))="","",INDEX(Setup!$C$12:$C$23,MATCH($B378,Setup!$A$12:$A$23,0))),""))</f>
        <v/>
      </c>
      <c r="M378" s="33">
        <f>IF($B378="","",IFERROR(IF(INDEX(Setup!$D$12:$D$23,MATCH($B378,Setup!$A$12:$A$23,0))="",60,INDEX(Setup!$D$12:$D$23,MATCH($B378,Setup!$A$12:$A$23,0))),60))</f>
        <v/>
      </c>
      <c r="N378" s="33">
        <f>IF(ISNUMBER($G378),$G378,0)</f>
        <v/>
      </c>
      <c r="O378" s="33">
        <f>IF(OR($A378="",$B378=""),"",IF(COUNTIFS($A$5:$A$404,$A378,$B$5:$B$404,$B378,$N$5:$N$404,"&gt;"&amp;$N378)&gt;0,"History","Current"))</f>
        <v/>
      </c>
    </row>
    <row r="379">
      <c r="A379" s="12" t="n"/>
      <c r="B379" s="12" t="n"/>
      <c r="C379" s="12" t="n"/>
      <c r="D379" s="28" t="n"/>
      <c r="E379" s="28" t="n"/>
      <c r="F379" s="12" t="n"/>
      <c r="G379" s="29">
        <f>IF(OR($A379="",$B379=""),"",IF(ISNUMBER($E379),$E379,IF(AND(ISNUMBER($D379),ISNUMBER($L379)),EDATE($D379,$L379),"")))</f>
        <v/>
      </c>
      <c r="H379" s="30">
        <f>IF(OR($G379="",$O379="History"),"",$G379-Setup!$B$5)</f>
        <v/>
      </c>
      <c r="I379" s="31">
        <f>IF(OR($A379="",$B379=""),"",IF($O379="History","Renewed",IF($G379="",IF(AND(ISNUMBER($L379),NOT(ISNUMBER($E379))),"Needs a date","No expiry"),IF($H379&lt;0,"Expired",IF($H379&lt;=$M379,"Expiring","Valid")))))</f>
        <v/>
      </c>
      <c r="J379" s="32">
        <f>IF(AND($A379="",$B379="",$C379="",$D379="",$E379=""),"",IF(COUNTIF(People!$A$5:$A$34,$A379)=0,"Pick the person from the list",IF(COUNTIF(Setup!$A$12:$A$23,$B379)=0,"Pick the credential from the list",IF(AND(ISNUMBER($D379),ISNUMBER($E379),$E379&lt;$D379),"Expires before it was issued","OK"))))</f>
        <v/>
      </c>
      <c r="L379" s="33">
        <f>IF($B379="","",IFERROR(IF(INDEX(Setup!$C$12:$C$23,MATCH($B379,Setup!$A$12:$A$23,0))="","",INDEX(Setup!$C$12:$C$23,MATCH($B379,Setup!$A$12:$A$23,0))),""))</f>
        <v/>
      </c>
      <c r="M379" s="33">
        <f>IF($B379="","",IFERROR(IF(INDEX(Setup!$D$12:$D$23,MATCH($B379,Setup!$A$12:$A$23,0))="",60,INDEX(Setup!$D$12:$D$23,MATCH($B379,Setup!$A$12:$A$23,0))),60))</f>
        <v/>
      </c>
      <c r="N379" s="33">
        <f>IF(ISNUMBER($G379),$G379,0)</f>
        <v/>
      </c>
      <c r="O379" s="33">
        <f>IF(OR($A379="",$B379=""),"",IF(COUNTIFS($A$5:$A$404,$A379,$B$5:$B$404,$B379,$N$5:$N$404,"&gt;"&amp;$N379)&gt;0,"History","Current"))</f>
        <v/>
      </c>
    </row>
    <row r="380">
      <c r="A380" s="12" t="n"/>
      <c r="B380" s="12" t="n"/>
      <c r="C380" s="12" t="n"/>
      <c r="D380" s="28" t="n"/>
      <c r="E380" s="28" t="n"/>
      <c r="F380" s="12" t="n"/>
      <c r="G380" s="29">
        <f>IF(OR($A380="",$B380=""),"",IF(ISNUMBER($E380),$E380,IF(AND(ISNUMBER($D380),ISNUMBER($L380)),EDATE($D380,$L380),"")))</f>
        <v/>
      </c>
      <c r="H380" s="30">
        <f>IF(OR($G380="",$O380="History"),"",$G380-Setup!$B$5)</f>
        <v/>
      </c>
      <c r="I380" s="31">
        <f>IF(OR($A380="",$B380=""),"",IF($O380="History","Renewed",IF($G380="",IF(AND(ISNUMBER($L380),NOT(ISNUMBER($E380))),"Needs a date","No expiry"),IF($H380&lt;0,"Expired",IF($H380&lt;=$M380,"Expiring","Valid")))))</f>
        <v/>
      </c>
      <c r="J380" s="32">
        <f>IF(AND($A380="",$B380="",$C380="",$D380="",$E380=""),"",IF(COUNTIF(People!$A$5:$A$34,$A380)=0,"Pick the person from the list",IF(COUNTIF(Setup!$A$12:$A$23,$B380)=0,"Pick the credential from the list",IF(AND(ISNUMBER($D380),ISNUMBER($E380),$E380&lt;$D380),"Expires before it was issued","OK"))))</f>
        <v/>
      </c>
      <c r="L380" s="33">
        <f>IF($B380="","",IFERROR(IF(INDEX(Setup!$C$12:$C$23,MATCH($B380,Setup!$A$12:$A$23,0))="","",INDEX(Setup!$C$12:$C$23,MATCH($B380,Setup!$A$12:$A$23,0))),""))</f>
        <v/>
      </c>
      <c r="M380" s="33">
        <f>IF($B380="","",IFERROR(IF(INDEX(Setup!$D$12:$D$23,MATCH($B380,Setup!$A$12:$A$23,0))="",60,INDEX(Setup!$D$12:$D$23,MATCH($B380,Setup!$A$12:$A$23,0))),60))</f>
        <v/>
      </c>
      <c r="N380" s="33">
        <f>IF(ISNUMBER($G380),$G380,0)</f>
        <v/>
      </c>
      <c r="O380" s="33">
        <f>IF(OR($A380="",$B380=""),"",IF(COUNTIFS($A$5:$A$404,$A380,$B$5:$B$404,$B380,$N$5:$N$404,"&gt;"&amp;$N380)&gt;0,"History","Current"))</f>
        <v/>
      </c>
    </row>
    <row r="381">
      <c r="A381" s="12" t="n"/>
      <c r="B381" s="12" t="n"/>
      <c r="C381" s="12" t="n"/>
      <c r="D381" s="28" t="n"/>
      <c r="E381" s="28" t="n"/>
      <c r="F381" s="12" t="n"/>
      <c r="G381" s="29">
        <f>IF(OR($A381="",$B381=""),"",IF(ISNUMBER($E381),$E381,IF(AND(ISNUMBER($D381),ISNUMBER($L381)),EDATE($D381,$L381),"")))</f>
        <v/>
      </c>
      <c r="H381" s="30">
        <f>IF(OR($G381="",$O381="History"),"",$G381-Setup!$B$5)</f>
        <v/>
      </c>
      <c r="I381" s="31">
        <f>IF(OR($A381="",$B381=""),"",IF($O381="History","Renewed",IF($G381="",IF(AND(ISNUMBER($L381),NOT(ISNUMBER($E381))),"Needs a date","No expiry"),IF($H381&lt;0,"Expired",IF($H381&lt;=$M381,"Expiring","Valid")))))</f>
        <v/>
      </c>
      <c r="J381" s="32">
        <f>IF(AND($A381="",$B381="",$C381="",$D381="",$E381=""),"",IF(COUNTIF(People!$A$5:$A$34,$A381)=0,"Pick the person from the list",IF(COUNTIF(Setup!$A$12:$A$23,$B381)=0,"Pick the credential from the list",IF(AND(ISNUMBER($D381),ISNUMBER($E381),$E381&lt;$D381),"Expires before it was issued","OK"))))</f>
        <v/>
      </c>
      <c r="L381" s="33">
        <f>IF($B381="","",IFERROR(IF(INDEX(Setup!$C$12:$C$23,MATCH($B381,Setup!$A$12:$A$23,0))="","",INDEX(Setup!$C$12:$C$23,MATCH($B381,Setup!$A$12:$A$23,0))),""))</f>
        <v/>
      </c>
      <c r="M381" s="33">
        <f>IF($B381="","",IFERROR(IF(INDEX(Setup!$D$12:$D$23,MATCH($B381,Setup!$A$12:$A$23,0))="",60,INDEX(Setup!$D$12:$D$23,MATCH($B381,Setup!$A$12:$A$23,0))),60))</f>
        <v/>
      </c>
      <c r="N381" s="33">
        <f>IF(ISNUMBER($G381),$G381,0)</f>
        <v/>
      </c>
      <c r="O381" s="33">
        <f>IF(OR($A381="",$B381=""),"",IF(COUNTIFS($A$5:$A$404,$A381,$B$5:$B$404,$B381,$N$5:$N$404,"&gt;"&amp;$N381)&gt;0,"History","Current"))</f>
        <v/>
      </c>
    </row>
    <row r="382">
      <c r="A382" s="12" t="n"/>
      <c r="B382" s="12" t="n"/>
      <c r="C382" s="12" t="n"/>
      <c r="D382" s="28" t="n"/>
      <c r="E382" s="28" t="n"/>
      <c r="F382" s="12" t="n"/>
      <c r="G382" s="29">
        <f>IF(OR($A382="",$B382=""),"",IF(ISNUMBER($E382),$E382,IF(AND(ISNUMBER($D382),ISNUMBER($L382)),EDATE($D382,$L382),"")))</f>
        <v/>
      </c>
      <c r="H382" s="30">
        <f>IF(OR($G382="",$O382="History"),"",$G382-Setup!$B$5)</f>
        <v/>
      </c>
      <c r="I382" s="31">
        <f>IF(OR($A382="",$B382=""),"",IF($O382="History","Renewed",IF($G382="",IF(AND(ISNUMBER($L382),NOT(ISNUMBER($E382))),"Needs a date","No expiry"),IF($H382&lt;0,"Expired",IF($H382&lt;=$M382,"Expiring","Valid")))))</f>
        <v/>
      </c>
      <c r="J382" s="32">
        <f>IF(AND($A382="",$B382="",$C382="",$D382="",$E382=""),"",IF(COUNTIF(People!$A$5:$A$34,$A382)=0,"Pick the person from the list",IF(COUNTIF(Setup!$A$12:$A$23,$B382)=0,"Pick the credential from the list",IF(AND(ISNUMBER($D382),ISNUMBER($E382),$E382&lt;$D382),"Expires before it was issued","OK"))))</f>
        <v/>
      </c>
      <c r="L382" s="33">
        <f>IF($B382="","",IFERROR(IF(INDEX(Setup!$C$12:$C$23,MATCH($B382,Setup!$A$12:$A$23,0))="","",INDEX(Setup!$C$12:$C$23,MATCH($B382,Setup!$A$12:$A$23,0))),""))</f>
        <v/>
      </c>
      <c r="M382" s="33">
        <f>IF($B382="","",IFERROR(IF(INDEX(Setup!$D$12:$D$23,MATCH($B382,Setup!$A$12:$A$23,0))="",60,INDEX(Setup!$D$12:$D$23,MATCH($B382,Setup!$A$12:$A$23,0))),60))</f>
        <v/>
      </c>
      <c r="N382" s="33">
        <f>IF(ISNUMBER($G382),$G382,0)</f>
        <v/>
      </c>
      <c r="O382" s="33">
        <f>IF(OR($A382="",$B382=""),"",IF(COUNTIFS($A$5:$A$404,$A382,$B$5:$B$404,$B382,$N$5:$N$404,"&gt;"&amp;$N382)&gt;0,"History","Current"))</f>
        <v/>
      </c>
    </row>
    <row r="383">
      <c r="A383" s="12" t="n"/>
      <c r="B383" s="12" t="n"/>
      <c r="C383" s="12" t="n"/>
      <c r="D383" s="28" t="n"/>
      <c r="E383" s="28" t="n"/>
      <c r="F383" s="12" t="n"/>
      <c r="G383" s="29">
        <f>IF(OR($A383="",$B383=""),"",IF(ISNUMBER($E383),$E383,IF(AND(ISNUMBER($D383),ISNUMBER($L383)),EDATE($D383,$L383),"")))</f>
        <v/>
      </c>
      <c r="H383" s="30">
        <f>IF(OR($G383="",$O383="History"),"",$G383-Setup!$B$5)</f>
        <v/>
      </c>
      <c r="I383" s="31">
        <f>IF(OR($A383="",$B383=""),"",IF($O383="History","Renewed",IF($G383="",IF(AND(ISNUMBER($L383),NOT(ISNUMBER($E383))),"Needs a date","No expiry"),IF($H383&lt;0,"Expired",IF($H383&lt;=$M383,"Expiring","Valid")))))</f>
        <v/>
      </c>
      <c r="J383" s="32">
        <f>IF(AND($A383="",$B383="",$C383="",$D383="",$E383=""),"",IF(COUNTIF(People!$A$5:$A$34,$A383)=0,"Pick the person from the list",IF(COUNTIF(Setup!$A$12:$A$23,$B383)=0,"Pick the credential from the list",IF(AND(ISNUMBER($D383),ISNUMBER($E383),$E383&lt;$D383),"Expires before it was issued","OK"))))</f>
        <v/>
      </c>
      <c r="L383" s="33">
        <f>IF($B383="","",IFERROR(IF(INDEX(Setup!$C$12:$C$23,MATCH($B383,Setup!$A$12:$A$23,0))="","",INDEX(Setup!$C$12:$C$23,MATCH($B383,Setup!$A$12:$A$23,0))),""))</f>
        <v/>
      </c>
      <c r="M383" s="33">
        <f>IF($B383="","",IFERROR(IF(INDEX(Setup!$D$12:$D$23,MATCH($B383,Setup!$A$12:$A$23,0))="",60,INDEX(Setup!$D$12:$D$23,MATCH($B383,Setup!$A$12:$A$23,0))),60))</f>
        <v/>
      </c>
      <c r="N383" s="33">
        <f>IF(ISNUMBER($G383),$G383,0)</f>
        <v/>
      </c>
      <c r="O383" s="33">
        <f>IF(OR($A383="",$B383=""),"",IF(COUNTIFS($A$5:$A$404,$A383,$B$5:$B$404,$B383,$N$5:$N$404,"&gt;"&amp;$N383)&gt;0,"History","Current"))</f>
        <v/>
      </c>
    </row>
    <row r="384">
      <c r="A384" s="12" t="n"/>
      <c r="B384" s="12" t="n"/>
      <c r="C384" s="12" t="n"/>
      <c r="D384" s="28" t="n"/>
      <c r="E384" s="28" t="n"/>
      <c r="F384" s="12" t="n"/>
      <c r="G384" s="29">
        <f>IF(OR($A384="",$B384=""),"",IF(ISNUMBER($E384),$E384,IF(AND(ISNUMBER($D384),ISNUMBER($L384)),EDATE($D384,$L384),"")))</f>
        <v/>
      </c>
      <c r="H384" s="30">
        <f>IF(OR($G384="",$O384="History"),"",$G384-Setup!$B$5)</f>
        <v/>
      </c>
      <c r="I384" s="31">
        <f>IF(OR($A384="",$B384=""),"",IF($O384="History","Renewed",IF($G384="",IF(AND(ISNUMBER($L384),NOT(ISNUMBER($E384))),"Needs a date","No expiry"),IF($H384&lt;0,"Expired",IF($H384&lt;=$M384,"Expiring","Valid")))))</f>
        <v/>
      </c>
      <c r="J384" s="32">
        <f>IF(AND($A384="",$B384="",$C384="",$D384="",$E384=""),"",IF(COUNTIF(People!$A$5:$A$34,$A384)=0,"Pick the person from the list",IF(COUNTIF(Setup!$A$12:$A$23,$B384)=0,"Pick the credential from the list",IF(AND(ISNUMBER($D384),ISNUMBER($E384),$E384&lt;$D384),"Expires before it was issued","OK"))))</f>
        <v/>
      </c>
      <c r="L384" s="33">
        <f>IF($B384="","",IFERROR(IF(INDEX(Setup!$C$12:$C$23,MATCH($B384,Setup!$A$12:$A$23,0))="","",INDEX(Setup!$C$12:$C$23,MATCH($B384,Setup!$A$12:$A$23,0))),""))</f>
        <v/>
      </c>
      <c r="M384" s="33">
        <f>IF($B384="","",IFERROR(IF(INDEX(Setup!$D$12:$D$23,MATCH($B384,Setup!$A$12:$A$23,0))="",60,INDEX(Setup!$D$12:$D$23,MATCH($B384,Setup!$A$12:$A$23,0))),60))</f>
        <v/>
      </c>
      <c r="N384" s="33">
        <f>IF(ISNUMBER($G384),$G384,0)</f>
        <v/>
      </c>
      <c r="O384" s="33">
        <f>IF(OR($A384="",$B384=""),"",IF(COUNTIFS($A$5:$A$404,$A384,$B$5:$B$404,$B384,$N$5:$N$404,"&gt;"&amp;$N384)&gt;0,"History","Current"))</f>
        <v/>
      </c>
    </row>
    <row r="385">
      <c r="A385" s="12" t="n"/>
      <c r="B385" s="12" t="n"/>
      <c r="C385" s="12" t="n"/>
      <c r="D385" s="28" t="n"/>
      <c r="E385" s="28" t="n"/>
      <c r="F385" s="12" t="n"/>
      <c r="G385" s="29">
        <f>IF(OR($A385="",$B385=""),"",IF(ISNUMBER($E385),$E385,IF(AND(ISNUMBER($D385),ISNUMBER($L385)),EDATE($D385,$L385),"")))</f>
        <v/>
      </c>
      <c r="H385" s="30">
        <f>IF(OR($G385="",$O385="History"),"",$G385-Setup!$B$5)</f>
        <v/>
      </c>
      <c r="I385" s="31">
        <f>IF(OR($A385="",$B385=""),"",IF($O385="History","Renewed",IF($G385="",IF(AND(ISNUMBER($L385),NOT(ISNUMBER($E385))),"Needs a date","No expiry"),IF($H385&lt;0,"Expired",IF($H385&lt;=$M385,"Expiring","Valid")))))</f>
        <v/>
      </c>
      <c r="J385" s="32">
        <f>IF(AND($A385="",$B385="",$C385="",$D385="",$E385=""),"",IF(COUNTIF(People!$A$5:$A$34,$A385)=0,"Pick the person from the list",IF(COUNTIF(Setup!$A$12:$A$23,$B385)=0,"Pick the credential from the list",IF(AND(ISNUMBER($D385),ISNUMBER($E385),$E385&lt;$D385),"Expires before it was issued","OK"))))</f>
        <v/>
      </c>
      <c r="L385" s="33">
        <f>IF($B385="","",IFERROR(IF(INDEX(Setup!$C$12:$C$23,MATCH($B385,Setup!$A$12:$A$23,0))="","",INDEX(Setup!$C$12:$C$23,MATCH($B385,Setup!$A$12:$A$23,0))),""))</f>
        <v/>
      </c>
      <c r="M385" s="33">
        <f>IF($B385="","",IFERROR(IF(INDEX(Setup!$D$12:$D$23,MATCH($B385,Setup!$A$12:$A$23,0))="",60,INDEX(Setup!$D$12:$D$23,MATCH($B385,Setup!$A$12:$A$23,0))),60))</f>
        <v/>
      </c>
      <c r="N385" s="33">
        <f>IF(ISNUMBER($G385),$G385,0)</f>
        <v/>
      </c>
      <c r="O385" s="33">
        <f>IF(OR($A385="",$B385=""),"",IF(COUNTIFS($A$5:$A$404,$A385,$B$5:$B$404,$B385,$N$5:$N$404,"&gt;"&amp;$N385)&gt;0,"History","Current"))</f>
        <v/>
      </c>
    </row>
    <row r="386">
      <c r="A386" s="12" t="n"/>
      <c r="B386" s="12" t="n"/>
      <c r="C386" s="12" t="n"/>
      <c r="D386" s="28" t="n"/>
      <c r="E386" s="28" t="n"/>
      <c r="F386" s="12" t="n"/>
      <c r="G386" s="29">
        <f>IF(OR($A386="",$B386=""),"",IF(ISNUMBER($E386),$E386,IF(AND(ISNUMBER($D386),ISNUMBER($L386)),EDATE($D386,$L386),"")))</f>
        <v/>
      </c>
      <c r="H386" s="30">
        <f>IF(OR($G386="",$O386="History"),"",$G386-Setup!$B$5)</f>
        <v/>
      </c>
      <c r="I386" s="31">
        <f>IF(OR($A386="",$B386=""),"",IF($O386="History","Renewed",IF($G386="",IF(AND(ISNUMBER($L386),NOT(ISNUMBER($E386))),"Needs a date","No expiry"),IF($H386&lt;0,"Expired",IF($H386&lt;=$M386,"Expiring","Valid")))))</f>
        <v/>
      </c>
      <c r="J386" s="32">
        <f>IF(AND($A386="",$B386="",$C386="",$D386="",$E386=""),"",IF(COUNTIF(People!$A$5:$A$34,$A386)=0,"Pick the person from the list",IF(COUNTIF(Setup!$A$12:$A$23,$B386)=0,"Pick the credential from the list",IF(AND(ISNUMBER($D386),ISNUMBER($E386),$E386&lt;$D386),"Expires before it was issued","OK"))))</f>
        <v/>
      </c>
      <c r="L386" s="33">
        <f>IF($B386="","",IFERROR(IF(INDEX(Setup!$C$12:$C$23,MATCH($B386,Setup!$A$12:$A$23,0))="","",INDEX(Setup!$C$12:$C$23,MATCH($B386,Setup!$A$12:$A$23,0))),""))</f>
        <v/>
      </c>
      <c r="M386" s="33">
        <f>IF($B386="","",IFERROR(IF(INDEX(Setup!$D$12:$D$23,MATCH($B386,Setup!$A$12:$A$23,0))="",60,INDEX(Setup!$D$12:$D$23,MATCH($B386,Setup!$A$12:$A$23,0))),60))</f>
        <v/>
      </c>
      <c r="N386" s="33">
        <f>IF(ISNUMBER($G386),$G386,0)</f>
        <v/>
      </c>
      <c r="O386" s="33">
        <f>IF(OR($A386="",$B386=""),"",IF(COUNTIFS($A$5:$A$404,$A386,$B$5:$B$404,$B386,$N$5:$N$404,"&gt;"&amp;$N386)&gt;0,"History","Current"))</f>
        <v/>
      </c>
    </row>
    <row r="387">
      <c r="A387" s="12" t="n"/>
      <c r="B387" s="12" t="n"/>
      <c r="C387" s="12" t="n"/>
      <c r="D387" s="28" t="n"/>
      <c r="E387" s="28" t="n"/>
      <c r="F387" s="12" t="n"/>
      <c r="G387" s="29">
        <f>IF(OR($A387="",$B387=""),"",IF(ISNUMBER($E387),$E387,IF(AND(ISNUMBER($D387),ISNUMBER($L387)),EDATE($D387,$L387),"")))</f>
        <v/>
      </c>
      <c r="H387" s="30">
        <f>IF(OR($G387="",$O387="History"),"",$G387-Setup!$B$5)</f>
        <v/>
      </c>
      <c r="I387" s="31">
        <f>IF(OR($A387="",$B387=""),"",IF($O387="History","Renewed",IF($G387="",IF(AND(ISNUMBER($L387),NOT(ISNUMBER($E387))),"Needs a date","No expiry"),IF($H387&lt;0,"Expired",IF($H387&lt;=$M387,"Expiring","Valid")))))</f>
        <v/>
      </c>
      <c r="J387" s="32">
        <f>IF(AND($A387="",$B387="",$C387="",$D387="",$E387=""),"",IF(COUNTIF(People!$A$5:$A$34,$A387)=0,"Pick the person from the list",IF(COUNTIF(Setup!$A$12:$A$23,$B387)=0,"Pick the credential from the list",IF(AND(ISNUMBER($D387),ISNUMBER($E387),$E387&lt;$D387),"Expires before it was issued","OK"))))</f>
        <v/>
      </c>
      <c r="L387" s="33">
        <f>IF($B387="","",IFERROR(IF(INDEX(Setup!$C$12:$C$23,MATCH($B387,Setup!$A$12:$A$23,0))="","",INDEX(Setup!$C$12:$C$23,MATCH($B387,Setup!$A$12:$A$23,0))),""))</f>
        <v/>
      </c>
      <c r="M387" s="33">
        <f>IF($B387="","",IFERROR(IF(INDEX(Setup!$D$12:$D$23,MATCH($B387,Setup!$A$12:$A$23,0))="",60,INDEX(Setup!$D$12:$D$23,MATCH($B387,Setup!$A$12:$A$23,0))),60))</f>
        <v/>
      </c>
      <c r="N387" s="33">
        <f>IF(ISNUMBER($G387),$G387,0)</f>
        <v/>
      </c>
      <c r="O387" s="33">
        <f>IF(OR($A387="",$B387=""),"",IF(COUNTIFS($A$5:$A$404,$A387,$B$5:$B$404,$B387,$N$5:$N$404,"&gt;"&amp;$N387)&gt;0,"History","Current"))</f>
        <v/>
      </c>
    </row>
    <row r="388">
      <c r="A388" s="12" t="n"/>
      <c r="B388" s="12" t="n"/>
      <c r="C388" s="12" t="n"/>
      <c r="D388" s="28" t="n"/>
      <c r="E388" s="28" t="n"/>
      <c r="F388" s="12" t="n"/>
      <c r="G388" s="29">
        <f>IF(OR($A388="",$B388=""),"",IF(ISNUMBER($E388),$E388,IF(AND(ISNUMBER($D388),ISNUMBER($L388)),EDATE($D388,$L388),"")))</f>
        <v/>
      </c>
      <c r="H388" s="30">
        <f>IF(OR($G388="",$O388="History"),"",$G388-Setup!$B$5)</f>
        <v/>
      </c>
      <c r="I388" s="31">
        <f>IF(OR($A388="",$B388=""),"",IF($O388="History","Renewed",IF($G388="",IF(AND(ISNUMBER($L388),NOT(ISNUMBER($E388))),"Needs a date","No expiry"),IF($H388&lt;0,"Expired",IF($H388&lt;=$M388,"Expiring","Valid")))))</f>
        <v/>
      </c>
      <c r="J388" s="32">
        <f>IF(AND($A388="",$B388="",$C388="",$D388="",$E388=""),"",IF(COUNTIF(People!$A$5:$A$34,$A388)=0,"Pick the person from the list",IF(COUNTIF(Setup!$A$12:$A$23,$B388)=0,"Pick the credential from the list",IF(AND(ISNUMBER($D388),ISNUMBER($E388),$E388&lt;$D388),"Expires before it was issued","OK"))))</f>
        <v/>
      </c>
      <c r="L388" s="33">
        <f>IF($B388="","",IFERROR(IF(INDEX(Setup!$C$12:$C$23,MATCH($B388,Setup!$A$12:$A$23,0))="","",INDEX(Setup!$C$12:$C$23,MATCH($B388,Setup!$A$12:$A$23,0))),""))</f>
        <v/>
      </c>
      <c r="M388" s="33">
        <f>IF($B388="","",IFERROR(IF(INDEX(Setup!$D$12:$D$23,MATCH($B388,Setup!$A$12:$A$23,0))="",60,INDEX(Setup!$D$12:$D$23,MATCH($B388,Setup!$A$12:$A$23,0))),60))</f>
        <v/>
      </c>
      <c r="N388" s="33">
        <f>IF(ISNUMBER($G388),$G388,0)</f>
        <v/>
      </c>
      <c r="O388" s="33">
        <f>IF(OR($A388="",$B388=""),"",IF(COUNTIFS($A$5:$A$404,$A388,$B$5:$B$404,$B388,$N$5:$N$404,"&gt;"&amp;$N388)&gt;0,"History","Current"))</f>
        <v/>
      </c>
    </row>
    <row r="389">
      <c r="A389" s="12" t="n"/>
      <c r="B389" s="12" t="n"/>
      <c r="C389" s="12" t="n"/>
      <c r="D389" s="28" t="n"/>
      <c r="E389" s="28" t="n"/>
      <c r="F389" s="12" t="n"/>
      <c r="G389" s="29">
        <f>IF(OR($A389="",$B389=""),"",IF(ISNUMBER($E389),$E389,IF(AND(ISNUMBER($D389),ISNUMBER($L389)),EDATE($D389,$L389),"")))</f>
        <v/>
      </c>
      <c r="H389" s="30">
        <f>IF(OR($G389="",$O389="History"),"",$G389-Setup!$B$5)</f>
        <v/>
      </c>
      <c r="I389" s="31">
        <f>IF(OR($A389="",$B389=""),"",IF($O389="History","Renewed",IF($G389="",IF(AND(ISNUMBER($L389),NOT(ISNUMBER($E389))),"Needs a date","No expiry"),IF($H389&lt;0,"Expired",IF($H389&lt;=$M389,"Expiring","Valid")))))</f>
        <v/>
      </c>
      <c r="J389" s="32">
        <f>IF(AND($A389="",$B389="",$C389="",$D389="",$E389=""),"",IF(COUNTIF(People!$A$5:$A$34,$A389)=0,"Pick the person from the list",IF(COUNTIF(Setup!$A$12:$A$23,$B389)=0,"Pick the credential from the list",IF(AND(ISNUMBER($D389),ISNUMBER($E389),$E389&lt;$D389),"Expires before it was issued","OK"))))</f>
        <v/>
      </c>
      <c r="L389" s="33">
        <f>IF($B389="","",IFERROR(IF(INDEX(Setup!$C$12:$C$23,MATCH($B389,Setup!$A$12:$A$23,0))="","",INDEX(Setup!$C$12:$C$23,MATCH($B389,Setup!$A$12:$A$23,0))),""))</f>
        <v/>
      </c>
      <c r="M389" s="33">
        <f>IF($B389="","",IFERROR(IF(INDEX(Setup!$D$12:$D$23,MATCH($B389,Setup!$A$12:$A$23,0))="",60,INDEX(Setup!$D$12:$D$23,MATCH($B389,Setup!$A$12:$A$23,0))),60))</f>
        <v/>
      </c>
      <c r="N389" s="33">
        <f>IF(ISNUMBER($G389),$G389,0)</f>
        <v/>
      </c>
      <c r="O389" s="33">
        <f>IF(OR($A389="",$B389=""),"",IF(COUNTIFS($A$5:$A$404,$A389,$B$5:$B$404,$B389,$N$5:$N$404,"&gt;"&amp;$N389)&gt;0,"History","Current"))</f>
        <v/>
      </c>
    </row>
    <row r="390">
      <c r="A390" s="12" t="n"/>
      <c r="B390" s="12" t="n"/>
      <c r="C390" s="12" t="n"/>
      <c r="D390" s="28" t="n"/>
      <c r="E390" s="28" t="n"/>
      <c r="F390" s="12" t="n"/>
      <c r="G390" s="29">
        <f>IF(OR($A390="",$B390=""),"",IF(ISNUMBER($E390),$E390,IF(AND(ISNUMBER($D390),ISNUMBER($L390)),EDATE($D390,$L390),"")))</f>
        <v/>
      </c>
      <c r="H390" s="30">
        <f>IF(OR($G390="",$O390="History"),"",$G390-Setup!$B$5)</f>
        <v/>
      </c>
      <c r="I390" s="31">
        <f>IF(OR($A390="",$B390=""),"",IF($O390="History","Renewed",IF($G390="",IF(AND(ISNUMBER($L390),NOT(ISNUMBER($E390))),"Needs a date","No expiry"),IF($H390&lt;0,"Expired",IF($H390&lt;=$M390,"Expiring","Valid")))))</f>
        <v/>
      </c>
      <c r="J390" s="32">
        <f>IF(AND($A390="",$B390="",$C390="",$D390="",$E390=""),"",IF(COUNTIF(People!$A$5:$A$34,$A390)=0,"Pick the person from the list",IF(COUNTIF(Setup!$A$12:$A$23,$B390)=0,"Pick the credential from the list",IF(AND(ISNUMBER($D390),ISNUMBER($E390),$E390&lt;$D390),"Expires before it was issued","OK"))))</f>
        <v/>
      </c>
      <c r="L390" s="33">
        <f>IF($B390="","",IFERROR(IF(INDEX(Setup!$C$12:$C$23,MATCH($B390,Setup!$A$12:$A$23,0))="","",INDEX(Setup!$C$12:$C$23,MATCH($B390,Setup!$A$12:$A$23,0))),""))</f>
        <v/>
      </c>
      <c r="M390" s="33">
        <f>IF($B390="","",IFERROR(IF(INDEX(Setup!$D$12:$D$23,MATCH($B390,Setup!$A$12:$A$23,0))="",60,INDEX(Setup!$D$12:$D$23,MATCH($B390,Setup!$A$12:$A$23,0))),60))</f>
        <v/>
      </c>
      <c r="N390" s="33">
        <f>IF(ISNUMBER($G390),$G390,0)</f>
        <v/>
      </c>
      <c r="O390" s="33">
        <f>IF(OR($A390="",$B390=""),"",IF(COUNTIFS($A$5:$A$404,$A390,$B$5:$B$404,$B390,$N$5:$N$404,"&gt;"&amp;$N390)&gt;0,"History","Current"))</f>
        <v/>
      </c>
    </row>
    <row r="391">
      <c r="A391" s="12" t="n"/>
      <c r="B391" s="12" t="n"/>
      <c r="C391" s="12" t="n"/>
      <c r="D391" s="28" t="n"/>
      <c r="E391" s="28" t="n"/>
      <c r="F391" s="12" t="n"/>
      <c r="G391" s="29">
        <f>IF(OR($A391="",$B391=""),"",IF(ISNUMBER($E391),$E391,IF(AND(ISNUMBER($D391),ISNUMBER($L391)),EDATE($D391,$L391),"")))</f>
        <v/>
      </c>
      <c r="H391" s="30">
        <f>IF(OR($G391="",$O391="History"),"",$G391-Setup!$B$5)</f>
        <v/>
      </c>
      <c r="I391" s="31">
        <f>IF(OR($A391="",$B391=""),"",IF($O391="History","Renewed",IF($G391="",IF(AND(ISNUMBER($L391),NOT(ISNUMBER($E391))),"Needs a date","No expiry"),IF($H391&lt;0,"Expired",IF($H391&lt;=$M391,"Expiring","Valid")))))</f>
        <v/>
      </c>
      <c r="J391" s="32">
        <f>IF(AND($A391="",$B391="",$C391="",$D391="",$E391=""),"",IF(COUNTIF(People!$A$5:$A$34,$A391)=0,"Pick the person from the list",IF(COUNTIF(Setup!$A$12:$A$23,$B391)=0,"Pick the credential from the list",IF(AND(ISNUMBER($D391),ISNUMBER($E391),$E391&lt;$D391),"Expires before it was issued","OK"))))</f>
        <v/>
      </c>
      <c r="L391" s="33">
        <f>IF($B391="","",IFERROR(IF(INDEX(Setup!$C$12:$C$23,MATCH($B391,Setup!$A$12:$A$23,0))="","",INDEX(Setup!$C$12:$C$23,MATCH($B391,Setup!$A$12:$A$23,0))),""))</f>
        <v/>
      </c>
      <c r="M391" s="33">
        <f>IF($B391="","",IFERROR(IF(INDEX(Setup!$D$12:$D$23,MATCH($B391,Setup!$A$12:$A$23,0))="",60,INDEX(Setup!$D$12:$D$23,MATCH($B391,Setup!$A$12:$A$23,0))),60))</f>
        <v/>
      </c>
      <c r="N391" s="33">
        <f>IF(ISNUMBER($G391),$G391,0)</f>
        <v/>
      </c>
      <c r="O391" s="33">
        <f>IF(OR($A391="",$B391=""),"",IF(COUNTIFS($A$5:$A$404,$A391,$B$5:$B$404,$B391,$N$5:$N$404,"&gt;"&amp;$N391)&gt;0,"History","Current"))</f>
        <v/>
      </c>
    </row>
    <row r="392">
      <c r="A392" s="12" t="n"/>
      <c r="B392" s="12" t="n"/>
      <c r="C392" s="12" t="n"/>
      <c r="D392" s="28" t="n"/>
      <c r="E392" s="28" t="n"/>
      <c r="F392" s="12" t="n"/>
      <c r="G392" s="29">
        <f>IF(OR($A392="",$B392=""),"",IF(ISNUMBER($E392),$E392,IF(AND(ISNUMBER($D392),ISNUMBER($L392)),EDATE($D392,$L392),"")))</f>
        <v/>
      </c>
      <c r="H392" s="30">
        <f>IF(OR($G392="",$O392="History"),"",$G392-Setup!$B$5)</f>
        <v/>
      </c>
      <c r="I392" s="31">
        <f>IF(OR($A392="",$B392=""),"",IF($O392="History","Renewed",IF($G392="",IF(AND(ISNUMBER($L392),NOT(ISNUMBER($E392))),"Needs a date","No expiry"),IF($H392&lt;0,"Expired",IF($H392&lt;=$M392,"Expiring","Valid")))))</f>
        <v/>
      </c>
      <c r="J392" s="32">
        <f>IF(AND($A392="",$B392="",$C392="",$D392="",$E392=""),"",IF(COUNTIF(People!$A$5:$A$34,$A392)=0,"Pick the person from the list",IF(COUNTIF(Setup!$A$12:$A$23,$B392)=0,"Pick the credential from the list",IF(AND(ISNUMBER($D392),ISNUMBER($E392),$E392&lt;$D392),"Expires before it was issued","OK"))))</f>
        <v/>
      </c>
      <c r="L392" s="33">
        <f>IF($B392="","",IFERROR(IF(INDEX(Setup!$C$12:$C$23,MATCH($B392,Setup!$A$12:$A$23,0))="","",INDEX(Setup!$C$12:$C$23,MATCH($B392,Setup!$A$12:$A$23,0))),""))</f>
        <v/>
      </c>
      <c r="M392" s="33">
        <f>IF($B392="","",IFERROR(IF(INDEX(Setup!$D$12:$D$23,MATCH($B392,Setup!$A$12:$A$23,0))="",60,INDEX(Setup!$D$12:$D$23,MATCH($B392,Setup!$A$12:$A$23,0))),60))</f>
        <v/>
      </c>
      <c r="N392" s="33">
        <f>IF(ISNUMBER($G392),$G392,0)</f>
        <v/>
      </c>
      <c r="O392" s="33">
        <f>IF(OR($A392="",$B392=""),"",IF(COUNTIFS($A$5:$A$404,$A392,$B$5:$B$404,$B392,$N$5:$N$404,"&gt;"&amp;$N392)&gt;0,"History","Current"))</f>
        <v/>
      </c>
    </row>
    <row r="393">
      <c r="A393" s="12" t="n"/>
      <c r="B393" s="12" t="n"/>
      <c r="C393" s="12" t="n"/>
      <c r="D393" s="28" t="n"/>
      <c r="E393" s="28" t="n"/>
      <c r="F393" s="12" t="n"/>
      <c r="G393" s="29">
        <f>IF(OR($A393="",$B393=""),"",IF(ISNUMBER($E393),$E393,IF(AND(ISNUMBER($D393),ISNUMBER($L393)),EDATE($D393,$L393),"")))</f>
        <v/>
      </c>
      <c r="H393" s="30">
        <f>IF(OR($G393="",$O393="History"),"",$G393-Setup!$B$5)</f>
        <v/>
      </c>
      <c r="I393" s="31">
        <f>IF(OR($A393="",$B393=""),"",IF($O393="History","Renewed",IF($G393="",IF(AND(ISNUMBER($L393),NOT(ISNUMBER($E393))),"Needs a date","No expiry"),IF($H393&lt;0,"Expired",IF($H393&lt;=$M393,"Expiring","Valid")))))</f>
        <v/>
      </c>
      <c r="J393" s="32">
        <f>IF(AND($A393="",$B393="",$C393="",$D393="",$E393=""),"",IF(COUNTIF(People!$A$5:$A$34,$A393)=0,"Pick the person from the list",IF(COUNTIF(Setup!$A$12:$A$23,$B393)=0,"Pick the credential from the list",IF(AND(ISNUMBER($D393),ISNUMBER($E393),$E393&lt;$D393),"Expires before it was issued","OK"))))</f>
        <v/>
      </c>
      <c r="L393" s="33">
        <f>IF($B393="","",IFERROR(IF(INDEX(Setup!$C$12:$C$23,MATCH($B393,Setup!$A$12:$A$23,0))="","",INDEX(Setup!$C$12:$C$23,MATCH($B393,Setup!$A$12:$A$23,0))),""))</f>
        <v/>
      </c>
      <c r="M393" s="33">
        <f>IF($B393="","",IFERROR(IF(INDEX(Setup!$D$12:$D$23,MATCH($B393,Setup!$A$12:$A$23,0))="",60,INDEX(Setup!$D$12:$D$23,MATCH($B393,Setup!$A$12:$A$23,0))),60))</f>
        <v/>
      </c>
      <c r="N393" s="33">
        <f>IF(ISNUMBER($G393),$G393,0)</f>
        <v/>
      </c>
      <c r="O393" s="33">
        <f>IF(OR($A393="",$B393=""),"",IF(COUNTIFS($A$5:$A$404,$A393,$B$5:$B$404,$B393,$N$5:$N$404,"&gt;"&amp;$N393)&gt;0,"History","Current"))</f>
        <v/>
      </c>
    </row>
    <row r="394">
      <c r="A394" s="12" t="n"/>
      <c r="B394" s="12" t="n"/>
      <c r="C394" s="12" t="n"/>
      <c r="D394" s="28" t="n"/>
      <c r="E394" s="28" t="n"/>
      <c r="F394" s="12" t="n"/>
      <c r="G394" s="29">
        <f>IF(OR($A394="",$B394=""),"",IF(ISNUMBER($E394),$E394,IF(AND(ISNUMBER($D394),ISNUMBER($L394)),EDATE($D394,$L394),"")))</f>
        <v/>
      </c>
      <c r="H394" s="30">
        <f>IF(OR($G394="",$O394="History"),"",$G394-Setup!$B$5)</f>
        <v/>
      </c>
      <c r="I394" s="31">
        <f>IF(OR($A394="",$B394=""),"",IF($O394="History","Renewed",IF($G394="",IF(AND(ISNUMBER($L394),NOT(ISNUMBER($E394))),"Needs a date","No expiry"),IF($H394&lt;0,"Expired",IF($H394&lt;=$M394,"Expiring","Valid")))))</f>
        <v/>
      </c>
      <c r="J394" s="32">
        <f>IF(AND($A394="",$B394="",$C394="",$D394="",$E394=""),"",IF(COUNTIF(People!$A$5:$A$34,$A394)=0,"Pick the person from the list",IF(COUNTIF(Setup!$A$12:$A$23,$B394)=0,"Pick the credential from the list",IF(AND(ISNUMBER($D394),ISNUMBER($E394),$E394&lt;$D394),"Expires before it was issued","OK"))))</f>
        <v/>
      </c>
      <c r="L394" s="33">
        <f>IF($B394="","",IFERROR(IF(INDEX(Setup!$C$12:$C$23,MATCH($B394,Setup!$A$12:$A$23,0))="","",INDEX(Setup!$C$12:$C$23,MATCH($B394,Setup!$A$12:$A$23,0))),""))</f>
        <v/>
      </c>
      <c r="M394" s="33">
        <f>IF($B394="","",IFERROR(IF(INDEX(Setup!$D$12:$D$23,MATCH($B394,Setup!$A$12:$A$23,0))="",60,INDEX(Setup!$D$12:$D$23,MATCH($B394,Setup!$A$12:$A$23,0))),60))</f>
        <v/>
      </c>
      <c r="N394" s="33">
        <f>IF(ISNUMBER($G394),$G394,0)</f>
        <v/>
      </c>
      <c r="O394" s="33">
        <f>IF(OR($A394="",$B394=""),"",IF(COUNTIFS($A$5:$A$404,$A394,$B$5:$B$404,$B394,$N$5:$N$404,"&gt;"&amp;$N394)&gt;0,"History","Current"))</f>
        <v/>
      </c>
    </row>
    <row r="395">
      <c r="A395" s="12" t="n"/>
      <c r="B395" s="12" t="n"/>
      <c r="C395" s="12" t="n"/>
      <c r="D395" s="28" t="n"/>
      <c r="E395" s="28" t="n"/>
      <c r="F395" s="12" t="n"/>
      <c r="G395" s="29">
        <f>IF(OR($A395="",$B395=""),"",IF(ISNUMBER($E395),$E395,IF(AND(ISNUMBER($D395),ISNUMBER($L395)),EDATE($D395,$L395),"")))</f>
        <v/>
      </c>
      <c r="H395" s="30">
        <f>IF(OR($G395="",$O395="History"),"",$G395-Setup!$B$5)</f>
        <v/>
      </c>
      <c r="I395" s="31">
        <f>IF(OR($A395="",$B395=""),"",IF($O395="History","Renewed",IF($G395="",IF(AND(ISNUMBER($L395),NOT(ISNUMBER($E395))),"Needs a date","No expiry"),IF($H395&lt;0,"Expired",IF($H395&lt;=$M395,"Expiring","Valid")))))</f>
        <v/>
      </c>
      <c r="J395" s="32">
        <f>IF(AND($A395="",$B395="",$C395="",$D395="",$E395=""),"",IF(COUNTIF(People!$A$5:$A$34,$A395)=0,"Pick the person from the list",IF(COUNTIF(Setup!$A$12:$A$23,$B395)=0,"Pick the credential from the list",IF(AND(ISNUMBER($D395),ISNUMBER($E395),$E395&lt;$D395),"Expires before it was issued","OK"))))</f>
        <v/>
      </c>
      <c r="L395" s="33">
        <f>IF($B395="","",IFERROR(IF(INDEX(Setup!$C$12:$C$23,MATCH($B395,Setup!$A$12:$A$23,0))="","",INDEX(Setup!$C$12:$C$23,MATCH($B395,Setup!$A$12:$A$23,0))),""))</f>
        <v/>
      </c>
      <c r="M395" s="33">
        <f>IF($B395="","",IFERROR(IF(INDEX(Setup!$D$12:$D$23,MATCH($B395,Setup!$A$12:$A$23,0))="",60,INDEX(Setup!$D$12:$D$23,MATCH($B395,Setup!$A$12:$A$23,0))),60))</f>
        <v/>
      </c>
      <c r="N395" s="33">
        <f>IF(ISNUMBER($G395),$G395,0)</f>
        <v/>
      </c>
      <c r="O395" s="33">
        <f>IF(OR($A395="",$B395=""),"",IF(COUNTIFS($A$5:$A$404,$A395,$B$5:$B$404,$B395,$N$5:$N$404,"&gt;"&amp;$N395)&gt;0,"History","Current"))</f>
        <v/>
      </c>
    </row>
    <row r="396">
      <c r="A396" s="12" t="n"/>
      <c r="B396" s="12" t="n"/>
      <c r="C396" s="12" t="n"/>
      <c r="D396" s="28" t="n"/>
      <c r="E396" s="28" t="n"/>
      <c r="F396" s="12" t="n"/>
      <c r="G396" s="29">
        <f>IF(OR($A396="",$B396=""),"",IF(ISNUMBER($E396),$E396,IF(AND(ISNUMBER($D396),ISNUMBER($L396)),EDATE($D396,$L396),"")))</f>
        <v/>
      </c>
      <c r="H396" s="30">
        <f>IF(OR($G396="",$O396="History"),"",$G396-Setup!$B$5)</f>
        <v/>
      </c>
      <c r="I396" s="31">
        <f>IF(OR($A396="",$B396=""),"",IF($O396="History","Renewed",IF($G396="",IF(AND(ISNUMBER($L396),NOT(ISNUMBER($E396))),"Needs a date","No expiry"),IF($H396&lt;0,"Expired",IF($H396&lt;=$M396,"Expiring","Valid")))))</f>
        <v/>
      </c>
      <c r="J396" s="32">
        <f>IF(AND($A396="",$B396="",$C396="",$D396="",$E396=""),"",IF(COUNTIF(People!$A$5:$A$34,$A396)=0,"Pick the person from the list",IF(COUNTIF(Setup!$A$12:$A$23,$B396)=0,"Pick the credential from the list",IF(AND(ISNUMBER($D396),ISNUMBER($E396),$E396&lt;$D396),"Expires before it was issued","OK"))))</f>
        <v/>
      </c>
      <c r="L396" s="33">
        <f>IF($B396="","",IFERROR(IF(INDEX(Setup!$C$12:$C$23,MATCH($B396,Setup!$A$12:$A$23,0))="","",INDEX(Setup!$C$12:$C$23,MATCH($B396,Setup!$A$12:$A$23,0))),""))</f>
        <v/>
      </c>
      <c r="M396" s="33">
        <f>IF($B396="","",IFERROR(IF(INDEX(Setup!$D$12:$D$23,MATCH($B396,Setup!$A$12:$A$23,0))="",60,INDEX(Setup!$D$12:$D$23,MATCH($B396,Setup!$A$12:$A$23,0))),60))</f>
        <v/>
      </c>
      <c r="N396" s="33">
        <f>IF(ISNUMBER($G396),$G396,0)</f>
        <v/>
      </c>
      <c r="O396" s="33">
        <f>IF(OR($A396="",$B396=""),"",IF(COUNTIFS($A$5:$A$404,$A396,$B$5:$B$404,$B396,$N$5:$N$404,"&gt;"&amp;$N396)&gt;0,"History","Current"))</f>
        <v/>
      </c>
    </row>
    <row r="397">
      <c r="A397" s="12" t="n"/>
      <c r="B397" s="12" t="n"/>
      <c r="C397" s="12" t="n"/>
      <c r="D397" s="28" t="n"/>
      <c r="E397" s="28" t="n"/>
      <c r="F397" s="12" t="n"/>
      <c r="G397" s="29">
        <f>IF(OR($A397="",$B397=""),"",IF(ISNUMBER($E397),$E397,IF(AND(ISNUMBER($D397),ISNUMBER($L397)),EDATE($D397,$L397),"")))</f>
        <v/>
      </c>
      <c r="H397" s="30">
        <f>IF(OR($G397="",$O397="History"),"",$G397-Setup!$B$5)</f>
        <v/>
      </c>
      <c r="I397" s="31">
        <f>IF(OR($A397="",$B397=""),"",IF($O397="History","Renewed",IF($G397="",IF(AND(ISNUMBER($L397),NOT(ISNUMBER($E397))),"Needs a date","No expiry"),IF($H397&lt;0,"Expired",IF($H397&lt;=$M397,"Expiring","Valid")))))</f>
        <v/>
      </c>
      <c r="J397" s="32">
        <f>IF(AND($A397="",$B397="",$C397="",$D397="",$E397=""),"",IF(COUNTIF(People!$A$5:$A$34,$A397)=0,"Pick the person from the list",IF(COUNTIF(Setup!$A$12:$A$23,$B397)=0,"Pick the credential from the list",IF(AND(ISNUMBER($D397),ISNUMBER($E397),$E397&lt;$D397),"Expires before it was issued","OK"))))</f>
        <v/>
      </c>
      <c r="L397" s="33">
        <f>IF($B397="","",IFERROR(IF(INDEX(Setup!$C$12:$C$23,MATCH($B397,Setup!$A$12:$A$23,0))="","",INDEX(Setup!$C$12:$C$23,MATCH($B397,Setup!$A$12:$A$23,0))),""))</f>
        <v/>
      </c>
      <c r="M397" s="33">
        <f>IF($B397="","",IFERROR(IF(INDEX(Setup!$D$12:$D$23,MATCH($B397,Setup!$A$12:$A$23,0))="",60,INDEX(Setup!$D$12:$D$23,MATCH($B397,Setup!$A$12:$A$23,0))),60))</f>
        <v/>
      </c>
      <c r="N397" s="33">
        <f>IF(ISNUMBER($G397),$G397,0)</f>
        <v/>
      </c>
      <c r="O397" s="33">
        <f>IF(OR($A397="",$B397=""),"",IF(COUNTIFS($A$5:$A$404,$A397,$B$5:$B$404,$B397,$N$5:$N$404,"&gt;"&amp;$N397)&gt;0,"History","Current"))</f>
        <v/>
      </c>
    </row>
    <row r="398">
      <c r="A398" s="12" t="n"/>
      <c r="B398" s="12" t="n"/>
      <c r="C398" s="12" t="n"/>
      <c r="D398" s="28" t="n"/>
      <c r="E398" s="28" t="n"/>
      <c r="F398" s="12" t="n"/>
      <c r="G398" s="29">
        <f>IF(OR($A398="",$B398=""),"",IF(ISNUMBER($E398),$E398,IF(AND(ISNUMBER($D398),ISNUMBER($L398)),EDATE($D398,$L398),"")))</f>
        <v/>
      </c>
      <c r="H398" s="30">
        <f>IF(OR($G398="",$O398="History"),"",$G398-Setup!$B$5)</f>
        <v/>
      </c>
      <c r="I398" s="31">
        <f>IF(OR($A398="",$B398=""),"",IF($O398="History","Renewed",IF($G398="",IF(AND(ISNUMBER($L398),NOT(ISNUMBER($E398))),"Needs a date","No expiry"),IF($H398&lt;0,"Expired",IF($H398&lt;=$M398,"Expiring","Valid")))))</f>
        <v/>
      </c>
      <c r="J398" s="32">
        <f>IF(AND($A398="",$B398="",$C398="",$D398="",$E398=""),"",IF(COUNTIF(People!$A$5:$A$34,$A398)=0,"Pick the person from the list",IF(COUNTIF(Setup!$A$12:$A$23,$B398)=0,"Pick the credential from the list",IF(AND(ISNUMBER($D398),ISNUMBER($E398),$E398&lt;$D398),"Expires before it was issued","OK"))))</f>
        <v/>
      </c>
      <c r="L398" s="33">
        <f>IF($B398="","",IFERROR(IF(INDEX(Setup!$C$12:$C$23,MATCH($B398,Setup!$A$12:$A$23,0))="","",INDEX(Setup!$C$12:$C$23,MATCH($B398,Setup!$A$12:$A$23,0))),""))</f>
        <v/>
      </c>
      <c r="M398" s="33">
        <f>IF($B398="","",IFERROR(IF(INDEX(Setup!$D$12:$D$23,MATCH($B398,Setup!$A$12:$A$23,0))="",60,INDEX(Setup!$D$12:$D$23,MATCH($B398,Setup!$A$12:$A$23,0))),60))</f>
        <v/>
      </c>
      <c r="N398" s="33">
        <f>IF(ISNUMBER($G398),$G398,0)</f>
        <v/>
      </c>
      <c r="O398" s="33">
        <f>IF(OR($A398="",$B398=""),"",IF(COUNTIFS($A$5:$A$404,$A398,$B$5:$B$404,$B398,$N$5:$N$404,"&gt;"&amp;$N398)&gt;0,"History","Current"))</f>
        <v/>
      </c>
    </row>
    <row r="399">
      <c r="A399" s="12" t="n"/>
      <c r="B399" s="12" t="n"/>
      <c r="C399" s="12" t="n"/>
      <c r="D399" s="28" t="n"/>
      <c r="E399" s="28" t="n"/>
      <c r="F399" s="12" t="n"/>
      <c r="G399" s="29">
        <f>IF(OR($A399="",$B399=""),"",IF(ISNUMBER($E399),$E399,IF(AND(ISNUMBER($D399),ISNUMBER($L399)),EDATE($D399,$L399),"")))</f>
        <v/>
      </c>
      <c r="H399" s="30">
        <f>IF(OR($G399="",$O399="History"),"",$G399-Setup!$B$5)</f>
        <v/>
      </c>
      <c r="I399" s="31">
        <f>IF(OR($A399="",$B399=""),"",IF($O399="History","Renewed",IF($G399="",IF(AND(ISNUMBER($L399),NOT(ISNUMBER($E399))),"Needs a date","No expiry"),IF($H399&lt;0,"Expired",IF($H399&lt;=$M399,"Expiring","Valid")))))</f>
        <v/>
      </c>
      <c r="J399" s="32">
        <f>IF(AND($A399="",$B399="",$C399="",$D399="",$E399=""),"",IF(COUNTIF(People!$A$5:$A$34,$A399)=0,"Pick the person from the list",IF(COUNTIF(Setup!$A$12:$A$23,$B399)=0,"Pick the credential from the list",IF(AND(ISNUMBER($D399),ISNUMBER($E399),$E399&lt;$D399),"Expires before it was issued","OK"))))</f>
        <v/>
      </c>
      <c r="L399" s="33">
        <f>IF($B399="","",IFERROR(IF(INDEX(Setup!$C$12:$C$23,MATCH($B399,Setup!$A$12:$A$23,0))="","",INDEX(Setup!$C$12:$C$23,MATCH($B399,Setup!$A$12:$A$23,0))),""))</f>
        <v/>
      </c>
      <c r="M399" s="33">
        <f>IF($B399="","",IFERROR(IF(INDEX(Setup!$D$12:$D$23,MATCH($B399,Setup!$A$12:$A$23,0))="",60,INDEX(Setup!$D$12:$D$23,MATCH($B399,Setup!$A$12:$A$23,0))),60))</f>
        <v/>
      </c>
      <c r="N399" s="33">
        <f>IF(ISNUMBER($G399),$G399,0)</f>
        <v/>
      </c>
      <c r="O399" s="33">
        <f>IF(OR($A399="",$B399=""),"",IF(COUNTIFS($A$5:$A$404,$A399,$B$5:$B$404,$B399,$N$5:$N$404,"&gt;"&amp;$N399)&gt;0,"History","Current"))</f>
        <v/>
      </c>
    </row>
    <row r="400">
      <c r="A400" s="12" t="n"/>
      <c r="B400" s="12" t="n"/>
      <c r="C400" s="12" t="n"/>
      <c r="D400" s="28" t="n"/>
      <c r="E400" s="28" t="n"/>
      <c r="F400" s="12" t="n"/>
      <c r="G400" s="29">
        <f>IF(OR($A400="",$B400=""),"",IF(ISNUMBER($E400),$E400,IF(AND(ISNUMBER($D400),ISNUMBER($L400)),EDATE($D400,$L400),"")))</f>
        <v/>
      </c>
      <c r="H400" s="30">
        <f>IF(OR($G400="",$O400="History"),"",$G400-Setup!$B$5)</f>
        <v/>
      </c>
      <c r="I400" s="31">
        <f>IF(OR($A400="",$B400=""),"",IF($O400="History","Renewed",IF($G400="",IF(AND(ISNUMBER($L400),NOT(ISNUMBER($E400))),"Needs a date","No expiry"),IF($H400&lt;0,"Expired",IF($H400&lt;=$M400,"Expiring","Valid")))))</f>
        <v/>
      </c>
      <c r="J400" s="32">
        <f>IF(AND($A400="",$B400="",$C400="",$D400="",$E400=""),"",IF(COUNTIF(People!$A$5:$A$34,$A400)=0,"Pick the person from the list",IF(COUNTIF(Setup!$A$12:$A$23,$B400)=0,"Pick the credential from the list",IF(AND(ISNUMBER($D400),ISNUMBER($E400),$E400&lt;$D400),"Expires before it was issued","OK"))))</f>
        <v/>
      </c>
      <c r="L400" s="33">
        <f>IF($B400="","",IFERROR(IF(INDEX(Setup!$C$12:$C$23,MATCH($B400,Setup!$A$12:$A$23,0))="","",INDEX(Setup!$C$12:$C$23,MATCH($B400,Setup!$A$12:$A$23,0))),""))</f>
        <v/>
      </c>
      <c r="M400" s="33">
        <f>IF($B400="","",IFERROR(IF(INDEX(Setup!$D$12:$D$23,MATCH($B400,Setup!$A$12:$A$23,0))="",60,INDEX(Setup!$D$12:$D$23,MATCH($B400,Setup!$A$12:$A$23,0))),60))</f>
        <v/>
      </c>
      <c r="N400" s="33">
        <f>IF(ISNUMBER($G400),$G400,0)</f>
        <v/>
      </c>
      <c r="O400" s="33">
        <f>IF(OR($A400="",$B400=""),"",IF(COUNTIFS($A$5:$A$404,$A400,$B$5:$B$404,$B400,$N$5:$N$404,"&gt;"&amp;$N400)&gt;0,"History","Current"))</f>
        <v/>
      </c>
    </row>
    <row r="401">
      <c r="A401" s="12" t="n"/>
      <c r="B401" s="12" t="n"/>
      <c r="C401" s="12" t="n"/>
      <c r="D401" s="28" t="n"/>
      <c r="E401" s="28" t="n"/>
      <c r="F401" s="12" t="n"/>
      <c r="G401" s="29">
        <f>IF(OR($A401="",$B401=""),"",IF(ISNUMBER($E401),$E401,IF(AND(ISNUMBER($D401),ISNUMBER($L401)),EDATE($D401,$L401),"")))</f>
        <v/>
      </c>
      <c r="H401" s="30">
        <f>IF(OR($G401="",$O401="History"),"",$G401-Setup!$B$5)</f>
        <v/>
      </c>
      <c r="I401" s="31">
        <f>IF(OR($A401="",$B401=""),"",IF($O401="History","Renewed",IF($G401="",IF(AND(ISNUMBER($L401),NOT(ISNUMBER($E401))),"Needs a date","No expiry"),IF($H401&lt;0,"Expired",IF($H401&lt;=$M401,"Expiring","Valid")))))</f>
        <v/>
      </c>
      <c r="J401" s="32">
        <f>IF(AND($A401="",$B401="",$C401="",$D401="",$E401=""),"",IF(COUNTIF(People!$A$5:$A$34,$A401)=0,"Pick the person from the list",IF(COUNTIF(Setup!$A$12:$A$23,$B401)=0,"Pick the credential from the list",IF(AND(ISNUMBER($D401),ISNUMBER($E401),$E401&lt;$D401),"Expires before it was issued","OK"))))</f>
        <v/>
      </c>
      <c r="L401" s="33">
        <f>IF($B401="","",IFERROR(IF(INDEX(Setup!$C$12:$C$23,MATCH($B401,Setup!$A$12:$A$23,0))="","",INDEX(Setup!$C$12:$C$23,MATCH($B401,Setup!$A$12:$A$23,0))),""))</f>
        <v/>
      </c>
      <c r="M401" s="33">
        <f>IF($B401="","",IFERROR(IF(INDEX(Setup!$D$12:$D$23,MATCH($B401,Setup!$A$12:$A$23,0))="",60,INDEX(Setup!$D$12:$D$23,MATCH($B401,Setup!$A$12:$A$23,0))),60))</f>
        <v/>
      </c>
      <c r="N401" s="33">
        <f>IF(ISNUMBER($G401),$G401,0)</f>
        <v/>
      </c>
      <c r="O401" s="33">
        <f>IF(OR($A401="",$B401=""),"",IF(COUNTIFS($A$5:$A$404,$A401,$B$5:$B$404,$B401,$N$5:$N$404,"&gt;"&amp;$N401)&gt;0,"History","Current"))</f>
        <v/>
      </c>
    </row>
    <row r="402">
      <c r="A402" s="12" t="n"/>
      <c r="B402" s="12" t="n"/>
      <c r="C402" s="12" t="n"/>
      <c r="D402" s="28" t="n"/>
      <c r="E402" s="28" t="n"/>
      <c r="F402" s="12" t="n"/>
      <c r="G402" s="29">
        <f>IF(OR($A402="",$B402=""),"",IF(ISNUMBER($E402),$E402,IF(AND(ISNUMBER($D402),ISNUMBER($L402)),EDATE($D402,$L402),"")))</f>
        <v/>
      </c>
      <c r="H402" s="30">
        <f>IF(OR($G402="",$O402="History"),"",$G402-Setup!$B$5)</f>
        <v/>
      </c>
      <c r="I402" s="31">
        <f>IF(OR($A402="",$B402=""),"",IF($O402="History","Renewed",IF($G402="",IF(AND(ISNUMBER($L402),NOT(ISNUMBER($E402))),"Needs a date","No expiry"),IF($H402&lt;0,"Expired",IF($H402&lt;=$M402,"Expiring","Valid")))))</f>
        <v/>
      </c>
      <c r="J402" s="32">
        <f>IF(AND($A402="",$B402="",$C402="",$D402="",$E402=""),"",IF(COUNTIF(People!$A$5:$A$34,$A402)=0,"Pick the person from the list",IF(COUNTIF(Setup!$A$12:$A$23,$B402)=0,"Pick the credential from the list",IF(AND(ISNUMBER($D402),ISNUMBER($E402),$E402&lt;$D402),"Expires before it was issued","OK"))))</f>
        <v/>
      </c>
      <c r="L402" s="33">
        <f>IF($B402="","",IFERROR(IF(INDEX(Setup!$C$12:$C$23,MATCH($B402,Setup!$A$12:$A$23,0))="","",INDEX(Setup!$C$12:$C$23,MATCH($B402,Setup!$A$12:$A$23,0))),""))</f>
        <v/>
      </c>
      <c r="M402" s="33">
        <f>IF($B402="","",IFERROR(IF(INDEX(Setup!$D$12:$D$23,MATCH($B402,Setup!$A$12:$A$23,0))="",60,INDEX(Setup!$D$12:$D$23,MATCH($B402,Setup!$A$12:$A$23,0))),60))</f>
        <v/>
      </c>
      <c r="N402" s="33">
        <f>IF(ISNUMBER($G402),$G402,0)</f>
        <v/>
      </c>
      <c r="O402" s="33">
        <f>IF(OR($A402="",$B402=""),"",IF(COUNTIFS($A$5:$A$404,$A402,$B$5:$B$404,$B402,$N$5:$N$404,"&gt;"&amp;$N402)&gt;0,"History","Current"))</f>
        <v/>
      </c>
    </row>
    <row r="403">
      <c r="A403" s="12" t="n"/>
      <c r="B403" s="12" t="n"/>
      <c r="C403" s="12" t="n"/>
      <c r="D403" s="28" t="n"/>
      <c r="E403" s="28" t="n"/>
      <c r="F403" s="12" t="n"/>
      <c r="G403" s="29">
        <f>IF(OR($A403="",$B403=""),"",IF(ISNUMBER($E403),$E403,IF(AND(ISNUMBER($D403),ISNUMBER($L403)),EDATE($D403,$L403),"")))</f>
        <v/>
      </c>
      <c r="H403" s="30">
        <f>IF(OR($G403="",$O403="History"),"",$G403-Setup!$B$5)</f>
        <v/>
      </c>
      <c r="I403" s="31">
        <f>IF(OR($A403="",$B403=""),"",IF($O403="History","Renewed",IF($G403="",IF(AND(ISNUMBER($L403),NOT(ISNUMBER($E403))),"Needs a date","No expiry"),IF($H403&lt;0,"Expired",IF($H403&lt;=$M403,"Expiring","Valid")))))</f>
        <v/>
      </c>
      <c r="J403" s="32">
        <f>IF(AND($A403="",$B403="",$C403="",$D403="",$E403=""),"",IF(COUNTIF(People!$A$5:$A$34,$A403)=0,"Pick the person from the list",IF(COUNTIF(Setup!$A$12:$A$23,$B403)=0,"Pick the credential from the list",IF(AND(ISNUMBER($D403),ISNUMBER($E403),$E403&lt;$D403),"Expires before it was issued","OK"))))</f>
        <v/>
      </c>
      <c r="L403" s="33">
        <f>IF($B403="","",IFERROR(IF(INDEX(Setup!$C$12:$C$23,MATCH($B403,Setup!$A$12:$A$23,0))="","",INDEX(Setup!$C$12:$C$23,MATCH($B403,Setup!$A$12:$A$23,0))),""))</f>
        <v/>
      </c>
      <c r="M403" s="33">
        <f>IF($B403="","",IFERROR(IF(INDEX(Setup!$D$12:$D$23,MATCH($B403,Setup!$A$12:$A$23,0))="",60,INDEX(Setup!$D$12:$D$23,MATCH($B403,Setup!$A$12:$A$23,0))),60))</f>
        <v/>
      </c>
      <c r="N403" s="33">
        <f>IF(ISNUMBER($G403),$G403,0)</f>
        <v/>
      </c>
      <c r="O403" s="33">
        <f>IF(OR($A403="",$B403=""),"",IF(COUNTIFS($A$5:$A$404,$A403,$B$5:$B$404,$B403,$N$5:$N$404,"&gt;"&amp;$N403)&gt;0,"History","Current"))</f>
        <v/>
      </c>
    </row>
    <row r="404">
      <c r="A404" s="12" t="n"/>
      <c r="B404" s="12" t="n"/>
      <c r="C404" s="12" t="n"/>
      <c r="D404" s="28" t="n"/>
      <c r="E404" s="28" t="n"/>
      <c r="F404" s="12" t="n"/>
      <c r="G404" s="29">
        <f>IF(OR($A404="",$B404=""),"",IF(ISNUMBER($E404),$E404,IF(AND(ISNUMBER($D404),ISNUMBER($L404)),EDATE($D404,$L404),"")))</f>
        <v/>
      </c>
      <c r="H404" s="30">
        <f>IF(OR($G404="",$O404="History"),"",$G404-Setup!$B$5)</f>
        <v/>
      </c>
      <c r="I404" s="31">
        <f>IF(OR($A404="",$B404=""),"",IF($O404="History","Renewed",IF($G404="",IF(AND(ISNUMBER($L404),NOT(ISNUMBER($E404))),"Needs a date","No expiry"),IF($H404&lt;0,"Expired",IF($H404&lt;=$M404,"Expiring","Valid")))))</f>
        <v/>
      </c>
      <c r="J404" s="32">
        <f>IF(AND($A404="",$B404="",$C404="",$D404="",$E404=""),"",IF(COUNTIF(People!$A$5:$A$34,$A404)=0,"Pick the person from the list",IF(COUNTIF(Setup!$A$12:$A$23,$B404)=0,"Pick the credential from the list",IF(AND(ISNUMBER($D404),ISNUMBER($E404),$E404&lt;$D404),"Expires before it was issued","OK"))))</f>
        <v/>
      </c>
      <c r="L404" s="33">
        <f>IF($B404="","",IFERROR(IF(INDEX(Setup!$C$12:$C$23,MATCH($B404,Setup!$A$12:$A$23,0))="","",INDEX(Setup!$C$12:$C$23,MATCH($B404,Setup!$A$12:$A$23,0))),""))</f>
        <v/>
      </c>
      <c r="M404" s="33">
        <f>IF($B404="","",IFERROR(IF(INDEX(Setup!$D$12:$D$23,MATCH($B404,Setup!$A$12:$A$23,0))="",60,INDEX(Setup!$D$12:$D$23,MATCH($B404,Setup!$A$12:$A$23,0))),60))</f>
        <v/>
      </c>
      <c r="N404" s="33">
        <f>IF(ISNUMBER($G404),$G404,0)</f>
        <v/>
      </c>
      <c r="O404" s="33">
        <f>IF(OR($A404="",$B404=""),"",IF(COUNTIFS($A$5:$A$404,$A404,$B$5:$B$404,$B404,$N$5:$N$404,"&gt;"&amp;$N404)&gt;0,"History","Current"))</f>
        <v/>
      </c>
    </row>
  </sheetData>
  <mergeCells count="2">
    <mergeCell ref="A1:J1"/>
    <mergeCell ref="A2:J2"/>
  </mergeCells>
  <conditionalFormatting sqref="I5:I404">
    <cfRule type="expression" priority="1" dxfId="0">
      <formula>$I5="Expired"</formula>
    </cfRule>
    <cfRule type="expression" priority="2" dxfId="1">
      <formula>$I5="Expiring"</formula>
    </cfRule>
    <cfRule type="expression" priority="3" dxfId="2">
      <formula>$I5="Needs a date"</formula>
    </cfRule>
    <cfRule type="expression" priority="4" dxfId="3">
      <formula>$I5="Valid"</formula>
    </cfRule>
    <cfRule type="expression" priority="5" dxfId="4">
      <formula>$I5="No expiry"</formula>
    </cfRule>
    <cfRule type="expression" priority="6" dxfId="5">
      <formula>$I5="Renewed"</formula>
    </cfRule>
  </conditionalFormatting>
  <conditionalFormatting sqref="H5:H404">
    <cfRule type="expression" priority="7" dxfId="6">
      <formula>AND(ISNUMBER($H5),$H5&lt;0)</formula>
    </cfRule>
    <cfRule type="expression" priority="8" dxfId="7">
      <formula>AND(ISNUMBER($H5),$H5&gt;=0,$H5&lt;=$M5)</formula>
    </cfRule>
  </conditionalFormatting>
  <conditionalFormatting sqref="G5:G404">
    <cfRule type="expression" priority="9" dxfId="6">
      <formula>$I5="Expired"</formula>
    </cfRule>
  </conditionalFormatting>
  <conditionalFormatting sqref="J5:J404">
    <cfRule type="expression" priority="10" dxfId="0">
      <formula>AND($J5&lt;&gt;"",$J5&lt;&gt;"OK")</formula>
    </cfRule>
  </conditionalFormatting>
  <conditionalFormatting sqref="A5:F404">
    <cfRule type="expression" priority="11" dxfId="8">
      <formula>$O5="History"</formula>
    </cfRule>
  </conditionalFormatting>
  <dataValidations count="3">
    <dataValidation sqref="A5:A404" showDropDown="0" showInputMessage="1" showErrorMessage="1" allowBlank="1" errorTitle="Pick from the list" error="Choose a value from the drop-down list." promptTitle="Person" prompt="Pick a person from the People sheet." type="list" errorStyle="stop">
      <formula1>=People!$A$5:$A$34</formula1>
    </dataValidation>
    <dataValidation sqref="B5:B404" showDropDown="0" showInputMessage="1" showErrorMessage="1" allowBlank="1" errorTitle="Pick from the list" error="Choose a value from the drop-down list." promptTitle="Credential" prompt="Pick a credential type from the Setup sheet." type="list" errorStyle="stop">
      <formula1>=Setup!$A$12:$A$23</formula1>
    </dataValidation>
    <dataValidation sqref="D5:E404" showDropDown="0" showInputMessage="1" showErrorMessage="1" allowBlank="1" errorTitle="Not a date" error="Enter a real date, for example 2027-08-02 or 2 Aug 2027." promptTitle="Date" prompt="Type a date, for example 2027-08-02. Expires on is filled from the issue date and the default validity, so type it only to override." type="date" operator="between">
      <formula1>36526</formula1>
      <formula2>73415</formula2>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5.xml><?xml version="1.0" encoding="utf-8"?>
<worksheet xmlns="http://schemas.openxmlformats.org/spreadsheetml/2006/main">
  <sheetPr>
    <tabColor rgb="000E7490"/>
    <outlinePr summaryBelow="1" summaryRight="1"/>
    <pageSetUpPr fitToPage="1"/>
  </sheetPr>
  <dimension ref="A1:N45"/>
  <sheetViews>
    <sheetView showGridLines="0" workbookViewId="0">
      <pane xSplit="2" ySplit="9" topLeftCell="C10" activePane="bottomRight" state="frozen"/>
      <selection pane="topRight"/>
      <selection pane="bottomLeft"/>
      <selection pane="bottomRight" activeCell="A1" sqref="A1"/>
    </sheetView>
  </sheetViews>
  <sheetFormatPr baseColWidth="8" defaultRowHeight="15"/>
  <cols>
    <col width="28" customWidth="1" min="1" max="1"/>
    <col width="16" customWidth="1" min="2" max="2"/>
    <col width="15"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s>
  <sheetData>
    <row r="1" ht="26" customHeight="1">
      <c r="A1" s="1" t="inlineStr">
        <is>
          <t xml:space="preserve">  LeaveCalc  |  Certification Tracker  |  Matrix</t>
        </is>
      </c>
    </row>
    <row r="2" ht="30" customHeight="1">
      <c r="A2" s="2" t="inlineStr">
        <is>
          <t>Everyone against every credential type. Each cell shows the date the current record expires. Amber Missing means the type is required for everyone and nothing is logged.</t>
        </is>
      </c>
    </row>
    <row r="3">
      <c r="A3" s="20" t="inlineStr">
        <is>
          <t>Check date</t>
        </is>
      </c>
      <c r="B3" s="34">
        <f>Setup!$B$5</f>
        <v/>
      </c>
    </row>
    <row r="4">
      <c r="A4" s="35" t="inlineStr">
        <is>
          <t>EXPIRED</t>
        </is>
      </c>
      <c r="B4" s="36" t="n"/>
      <c r="C4" s="37" t="inlineStr">
        <is>
          <t>EXPIRING SOON</t>
        </is>
      </c>
      <c r="D4" s="38" t="n"/>
      <c r="E4" s="39" t="n"/>
      <c r="F4" s="40" t="inlineStr">
        <is>
          <t>MISSING</t>
        </is>
      </c>
      <c r="G4" s="41" t="n"/>
      <c r="H4" s="42" t="n"/>
      <c r="I4" s="43" t="inlineStr">
        <is>
          <t>VALID</t>
        </is>
      </c>
      <c r="J4" s="44" t="n"/>
      <c r="K4" s="45" t="n"/>
      <c r="L4" s="6" t="inlineStr">
        <is>
          <t>Counts use the check date on Setup and each type's window. A renewed credential counts once, on its newest row.</t>
        </is>
      </c>
    </row>
    <row r="5">
      <c r="A5" s="46">
        <f>COUNTIF(Log!$I$5:$I$404,"Expired")</f>
        <v/>
      </c>
      <c r="B5" s="47" t="n"/>
      <c r="C5" s="48">
        <f>COUNTIF(Log!$I$5:$I$404,"Expiring")</f>
        <v/>
      </c>
      <c r="D5" s="49" t="n"/>
      <c r="E5" s="47" t="n"/>
      <c r="F5" s="50">
        <f>COUNTIF($C$10:$N$39,"Missing")</f>
        <v/>
      </c>
      <c r="G5" s="49" t="n"/>
      <c r="H5" s="47" t="n"/>
      <c r="I5" s="51">
        <f>COUNTIF(Log!$I$5:$I$404,"Valid")</f>
        <v/>
      </c>
      <c r="J5" s="49" t="n"/>
      <c r="K5" s="47" t="n"/>
    </row>
    <row r="6">
      <c r="A6" s="52" t="n"/>
      <c r="B6" s="53" t="n"/>
      <c r="C6" s="52" t="n"/>
      <c r="D6" s="54" t="n"/>
      <c r="E6" s="53" t="n"/>
      <c r="F6" s="52" t="n"/>
      <c r="G6" s="54" t="n"/>
      <c r="H6" s="53" t="n"/>
      <c r="I6" s="52" t="n"/>
      <c r="J6" s="54" t="n"/>
      <c r="K6" s="53" t="n"/>
    </row>
    <row r="7">
      <c r="A7" s="16" t="inlineStr">
        <is>
          <t>Flag window (days)</t>
        </is>
      </c>
      <c r="C7" s="55">
        <f>IF(Setup!$A12="","",IF(Setup!$D12="",60,Setup!$D12))</f>
        <v/>
      </c>
      <c r="D7" s="55">
        <f>IF(Setup!$A13="","",IF(Setup!$D13="",60,Setup!$D13))</f>
        <v/>
      </c>
      <c r="E7" s="55">
        <f>IF(Setup!$A14="","",IF(Setup!$D14="",60,Setup!$D14))</f>
        <v/>
      </c>
      <c r="F7" s="55">
        <f>IF(Setup!$A15="","",IF(Setup!$D15="",60,Setup!$D15))</f>
        <v/>
      </c>
      <c r="G7" s="55">
        <f>IF(Setup!$A16="","",IF(Setup!$D16="",60,Setup!$D16))</f>
        <v/>
      </c>
      <c r="H7" s="55">
        <f>IF(Setup!$A17="","",IF(Setup!$D17="",60,Setup!$D17))</f>
        <v/>
      </c>
      <c r="I7" s="55">
        <f>IF(Setup!$A18="","",IF(Setup!$D18="",60,Setup!$D18))</f>
        <v/>
      </c>
      <c r="J7" s="55">
        <f>IF(Setup!$A19="","",IF(Setup!$D19="",60,Setup!$D19))</f>
        <v/>
      </c>
      <c r="K7" s="55">
        <f>IF(Setup!$A20="","",IF(Setup!$D20="",60,Setup!$D20))</f>
        <v/>
      </c>
      <c r="L7" s="55">
        <f>IF(Setup!$A21="","",IF(Setup!$D21="",60,Setup!$D21))</f>
        <v/>
      </c>
      <c r="M7" s="55">
        <f>IF(Setup!$A22="","",IF(Setup!$D22="",60,Setup!$D22))</f>
        <v/>
      </c>
      <c r="N7" s="55">
        <f>IF(Setup!$A23="","",IF(Setup!$D23="",60,Setup!$D23))</f>
        <v/>
      </c>
    </row>
    <row r="8">
      <c r="A8" s="16" t="inlineStr">
        <is>
          <t>Required for everyone?</t>
        </is>
      </c>
      <c r="C8" s="56">
        <f>IF(Setup!$A12="","",IF(Setup!$E12="","No",Setup!$E12))</f>
        <v/>
      </c>
      <c r="D8" s="56">
        <f>IF(Setup!$A13="","",IF(Setup!$E13="","No",Setup!$E13))</f>
        <v/>
      </c>
      <c r="E8" s="56">
        <f>IF(Setup!$A14="","",IF(Setup!$E14="","No",Setup!$E14))</f>
        <v/>
      </c>
      <c r="F8" s="56">
        <f>IF(Setup!$A15="","",IF(Setup!$E15="","No",Setup!$E15))</f>
        <v/>
      </c>
      <c r="G8" s="56">
        <f>IF(Setup!$A16="","",IF(Setup!$E16="","No",Setup!$E16))</f>
        <v/>
      </c>
      <c r="H8" s="56">
        <f>IF(Setup!$A17="","",IF(Setup!$E17="","No",Setup!$E17))</f>
        <v/>
      </c>
      <c r="I8" s="56">
        <f>IF(Setup!$A18="","",IF(Setup!$E18="","No",Setup!$E18))</f>
        <v/>
      </c>
      <c r="J8" s="56">
        <f>IF(Setup!$A19="","",IF(Setup!$E19="","No",Setup!$E19))</f>
        <v/>
      </c>
      <c r="K8" s="56">
        <f>IF(Setup!$A20="","",IF(Setup!$E20="","No",Setup!$E20))</f>
        <v/>
      </c>
      <c r="L8" s="56">
        <f>IF(Setup!$A21="","",IF(Setup!$E21="","No",Setup!$E21))</f>
        <v/>
      </c>
      <c r="M8" s="56">
        <f>IF(Setup!$A22="","",IF(Setup!$E22="","No",Setup!$E22))</f>
        <v/>
      </c>
      <c r="N8" s="56">
        <f>IF(Setup!$A23="","",IF(Setup!$E23="","No",Setup!$E23))</f>
        <v/>
      </c>
    </row>
    <row r="9" ht="36" customHeight="1">
      <c r="A9" s="21" t="inlineStr">
        <is>
          <t>Person</t>
        </is>
      </c>
      <c r="B9" s="21" t="inlineStr">
        <is>
          <t>Department</t>
        </is>
      </c>
      <c r="C9" s="21">
        <f>IF(Setup!$A12="","",Setup!$A12)</f>
        <v/>
      </c>
      <c r="D9" s="21">
        <f>IF(Setup!$A13="","",Setup!$A13)</f>
        <v/>
      </c>
      <c r="E9" s="21">
        <f>IF(Setup!$A14="","",Setup!$A14)</f>
        <v/>
      </c>
      <c r="F9" s="21">
        <f>IF(Setup!$A15="","",Setup!$A15)</f>
        <v/>
      </c>
      <c r="G9" s="21">
        <f>IF(Setup!$A16="","",Setup!$A16)</f>
        <v/>
      </c>
      <c r="H9" s="21">
        <f>IF(Setup!$A17="","",Setup!$A17)</f>
        <v/>
      </c>
      <c r="I9" s="21">
        <f>IF(Setup!$A18="","",Setup!$A18)</f>
        <v/>
      </c>
      <c r="J9" s="21">
        <f>IF(Setup!$A19="","",Setup!$A19)</f>
        <v/>
      </c>
      <c r="K9" s="21">
        <f>IF(Setup!$A20="","",Setup!$A20)</f>
        <v/>
      </c>
      <c r="L9" s="21">
        <f>IF(Setup!$A21="","",Setup!$A21)</f>
        <v/>
      </c>
      <c r="M9" s="21">
        <f>IF(Setup!$A22="","",Setup!$A22)</f>
        <v/>
      </c>
      <c r="N9" s="21">
        <f>IF(Setup!$A23="","",Setup!$A23)</f>
        <v/>
      </c>
    </row>
    <row r="10">
      <c r="A10" s="57">
        <f>IFERROR(IF(INDEX(People!$A$5:$A$34,1)="","",INDEX(People!$A$5:$A$34,1)),"")</f>
        <v/>
      </c>
      <c r="B10" s="57">
        <f>IFERROR(IF(INDEX(People!$B$5:$B$34,1)="","",INDEX(People!$B$5:$B$34,1)),"")</f>
        <v/>
      </c>
      <c r="C10" s="58">
        <f>IF(OR($A10="",C$9=""),"",IF(COUNTIFS(Log!$A$5:$A$404,$A10,Log!$B$5:$B$404,C$9)=0,IF(C$8="Yes","Missing",""),IF(SUMPRODUCT(MAX((Log!$A$5:$A$404=$A10)*(Log!$B$5:$B$404=C$9)*Log!$N$5:$N$404))=0,IF(COUNTIFS(Log!$A$5:$A$404,$A10,Log!$B$5:$B$404,C$9,Log!$I$5:$I$404,"Needs a date")&gt;0,"Needs a date","No expiry"),SUMPRODUCT(MAX((Log!$A$5:$A$404=$A10)*(Log!$B$5:$B$404=C$9)*Log!$N$5:$N$404)))))</f>
        <v/>
      </c>
      <c r="D10" s="58">
        <f>IF(OR($A10="",D$9=""),"",IF(COUNTIFS(Log!$A$5:$A$404,$A10,Log!$B$5:$B$404,D$9)=0,IF(D$8="Yes","Missing",""),IF(SUMPRODUCT(MAX((Log!$A$5:$A$404=$A10)*(Log!$B$5:$B$404=D$9)*Log!$N$5:$N$404))=0,IF(COUNTIFS(Log!$A$5:$A$404,$A10,Log!$B$5:$B$404,D$9,Log!$I$5:$I$404,"Needs a date")&gt;0,"Needs a date","No expiry"),SUMPRODUCT(MAX((Log!$A$5:$A$404=$A10)*(Log!$B$5:$B$404=D$9)*Log!$N$5:$N$404)))))</f>
        <v/>
      </c>
      <c r="E10" s="58">
        <f>IF(OR($A10="",E$9=""),"",IF(COUNTIFS(Log!$A$5:$A$404,$A10,Log!$B$5:$B$404,E$9)=0,IF(E$8="Yes","Missing",""),IF(SUMPRODUCT(MAX((Log!$A$5:$A$404=$A10)*(Log!$B$5:$B$404=E$9)*Log!$N$5:$N$404))=0,IF(COUNTIFS(Log!$A$5:$A$404,$A10,Log!$B$5:$B$404,E$9,Log!$I$5:$I$404,"Needs a date")&gt;0,"Needs a date","No expiry"),SUMPRODUCT(MAX((Log!$A$5:$A$404=$A10)*(Log!$B$5:$B$404=E$9)*Log!$N$5:$N$404)))))</f>
        <v/>
      </c>
      <c r="F10" s="58">
        <f>IF(OR($A10="",F$9=""),"",IF(COUNTIFS(Log!$A$5:$A$404,$A10,Log!$B$5:$B$404,F$9)=0,IF(F$8="Yes","Missing",""),IF(SUMPRODUCT(MAX((Log!$A$5:$A$404=$A10)*(Log!$B$5:$B$404=F$9)*Log!$N$5:$N$404))=0,IF(COUNTIFS(Log!$A$5:$A$404,$A10,Log!$B$5:$B$404,F$9,Log!$I$5:$I$404,"Needs a date")&gt;0,"Needs a date","No expiry"),SUMPRODUCT(MAX((Log!$A$5:$A$404=$A10)*(Log!$B$5:$B$404=F$9)*Log!$N$5:$N$404)))))</f>
        <v/>
      </c>
      <c r="G10" s="58">
        <f>IF(OR($A10="",G$9=""),"",IF(COUNTIFS(Log!$A$5:$A$404,$A10,Log!$B$5:$B$404,G$9)=0,IF(G$8="Yes","Missing",""),IF(SUMPRODUCT(MAX((Log!$A$5:$A$404=$A10)*(Log!$B$5:$B$404=G$9)*Log!$N$5:$N$404))=0,IF(COUNTIFS(Log!$A$5:$A$404,$A10,Log!$B$5:$B$404,G$9,Log!$I$5:$I$404,"Needs a date")&gt;0,"Needs a date","No expiry"),SUMPRODUCT(MAX((Log!$A$5:$A$404=$A10)*(Log!$B$5:$B$404=G$9)*Log!$N$5:$N$404)))))</f>
        <v/>
      </c>
      <c r="H10" s="58">
        <f>IF(OR($A10="",H$9=""),"",IF(COUNTIFS(Log!$A$5:$A$404,$A10,Log!$B$5:$B$404,H$9)=0,IF(H$8="Yes","Missing",""),IF(SUMPRODUCT(MAX((Log!$A$5:$A$404=$A10)*(Log!$B$5:$B$404=H$9)*Log!$N$5:$N$404))=0,IF(COUNTIFS(Log!$A$5:$A$404,$A10,Log!$B$5:$B$404,H$9,Log!$I$5:$I$404,"Needs a date")&gt;0,"Needs a date","No expiry"),SUMPRODUCT(MAX((Log!$A$5:$A$404=$A10)*(Log!$B$5:$B$404=H$9)*Log!$N$5:$N$404)))))</f>
        <v/>
      </c>
      <c r="I10" s="58">
        <f>IF(OR($A10="",I$9=""),"",IF(COUNTIFS(Log!$A$5:$A$404,$A10,Log!$B$5:$B$404,I$9)=0,IF(I$8="Yes","Missing",""),IF(SUMPRODUCT(MAX((Log!$A$5:$A$404=$A10)*(Log!$B$5:$B$404=I$9)*Log!$N$5:$N$404))=0,IF(COUNTIFS(Log!$A$5:$A$404,$A10,Log!$B$5:$B$404,I$9,Log!$I$5:$I$404,"Needs a date")&gt;0,"Needs a date","No expiry"),SUMPRODUCT(MAX((Log!$A$5:$A$404=$A10)*(Log!$B$5:$B$404=I$9)*Log!$N$5:$N$404)))))</f>
        <v/>
      </c>
      <c r="J10" s="58">
        <f>IF(OR($A10="",J$9=""),"",IF(COUNTIFS(Log!$A$5:$A$404,$A10,Log!$B$5:$B$404,J$9)=0,IF(J$8="Yes","Missing",""),IF(SUMPRODUCT(MAX((Log!$A$5:$A$404=$A10)*(Log!$B$5:$B$404=J$9)*Log!$N$5:$N$404))=0,IF(COUNTIFS(Log!$A$5:$A$404,$A10,Log!$B$5:$B$404,J$9,Log!$I$5:$I$404,"Needs a date")&gt;0,"Needs a date","No expiry"),SUMPRODUCT(MAX((Log!$A$5:$A$404=$A10)*(Log!$B$5:$B$404=J$9)*Log!$N$5:$N$404)))))</f>
        <v/>
      </c>
      <c r="K10" s="58">
        <f>IF(OR($A10="",K$9=""),"",IF(COUNTIFS(Log!$A$5:$A$404,$A10,Log!$B$5:$B$404,K$9)=0,IF(K$8="Yes","Missing",""),IF(SUMPRODUCT(MAX((Log!$A$5:$A$404=$A10)*(Log!$B$5:$B$404=K$9)*Log!$N$5:$N$404))=0,IF(COUNTIFS(Log!$A$5:$A$404,$A10,Log!$B$5:$B$404,K$9,Log!$I$5:$I$404,"Needs a date")&gt;0,"Needs a date","No expiry"),SUMPRODUCT(MAX((Log!$A$5:$A$404=$A10)*(Log!$B$5:$B$404=K$9)*Log!$N$5:$N$404)))))</f>
        <v/>
      </c>
      <c r="L10" s="58">
        <f>IF(OR($A10="",L$9=""),"",IF(COUNTIFS(Log!$A$5:$A$404,$A10,Log!$B$5:$B$404,L$9)=0,IF(L$8="Yes","Missing",""),IF(SUMPRODUCT(MAX((Log!$A$5:$A$404=$A10)*(Log!$B$5:$B$404=L$9)*Log!$N$5:$N$404))=0,IF(COUNTIFS(Log!$A$5:$A$404,$A10,Log!$B$5:$B$404,L$9,Log!$I$5:$I$404,"Needs a date")&gt;0,"Needs a date","No expiry"),SUMPRODUCT(MAX((Log!$A$5:$A$404=$A10)*(Log!$B$5:$B$404=L$9)*Log!$N$5:$N$404)))))</f>
        <v/>
      </c>
      <c r="M10" s="58">
        <f>IF(OR($A10="",M$9=""),"",IF(COUNTIFS(Log!$A$5:$A$404,$A10,Log!$B$5:$B$404,M$9)=0,IF(M$8="Yes","Missing",""),IF(SUMPRODUCT(MAX((Log!$A$5:$A$404=$A10)*(Log!$B$5:$B$404=M$9)*Log!$N$5:$N$404))=0,IF(COUNTIFS(Log!$A$5:$A$404,$A10,Log!$B$5:$B$404,M$9,Log!$I$5:$I$404,"Needs a date")&gt;0,"Needs a date","No expiry"),SUMPRODUCT(MAX((Log!$A$5:$A$404=$A10)*(Log!$B$5:$B$404=M$9)*Log!$N$5:$N$404)))))</f>
        <v/>
      </c>
      <c r="N10" s="58">
        <f>IF(OR($A10="",N$9=""),"",IF(COUNTIFS(Log!$A$5:$A$404,$A10,Log!$B$5:$B$404,N$9)=0,IF(N$8="Yes","Missing",""),IF(SUMPRODUCT(MAX((Log!$A$5:$A$404=$A10)*(Log!$B$5:$B$404=N$9)*Log!$N$5:$N$404))=0,IF(COUNTIFS(Log!$A$5:$A$404,$A10,Log!$B$5:$B$404,N$9,Log!$I$5:$I$404,"Needs a date")&gt;0,"Needs a date","No expiry"),SUMPRODUCT(MAX((Log!$A$5:$A$404=$A10)*(Log!$B$5:$B$404=N$9)*Log!$N$5:$N$404)))))</f>
        <v/>
      </c>
    </row>
    <row r="11">
      <c r="A11" s="57">
        <f>IFERROR(IF(INDEX(People!$A$5:$A$34,2)="","",INDEX(People!$A$5:$A$34,2)),"")</f>
        <v/>
      </c>
      <c r="B11" s="57">
        <f>IFERROR(IF(INDEX(People!$B$5:$B$34,2)="","",INDEX(People!$B$5:$B$34,2)),"")</f>
        <v/>
      </c>
      <c r="C11" s="58">
        <f>IF(OR($A11="",C$9=""),"",IF(COUNTIFS(Log!$A$5:$A$404,$A11,Log!$B$5:$B$404,C$9)=0,IF(C$8="Yes","Missing",""),IF(SUMPRODUCT(MAX((Log!$A$5:$A$404=$A11)*(Log!$B$5:$B$404=C$9)*Log!$N$5:$N$404))=0,IF(COUNTIFS(Log!$A$5:$A$404,$A11,Log!$B$5:$B$404,C$9,Log!$I$5:$I$404,"Needs a date")&gt;0,"Needs a date","No expiry"),SUMPRODUCT(MAX((Log!$A$5:$A$404=$A11)*(Log!$B$5:$B$404=C$9)*Log!$N$5:$N$404)))))</f>
        <v/>
      </c>
      <c r="D11" s="58">
        <f>IF(OR($A11="",D$9=""),"",IF(COUNTIFS(Log!$A$5:$A$404,$A11,Log!$B$5:$B$404,D$9)=0,IF(D$8="Yes","Missing",""),IF(SUMPRODUCT(MAX((Log!$A$5:$A$404=$A11)*(Log!$B$5:$B$404=D$9)*Log!$N$5:$N$404))=0,IF(COUNTIFS(Log!$A$5:$A$404,$A11,Log!$B$5:$B$404,D$9,Log!$I$5:$I$404,"Needs a date")&gt;0,"Needs a date","No expiry"),SUMPRODUCT(MAX((Log!$A$5:$A$404=$A11)*(Log!$B$5:$B$404=D$9)*Log!$N$5:$N$404)))))</f>
        <v/>
      </c>
      <c r="E11" s="58">
        <f>IF(OR($A11="",E$9=""),"",IF(COUNTIFS(Log!$A$5:$A$404,$A11,Log!$B$5:$B$404,E$9)=0,IF(E$8="Yes","Missing",""),IF(SUMPRODUCT(MAX((Log!$A$5:$A$404=$A11)*(Log!$B$5:$B$404=E$9)*Log!$N$5:$N$404))=0,IF(COUNTIFS(Log!$A$5:$A$404,$A11,Log!$B$5:$B$404,E$9,Log!$I$5:$I$404,"Needs a date")&gt;0,"Needs a date","No expiry"),SUMPRODUCT(MAX((Log!$A$5:$A$404=$A11)*(Log!$B$5:$B$404=E$9)*Log!$N$5:$N$404)))))</f>
        <v/>
      </c>
      <c r="F11" s="58">
        <f>IF(OR($A11="",F$9=""),"",IF(COUNTIFS(Log!$A$5:$A$404,$A11,Log!$B$5:$B$404,F$9)=0,IF(F$8="Yes","Missing",""),IF(SUMPRODUCT(MAX((Log!$A$5:$A$404=$A11)*(Log!$B$5:$B$404=F$9)*Log!$N$5:$N$404))=0,IF(COUNTIFS(Log!$A$5:$A$404,$A11,Log!$B$5:$B$404,F$9,Log!$I$5:$I$404,"Needs a date")&gt;0,"Needs a date","No expiry"),SUMPRODUCT(MAX((Log!$A$5:$A$404=$A11)*(Log!$B$5:$B$404=F$9)*Log!$N$5:$N$404)))))</f>
        <v/>
      </c>
      <c r="G11" s="58">
        <f>IF(OR($A11="",G$9=""),"",IF(COUNTIFS(Log!$A$5:$A$404,$A11,Log!$B$5:$B$404,G$9)=0,IF(G$8="Yes","Missing",""),IF(SUMPRODUCT(MAX((Log!$A$5:$A$404=$A11)*(Log!$B$5:$B$404=G$9)*Log!$N$5:$N$404))=0,IF(COUNTIFS(Log!$A$5:$A$404,$A11,Log!$B$5:$B$404,G$9,Log!$I$5:$I$404,"Needs a date")&gt;0,"Needs a date","No expiry"),SUMPRODUCT(MAX((Log!$A$5:$A$404=$A11)*(Log!$B$5:$B$404=G$9)*Log!$N$5:$N$404)))))</f>
        <v/>
      </c>
      <c r="H11" s="58">
        <f>IF(OR($A11="",H$9=""),"",IF(COUNTIFS(Log!$A$5:$A$404,$A11,Log!$B$5:$B$404,H$9)=0,IF(H$8="Yes","Missing",""),IF(SUMPRODUCT(MAX((Log!$A$5:$A$404=$A11)*(Log!$B$5:$B$404=H$9)*Log!$N$5:$N$404))=0,IF(COUNTIFS(Log!$A$5:$A$404,$A11,Log!$B$5:$B$404,H$9,Log!$I$5:$I$404,"Needs a date")&gt;0,"Needs a date","No expiry"),SUMPRODUCT(MAX((Log!$A$5:$A$404=$A11)*(Log!$B$5:$B$404=H$9)*Log!$N$5:$N$404)))))</f>
        <v/>
      </c>
      <c r="I11" s="58">
        <f>IF(OR($A11="",I$9=""),"",IF(COUNTIFS(Log!$A$5:$A$404,$A11,Log!$B$5:$B$404,I$9)=0,IF(I$8="Yes","Missing",""),IF(SUMPRODUCT(MAX((Log!$A$5:$A$404=$A11)*(Log!$B$5:$B$404=I$9)*Log!$N$5:$N$404))=0,IF(COUNTIFS(Log!$A$5:$A$404,$A11,Log!$B$5:$B$404,I$9,Log!$I$5:$I$404,"Needs a date")&gt;0,"Needs a date","No expiry"),SUMPRODUCT(MAX((Log!$A$5:$A$404=$A11)*(Log!$B$5:$B$404=I$9)*Log!$N$5:$N$404)))))</f>
        <v/>
      </c>
      <c r="J11" s="58">
        <f>IF(OR($A11="",J$9=""),"",IF(COUNTIFS(Log!$A$5:$A$404,$A11,Log!$B$5:$B$404,J$9)=0,IF(J$8="Yes","Missing",""),IF(SUMPRODUCT(MAX((Log!$A$5:$A$404=$A11)*(Log!$B$5:$B$404=J$9)*Log!$N$5:$N$404))=0,IF(COUNTIFS(Log!$A$5:$A$404,$A11,Log!$B$5:$B$404,J$9,Log!$I$5:$I$404,"Needs a date")&gt;0,"Needs a date","No expiry"),SUMPRODUCT(MAX((Log!$A$5:$A$404=$A11)*(Log!$B$5:$B$404=J$9)*Log!$N$5:$N$404)))))</f>
        <v/>
      </c>
      <c r="K11" s="58">
        <f>IF(OR($A11="",K$9=""),"",IF(COUNTIFS(Log!$A$5:$A$404,$A11,Log!$B$5:$B$404,K$9)=0,IF(K$8="Yes","Missing",""),IF(SUMPRODUCT(MAX((Log!$A$5:$A$404=$A11)*(Log!$B$5:$B$404=K$9)*Log!$N$5:$N$404))=0,IF(COUNTIFS(Log!$A$5:$A$404,$A11,Log!$B$5:$B$404,K$9,Log!$I$5:$I$404,"Needs a date")&gt;0,"Needs a date","No expiry"),SUMPRODUCT(MAX((Log!$A$5:$A$404=$A11)*(Log!$B$5:$B$404=K$9)*Log!$N$5:$N$404)))))</f>
        <v/>
      </c>
      <c r="L11" s="58">
        <f>IF(OR($A11="",L$9=""),"",IF(COUNTIFS(Log!$A$5:$A$404,$A11,Log!$B$5:$B$404,L$9)=0,IF(L$8="Yes","Missing",""),IF(SUMPRODUCT(MAX((Log!$A$5:$A$404=$A11)*(Log!$B$5:$B$404=L$9)*Log!$N$5:$N$404))=0,IF(COUNTIFS(Log!$A$5:$A$404,$A11,Log!$B$5:$B$404,L$9,Log!$I$5:$I$404,"Needs a date")&gt;0,"Needs a date","No expiry"),SUMPRODUCT(MAX((Log!$A$5:$A$404=$A11)*(Log!$B$5:$B$404=L$9)*Log!$N$5:$N$404)))))</f>
        <v/>
      </c>
      <c r="M11" s="58">
        <f>IF(OR($A11="",M$9=""),"",IF(COUNTIFS(Log!$A$5:$A$404,$A11,Log!$B$5:$B$404,M$9)=0,IF(M$8="Yes","Missing",""),IF(SUMPRODUCT(MAX((Log!$A$5:$A$404=$A11)*(Log!$B$5:$B$404=M$9)*Log!$N$5:$N$404))=0,IF(COUNTIFS(Log!$A$5:$A$404,$A11,Log!$B$5:$B$404,M$9,Log!$I$5:$I$404,"Needs a date")&gt;0,"Needs a date","No expiry"),SUMPRODUCT(MAX((Log!$A$5:$A$404=$A11)*(Log!$B$5:$B$404=M$9)*Log!$N$5:$N$404)))))</f>
        <v/>
      </c>
      <c r="N11" s="58">
        <f>IF(OR($A11="",N$9=""),"",IF(COUNTIFS(Log!$A$5:$A$404,$A11,Log!$B$5:$B$404,N$9)=0,IF(N$8="Yes","Missing",""),IF(SUMPRODUCT(MAX((Log!$A$5:$A$404=$A11)*(Log!$B$5:$B$404=N$9)*Log!$N$5:$N$404))=0,IF(COUNTIFS(Log!$A$5:$A$404,$A11,Log!$B$5:$B$404,N$9,Log!$I$5:$I$404,"Needs a date")&gt;0,"Needs a date","No expiry"),SUMPRODUCT(MAX((Log!$A$5:$A$404=$A11)*(Log!$B$5:$B$404=N$9)*Log!$N$5:$N$404)))))</f>
        <v/>
      </c>
    </row>
    <row r="12">
      <c r="A12" s="57">
        <f>IFERROR(IF(INDEX(People!$A$5:$A$34,3)="","",INDEX(People!$A$5:$A$34,3)),"")</f>
        <v/>
      </c>
      <c r="B12" s="57">
        <f>IFERROR(IF(INDEX(People!$B$5:$B$34,3)="","",INDEX(People!$B$5:$B$34,3)),"")</f>
        <v/>
      </c>
      <c r="C12" s="58">
        <f>IF(OR($A12="",C$9=""),"",IF(COUNTIFS(Log!$A$5:$A$404,$A12,Log!$B$5:$B$404,C$9)=0,IF(C$8="Yes","Missing",""),IF(SUMPRODUCT(MAX((Log!$A$5:$A$404=$A12)*(Log!$B$5:$B$404=C$9)*Log!$N$5:$N$404))=0,IF(COUNTIFS(Log!$A$5:$A$404,$A12,Log!$B$5:$B$404,C$9,Log!$I$5:$I$404,"Needs a date")&gt;0,"Needs a date","No expiry"),SUMPRODUCT(MAX((Log!$A$5:$A$404=$A12)*(Log!$B$5:$B$404=C$9)*Log!$N$5:$N$404)))))</f>
        <v/>
      </c>
      <c r="D12" s="58">
        <f>IF(OR($A12="",D$9=""),"",IF(COUNTIFS(Log!$A$5:$A$404,$A12,Log!$B$5:$B$404,D$9)=0,IF(D$8="Yes","Missing",""),IF(SUMPRODUCT(MAX((Log!$A$5:$A$404=$A12)*(Log!$B$5:$B$404=D$9)*Log!$N$5:$N$404))=0,IF(COUNTIFS(Log!$A$5:$A$404,$A12,Log!$B$5:$B$404,D$9,Log!$I$5:$I$404,"Needs a date")&gt;0,"Needs a date","No expiry"),SUMPRODUCT(MAX((Log!$A$5:$A$404=$A12)*(Log!$B$5:$B$404=D$9)*Log!$N$5:$N$404)))))</f>
        <v/>
      </c>
      <c r="E12" s="58">
        <f>IF(OR($A12="",E$9=""),"",IF(COUNTIFS(Log!$A$5:$A$404,$A12,Log!$B$5:$B$404,E$9)=0,IF(E$8="Yes","Missing",""),IF(SUMPRODUCT(MAX((Log!$A$5:$A$404=$A12)*(Log!$B$5:$B$404=E$9)*Log!$N$5:$N$404))=0,IF(COUNTIFS(Log!$A$5:$A$404,$A12,Log!$B$5:$B$404,E$9,Log!$I$5:$I$404,"Needs a date")&gt;0,"Needs a date","No expiry"),SUMPRODUCT(MAX((Log!$A$5:$A$404=$A12)*(Log!$B$5:$B$404=E$9)*Log!$N$5:$N$404)))))</f>
        <v/>
      </c>
      <c r="F12" s="58">
        <f>IF(OR($A12="",F$9=""),"",IF(COUNTIFS(Log!$A$5:$A$404,$A12,Log!$B$5:$B$404,F$9)=0,IF(F$8="Yes","Missing",""),IF(SUMPRODUCT(MAX((Log!$A$5:$A$404=$A12)*(Log!$B$5:$B$404=F$9)*Log!$N$5:$N$404))=0,IF(COUNTIFS(Log!$A$5:$A$404,$A12,Log!$B$5:$B$404,F$9,Log!$I$5:$I$404,"Needs a date")&gt;0,"Needs a date","No expiry"),SUMPRODUCT(MAX((Log!$A$5:$A$404=$A12)*(Log!$B$5:$B$404=F$9)*Log!$N$5:$N$404)))))</f>
        <v/>
      </c>
      <c r="G12" s="58">
        <f>IF(OR($A12="",G$9=""),"",IF(COUNTIFS(Log!$A$5:$A$404,$A12,Log!$B$5:$B$404,G$9)=0,IF(G$8="Yes","Missing",""),IF(SUMPRODUCT(MAX((Log!$A$5:$A$404=$A12)*(Log!$B$5:$B$404=G$9)*Log!$N$5:$N$404))=0,IF(COUNTIFS(Log!$A$5:$A$404,$A12,Log!$B$5:$B$404,G$9,Log!$I$5:$I$404,"Needs a date")&gt;0,"Needs a date","No expiry"),SUMPRODUCT(MAX((Log!$A$5:$A$404=$A12)*(Log!$B$5:$B$404=G$9)*Log!$N$5:$N$404)))))</f>
        <v/>
      </c>
      <c r="H12" s="58">
        <f>IF(OR($A12="",H$9=""),"",IF(COUNTIFS(Log!$A$5:$A$404,$A12,Log!$B$5:$B$404,H$9)=0,IF(H$8="Yes","Missing",""),IF(SUMPRODUCT(MAX((Log!$A$5:$A$404=$A12)*(Log!$B$5:$B$404=H$9)*Log!$N$5:$N$404))=0,IF(COUNTIFS(Log!$A$5:$A$404,$A12,Log!$B$5:$B$404,H$9,Log!$I$5:$I$404,"Needs a date")&gt;0,"Needs a date","No expiry"),SUMPRODUCT(MAX((Log!$A$5:$A$404=$A12)*(Log!$B$5:$B$404=H$9)*Log!$N$5:$N$404)))))</f>
        <v/>
      </c>
      <c r="I12" s="58">
        <f>IF(OR($A12="",I$9=""),"",IF(COUNTIFS(Log!$A$5:$A$404,$A12,Log!$B$5:$B$404,I$9)=0,IF(I$8="Yes","Missing",""),IF(SUMPRODUCT(MAX((Log!$A$5:$A$404=$A12)*(Log!$B$5:$B$404=I$9)*Log!$N$5:$N$404))=0,IF(COUNTIFS(Log!$A$5:$A$404,$A12,Log!$B$5:$B$404,I$9,Log!$I$5:$I$404,"Needs a date")&gt;0,"Needs a date","No expiry"),SUMPRODUCT(MAX((Log!$A$5:$A$404=$A12)*(Log!$B$5:$B$404=I$9)*Log!$N$5:$N$404)))))</f>
        <v/>
      </c>
      <c r="J12" s="58">
        <f>IF(OR($A12="",J$9=""),"",IF(COUNTIFS(Log!$A$5:$A$404,$A12,Log!$B$5:$B$404,J$9)=0,IF(J$8="Yes","Missing",""),IF(SUMPRODUCT(MAX((Log!$A$5:$A$404=$A12)*(Log!$B$5:$B$404=J$9)*Log!$N$5:$N$404))=0,IF(COUNTIFS(Log!$A$5:$A$404,$A12,Log!$B$5:$B$404,J$9,Log!$I$5:$I$404,"Needs a date")&gt;0,"Needs a date","No expiry"),SUMPRODUCT(MAX((Log!$A$5:$A$404=$A12)*(Log!$B$5:$B$404=J$9)*Log!$N$5:$N$404)))))</f>
        <v/>
      </c>
      <c r="K12" s="58">
        <f>IF(OR($A12="",K$9=""),"",IF(COUNTIFS(Log!$A$5:$A$404,$A12,Log!$B$5:$B$404,K$9)=0,IF(K$8="Yes","Missing",""),IF(SUMPRODUCT(MAX((Log!$A$5:$A$404=$A12)*(Log!$B$5:$B$404=K$9)*Log!$N$5:$N$404))=0,IF(COUNTIFS(Log!$A$5:$A$404,$A12,Log!$B$5:$B$404,K$9,Log!$I$5:$I$404,"Needs a date")&gt;0,"Needs a date","No expiry"),SUMPRODUCT(MAX((Log!$A$5:$A$404=$A12)*(Log!$B$5:$B$404=K$9)*Log!$N$5:$N$404)))))</f>
        <v/>
      </c>
      <c r="L12" s="58">
        <f>IF(OR($A12="",L$9=""),"",IF(COUNTIFS(Log!$A$5:$A$404,$A12,Log!$B$5:$B$404,L$9)=0,IF(L$8="Yes","Missing",""),IF(SUMPRODUCT(MAX((Log!$A$5:$A$404=$A12)*(Log!$B$5:$B$404=L$9)*Log!$N$5:$N$404))=0,IF(COUNTIFS(Log!$A$5:$A$404,$A12,Log!$B$5:$B$404,L$9,Log!$I$5:$I$404,"Needs a date")&gt;0,"Needs a date","No expiry"),SUMPRODUCT(MAX((Log!$A$5:$A$404=$A12)*(Log!$B$5:$B$404=L$9)*Log!$N$5:$N$404)))))</f>
        <v/>
      </c>
      <c r="M12" s="58">
        <f>IF(OR($A12="",M$9=""),"",IF(COUNTIFS(Log!$A$5:$A$404,$A12,Log!$B$5:$B$404,M$9)=0,IF(M$8="Yes","Missing",""),IF(SUMPRODUCT(MAX((Log!$A$5:$A$404=$A12)*(Log!$B$5:$B$404=M$9)*Log!$N$5:$N$404))=0,IF(COUNTIFS(Log!$A$5:$A$404,$A12,Log!$B$5:$B$404,M$9,Log!$I$5:$I$404,"Needs a date")&gt;0,"Needs a date","No expiry"),SUMPRODUCT(MAX((Log!$A$5:$A$404=$A12)*(Log!$B$5:$B$404=M$9)*Log!$N$5:$N$404)))))</f>
        <v/>
      </c>
      <c r="N12" s="58">
        <f>IF(OR($A12="",N$9=""),"",IF(COUNTIFS(Log!$A$5:$A$404,$A12,Log!$B$5:$B$404,N$9)=0,IF(N$8="Yes","Missing",""),IF(SUMPRODUCT(MAX((Log!$A$5:$A$404=$A12)*(Log!$B$5:$B$404=N$9)*Log!$N$5:$N$404))=0,IF(COUNTIFS(Log!$A$5:$A$404,$A12,Log!$B$5:$B$404,N$9,Log!$I$5:$I$404,"Needs a date")&gt;0,"Needs a date","No expiry"),SUMPRODUCT(MAX((Log!$A$5:$A$404=$A12)*(Log!$B$5:$B$404=N$9)*Log!$N$5:$N$404)))))</f>
        <v/>
      </c>
    </row>
    <row r="13">
      <c r="A13" s="57">
        <f>IFERROR(IF(INDEX(People!$A$5:$A$34,4)="","",INDEX(People!$A$5:$A$34,4)),"")</f>
        <v/>
      </c>
      <c r="B13" s="57">
        <f>IFERROR(IF(INDEX(People!$B$5:$B$34,4)="","",INDEX(People!$B$5:$B$34,4)),"")</f>
        <v/>
      </c>
      <c r="C13" s="58">
        <f>IF(OR($A13="",C$9=""),"",IF(COUNTIFS(Log!$A$5:$A$404,$A13,Log!$B$5:$B$404,C$9)=0,IF(C$8="Yes","Missing",""),IF(SUMPRODUCT(MAX((Log!$A$5:$A$404=$A13)*(Log!$B$5:$B$404=C$9)*Log!$N$5:$N$404))=0,IF(COUNTIFS(Log!$A$5:$A$404,$A13,Log!$B$5:$B$404,C$9,Log!$I$5:$I$404,"Needs a date")&gt;0,"Needs a date","No expiry"),SUMPRODUCT(MAX((Log!$A$5:$A$404=$A13)*(Log!$B$5:$B$404=C$9)*Log!$N$5:$N$404)))))</f>
        <v/>
      </c>
      <c r="D13" s="58">
        <f>IF(OR($A13="",D$9=""),"",IF(COUNTIFS(Log!$A$5:$A$404,$A13,Log!$B$5:$B$404,D$9)=0,IF(D$8="Yes","Missing",""),IF(SUMPRODUCT(MAX((Log!$A$5:$A$404=$A13)*(Log!$B$5:$B$404=D$9)*Log!$N$5:$N$404))=0,IF(COUNTIFS(Log!$A$5:$A$404,$A13,Log!$B$5:$B$404,D$9,Log!$I$5:$I$404,"Needs a date")&gt;0,"Needs a date","No expiry"),SUMPRODUCT(MAX((Log!$A$5:$A$404=$A13)*(Log!$B$5:$B$404=D$9)*Log!$N$5:$N$404)))))</f>
        <v/>
      </c>
      <c r="E13" s="58">
        <f>IF(OR($A13="",E$9=""),"",IF(COUNTIFS(Log!$A$5:$A$404,$A13,Log!$B$5:$B$404,E$9)=0,IF(E$8="Yes","Missing",""),IF(SUMPRODUCT(MAX((Log!$A$5:$A$404=$A13)*(Log!$B$5:$B$404=E$9)*Log!$N$5:$N$404))=0,IF(COUNTIFS(Log!$A$5:$A$404,$A13,Log!$B$5:$B$404,E$9,Log!$I$5:$I$404,"Needs a date")&gt;0,"Needs a date","No expiry"),SUMPRODUCT(MAX((Log!$A$5:$A$404=$A13)*(Log!$B$5:$B$404=E$9)*Log!$N$5:$N$404)))))</f>
        <v/>
      </c>
      <c r="F13" s="58">
        <f>IF(OR($A13="",F$9=""),"",IF(COUNTIFS(Log!$A$5:$A$404,$A13,Log!$B$5:$B$404,F$9)=0,IF(F$8="Yes","Missing",""),IF(SUMPRODUCT(MAX((Log!$A$5:$A$404=$A13)*(Log!$B$5:$B$404=F$9)*Log!$N$5:$N$404))=0,IF(COUNTIFS(Log!$A$5:$A$404,$A13,Log!$B$5:$B$404,F$9,Log!$I$5:$I$404,"Needs a date")&gt;0,"Needs a date","No expiry"),SUMPRODUCT(MAX((Log!$A$5:$A$404=$A13)*(Log!$B$5:$B$404=F$9)*Log!$N$5:$N$404)))))</f>
        <v/>
      </c>
      <c r="G13" s="58">
        <f>IF(OR($A13="",G$9=""),"",IF(COUNTIFS(Log!$A$5:$A$404,$A13,Log!$B$5:$B$404,G$9)=0,IF(G$8="Yes","Missing",""),IF(SUMPRODUCT(MAX((Log!$A$5:$A$404=$A13)*(Log!$B$5:$B$404=G$9)*Log!$N$5:$N$404))=0,IF(COUNTIFS(Log!$A$5:$A$404,$A13,Log!$B$5:$B$404,G$9,Log!$I$5:$I$404,"Needs a date")&gt;0,"Needs a date","No expiry"),SUMPRODUCT(MAX((Log!$A$5:$A$404=$A13)*(Log!$B$5:$B$404=G$9)*Log!$N$5:$N$404)))))</f>
        <v/>
      </c>
      <c r="H13" s="58">
        <f>IF(OR($A13="",H$9=""),"",IF(COUNTIFS(Log!$A$5:$A$404,$A13,Log!$B$5:$B$404,H$9)=0,IF(H$8="Yes","Missing",""),IF(SUMPRODUCT(MAX((Log!$A$5:$A$404=$A13)*(Log!$B$5:$B$404=H$9)*Log!$N$5:$N$404))=0,IF(COUNTIFS(Log!$A$5:$A$404,$A13,Log!$B$5:$B$404,H$9,Log!$I$5:$I$404,"Needs a date")&gt;0,"Needs a date","No expiry"),SUMPRODUCT(MAX((Log!$A$5:$A$404=$A13)*(Log!$B$5:$B$404=H$9)*Log!$N$5:$N$404)))))</f>
        <v/>
      </c>
      <c r="I13" s="58">
        <f>IF(OR($A13="",I$9=""),"",IF(COUNTIFS(Log!$A$5:$A$404,$A13,Log!$B$5:$B$404,I$9)=0,IF(I$8="Yes","Missing",""),IF(SUMPRODUCT(MAX((Log!$A$5:$A$404=$A13)*(Log!$B$5:$B$404=I$9)*Log!$N$5:$N$404))=0,IF(COUNTIFS(Log!$A$5:$A$404,$A13,Log!$B$5:$B$404,I$9,Log!$I$5:$I$404,"Needs a date")&gt;0,"Needs a date","No expiry"),SUMPRODUCT(MAX((Log!$A$5:$A$404=$A13)*(Log!$B$5:$B$404=I$9)*Log!$N$5:$N$404)))))</f>
        <v/>
      </c>
      <c r="J13" s="58">
        <f>IF(OR($A13="",J$9=""),"",IF(COUNTIFS(Log!$A$5:$A$404,$A13,Log!$B$5:$B$404,J$9)=0,IF(J$8="Yes","Missing",""),IF(SUMPRODUCT(MAX((Log!$A$5:$A$404=$A13)*(Log!$B$5:$B$404=J$9)*Log!$N$5:$N$404))=0,IF(COUNTIFS(Log!$A$5:$A$404,$A13,Log!$B$5:$B$404,J$9,Log!$I$5:$I$404,"Needs a date")&gt;0,"Needs a date","No expiry"),SUMPRODUCT(MAX((Log!$A$5:$A$404=$A13)*(Log!$B$5:$B$404=J$9)*Log!$N$5:$N$404)))))</f>
        <v/>
      </c>
      <c r="K13" s="58">
        <f>IF(OR($A13="",K$9=""),"",IF(COUNTIFS(Log!$A$5:$A$404,$A13,Log!$B$5:$B$404,K$9)=0,IF(K$8="Yes","Missing",""),IF(SUMPRODUCT(MAX((Log!$A$5:$A$404=$A13)*(Log!$B$5:$B$404=K$9)*Log!$N$5:$N$404))=0,IF(COUNTIFS(Log!$A$5:$A$404,$A13,Log!$B$5:$B$404,K$9,Log!$I$5:$I$404,"Needs a date")&gt;0,"Needs a date","No expiry"),SUMPRODUCT(MAX((Log!$A$5:$A$404=$A13)*(Log!$B$5:$B$404=K$9)*Log!$N$5:$N$404)))))</f>
        <v/>
      </c>
      <c r="L13" s="58">
        <f>IF(OR($A13="",L$9=""),"",IF(COUNTIFS(Log!$A$5:$A$404,$A13,Log!$B$5:$B$404,L$9)=0,IF(L$8="Yes","Missing",""),IF(SUMPRODUCT(MAX((Log!$A$5:$A$404=$A13)*(Log!$B$5:$B$404=L$9)*Log!$N$5:$N$404))=0,IF(COUNTIFS(Log!$A$5:$A$404,$A13,Log!$B$5:$B$404,L$9,Log!$I$5:$I$404,"Needs a date")&gt;0,"Needs a date","No expiry"),SUMPRODUCT(MAX((Log!$A$5:$A$404=$A13)*(Log!$B$5:$B$404=L$9)*Log!$N$5:$N$404)))))</f>
        <v/>
      </c>
      <c r="M13" s="58">
        <f>IF(OR($A13="",M$9=""),"",IF(COUNTIFS(Log!$A$5:$A$404,$A13,Log!$B$5:$B$404,M$9)=0,IF(M$8="Yes","Missing",""),IF(SUMPRODUCT(MAX((Log!$A$5:$A$404=$A13)*(Log!$B$5:$B$404=M$9)*Log!$N$5:$N$404))=0,IF(COUNTIFS(Log!$A$5:$A$404,$A13,Log!$B$5:$B$404,M$9,Log!$I$5:$I$404,"Needs a date")&gt;0,"Needs a date","No expiry"),SUMPRODUCT(MAX((Log!$A$5:$A$404=$A13)*(Log!$B$5:$B$404=M$9)*Log!$N$5:$N$404)))))</f>
        <v/>
      </c>
      <c r="N13" s="58">
        <f>IF(OR($A13="",N$9=""),"",IF(COUNTIFS(Log!$A$5:$A$404,$A13,Log!$B$5:$B$404,N$9)=0,IF(N$8="Yes","Missing",""),IF(SUMPRODUCT(MAX((Log!$A$5:$A$404=$A13)*(Log!$B$5:$B$404=N$9)*Log!$N$5:$N$404))=0,IF(COUNTIFS(Log!$A$5:$A$404,$A13,Log!$B$5:$B$404,N$9,Log!$I$5:$I$404,"Needs a date")&gt;0,"Needs a date","No expiry"),SUMPRODUCT(MAX((Log!$A$5:$A$404=$A13)*(Log!$B$5:$B$404=N$9)*Log!$N$5:$N$404)))))</f>
        <v/>
      </c>
    </row>
    <row r="14">
      <c r="A14" s="57">
        <f>IFERROR(IF(INDEX(People!$A$5:$A$34,5)="","",INDEX(People!$A$5:$A$34,5)),"")</f>
        <v/>
      </c>
      <c r="B14" s="57">
        <f>IFERROR(IF(INDEX(People!$B$5:$B$34,5)="","",INDEX(People!$B$5:$B$34,5)),"")</f>
        <v/>
      </c>
      <c r="C14" s="58">
        <f>IF(OR($A14="",C$9=""),"",IF(COUNTIFS(Log!$A$5:$A$404,$A14,Log!$B$5:$B$404,C$9)=0,IF(C$8="Yes","Missing",""),IF(SUMPRODUCT(MAX((Log!$A$5:$A$404=$A14)*(Log!$B$5:$B$404=C$9)*Log!$N$5:$N$404))=0,IF(COUNTIFS(Log!$A$5:$A$404,$A14,Log!$B$5:$B$404,C$9,Log!$I$5:$I$404,"Needs a date")&gt;0,"Needs a date","No expiry"),SUMPRODUCT(MAX((Log!$A$5:$A$404=$A14)*(Log!$B$5:$B$404=C$9)*Log!$N$5:$N$404)))))</f>
        <v/>
      </c>
      <c r="D14" s="58">
        <f>IF(OR($A14="",D$9=""),"",IF(COUNTIFS(Log!$A$5:$A$404,$A14,Log!$B$5:$B$404,D$9)=0,IF(D$8="Yes","Missing",""),IF(SUMPRODUCT(MAX((Log!$A$5:$A$404=$A14)*(Log!$B$5:$B$404=D$9)*Log!$N$5:$N$404))=0,IF(COUNTIFS(Log!$A$5:$A$404,$A14,Log!$B$5:$B$404,D$9,Log!$I$5:$I$404,"Needs a date")&gt;0,"Needs a date","No expiry"),SUMPRODUCT(MAX((Log!$A$5:$A$404=$A14)*(Log!$B$5:$B$404=D$9)*Log!$N$5:$N$404)))))</f>
        <v/>
      </c>
      <c r="E14" s="58">
        <f>IF(OR($A14="",E$9=""),"",IF(COUNTIFS(Log!$A$5:$A$404,$A14,Log!$B$5:$B$404,E$9)=0,IF(E$8="Yes","Missing",""),IF(SUMPRODUCT(MAX((Log!$A$5:$A$404=$A14)*(Log!$B$5:$B$404=E$9)*Log!$N$5:$N$404))=0,IF(COUNTIFS(Log!$A$5:$A$404,$A14,Log!$B$5:$B$404,E$9,Log!$I$5:$I$404,"Needs a date")&gt;0,"Needs a date","No expiry"),SUMPRODUCT(MAX((Log!$A$5:$A$404=$A14)*(Log!$B$5:$B$404=E$9)*Log!$N$5:$N$404)))))</f>
        <v/>
      </c>
      <c r="F14" s="58">
        <f>IF(OR($A14="",F$9=""),"",IF(COUNTIFS(Log!$A$5:$A$404,$A14,Log!$B$5:$B$404,F$9)=0,IF(F$8="Yes","Missing",""),IF(SUMPRODUCT(MAX((Log!$A$5:$A$404=$A14)*(Log!$B$5:$B$404=F$9)*Log!$N$5:$N$404))=0,IF(COUNTIFS(Log!$A$5:$A$404,$A14,Log!$B$5:$B$404,F$9,Log!$I$5:$I$404,"Needs a date")&gt;0,"Needs a date","No expiry"),SUMPRODUCT(MAX((Log!$A$5:$A$404=$A14)*(Log!$B$5:$B$404=F$9)*Log!$N$5:$N$404)))))</f>
        <v/>
      </c>
      <c r="G14" s="58">
        <f>IF(OR($A14="",G$9=""),"",IF(COUNTIFS(Log!$A$5:$A$404,$A14,Log!$B$5:$B$404,G$9)=0,IF(G$8="Yes","Missing",""),IF(SUMPRODUCT(MAX((Log!$A$5:$A$404=$A14)*(Log!$B$5:$B$404=G$9)*Log!$N$5:$N$404))=0,IF(COUNTIFS(Log!$A$5:$A$404,$A14,Log!$B$5:$B$404,G$9,Log!$I$5:$I$404,"Needs a date")&gt;0,"Needs a date","No expiry"),SUMPRODUCT(MAX((Log!$A$5:$A$404=$A14)*(Log!$B$5:$B$404=G$9)*Log!$N$5:$N$404)))))</f>
        <v/>
      </c>
      <c r="H14" s="58">
        <f>IF(OR($A14="",H$9=""),"",IF(COUNTIFS(Log!$A$5:$A$404,$A14,Log!$B$5:$B$404,H$9)=0,IF(H$8="Yes","Missing",""),IF(SUMPRODUCT(MAX((Log!$A$5:$A$404=$A14)*(Log!$B$5:$B$404=H$9)*Log!$N$5:$N$404))=0,IF(COUNTIFS(Log!$A$5:$A$404,$A14,Log!$B$5:$B$404,H$9,Log!$I$5:$I$404,"Needs a date")&gt;0,"Needs a date","No expiry"),SUMPRODUCT(MAX((Log!$A$5:$A$404=$A14)*(Log!$B$5:$B$404=H$9)*Log!$N$5:$N$404)))))</f>
        <v/>
      </c>
      <c r="I14" s="58">
        <f>IF(OR($A14="",I$9=""),"",IF(COUNTIFS(Log!$A$5:$A$404,$A14,Log!$B$5:$B$404,I$9)=0,IF(I$8="Yes","Missing",""),IF(SUMPRODUCT(MAX((Log!$A$5:$A$404=$A14)*(Log!$B$5:$B$404=I$9)*Log!$N$5:$N$404))=0,IF(COUNTIFS(Log!$A$5:$A$404,$A14,Log!$B$5:$B$404,I$9,Log!$I$5:$I$404,"Needs a date")&gt;0,"Needs a date","No expiry"),SUMPRODUCT(MAX((Log!$A$5:$A$404=$A14)*(Log!$B$5:$B$404=I$9)*Log!$N$5:$N$404)))))</f>
        <v/>
      </c>
      <c r="J14" s="58">
        <f>IF(OR($A14="",J$9=""),"",IF(COUNTIFS(Log!$A$5:$A$404,$A14,Log!$B$5:$B$404,J$9)=0,IF(J$8="Yes","Missing",""),IF(SUMPRODUCT(MAX((Log!$A$5:$A$404=$A14)*(Log!$B$5:$B$404=J$9)*Log!$N$5:$N$404))=0,IF(COUNTIFS(Log!$A$5:$A$404,$A14,Log!$B$5:$B$404,J$9,Log!$I$5:$I$404,"Needs a date")&gt;0,"Needs a date","No expiry"),SUMPRODUCT(MAX((Log!$A$5:$A$404=$A14)*(Log!$B$5:$B$404=J$9)*Log!$N$5:$N$404)))))</f>
        <v/>
      </c>
      <c r="K14" s="58">
        <f>IF(OR($A14="",K$9=""),"",IF(COUNTIFS(Log!$A$5:$A$404,$A14,Log!$B$5:$B$404,K$9)=0,IF(K$8="Yes","Missing",""),IF(SUMPRODUCT(MAX((Log!$A$5:$A$404=$A14)*(Log!$B$5:$B$404=K$9)*Log!$N$5:$N$404))=0,IF(COUNTIFS(Log!$A$5:$A$404,$A14,Log!$B$5:$B$404,K$9,Log!$I$5:$I$404,"Needs a date")&gt;0,"Needs a date","No expiry"),SUMPRODUCT(MAX((Log!$A$5:$A$404=$A14)*(Log!$B$5:$B$404=K$9)*Log!$N$5:$N$404)))))</f>
        <v/>
      </c>
      <c r="L14" s="58">
        <f>IF(OR($A14="",L$9=""),"",IF(COUNTIFS(Log!$A$5:$A$404,$A14,Log!$B$5:$B$404,L$9)=0,IF(L$8="Yes","Missing",""),IF(SUMPRODUCT(MAX((Log!$A$5:$A$404=$A14)*(Log!$B$5:$B$404=L$9)*Log!$N$5:$N$404))=0,IF(COUNTIFS(Log!$A$5:$A$404,$A14,Log!$B$5:$B$404,L$9,Log!$I$5:$I$404,"Needs a date")&gt;0,"Needs a date","No expiry"),SUMPRODUCT(MAX((Log!$A$5:$A$404=$A14)*(Log!$B$5:$B$404=L$9)*Log!$N$5:$N$404)))))</f>
        <v/>
      </c>
      <c r="M14" s="58">
        <f>IF(OR($A14="",M$9=""),"",IF(COUNTIFS(Log!$A$5:$A$404,$A14,Log!$B$5:$B$404,M$9)=0,IF(M$8="Yes","Missing",""),IF(SUMPRODUCT(MAX((Log!$A$5:$A$404=$A14)*(Log!$B$5:$B$404=M$9)*Log!$N$5:$N$404))=0,IF(COUNTIFS(Log!$A$5:$A$404,$A14,Log!$B$5:$B$404,M$9,Log!$I$5:$I$404,"Needs a date")&gt;0,"Needs a date","No expiry"),SUMPRODUCT(MAX((Log!$A$5:$A$404=$A14)*(Log!$B$5:$B$404=M$9)*Log!$N$5:$N$404)))))</f>
        <v/>
      </c>
      <c r="N14" s="58">
        <f>IF(OR($A14="",N$9=""),"",IF(COUNTIFS(Log!$A$5:$A$404,$A14,Log!$B$5:$B$404,N$9)=0,IF(N$8="Yes","Missing",""),IF(SUMPRODUCT(MAX((Log!$A$5:$A$404=$A14)*(Log!$B$5:$B$404=N$9)*Log!$N$5:$N$404))=0,IF(COUNTIFS(Log!$A$5:$A$404,$A14,Log!$B$5:$B$404,N$9,Log!$I$5:$I$404,"Needs a date")&gt;0,"Needs a date","No expiry"),SUMPRODUCT(MAX((Log!$A$5:$A$404=$A14)*(Log!$B$5:$B$404=N$9)*Log!$N$5:$N$404)))))</f>
        <v/>
      </c>
    </row>
    <row r="15">
      <c r="A15" s="57">
        <f>IFERROR(IF(INDEX(People!$A$5:$A$34,6)="","",INDEX(People!$A$5:$A$34,6)),"")</f>
        <v/>
      </c>
      <c r="B15" s="57">
        <f>IFERROR(IF(INDEX(People!$B$5:$B$34,6)="","",INDEX(People!$B$5:$B$34,6)),"")</f>
        <v/>
      </c>
      <c r="C15" s="58">
        <f>IF(OR($A15="",C$9=""),"",IF(COUNTIFS(Log!$A$5:$A$404,$A15,Log!$B$5:$B$404,C$9)=0,IF(C$8="Yes","Missing",""),IF(SUMPRODUCT(MAX((Log!$A$5:$A$404=$A15)*(Log!$B$5:$B$404=C$9)*Log!$N$5:$N$404))=0,IF(COUNTIFS(Log!$A$5:$A$404,$A15,Log!$B$5:$B$404,C$9,Log!$I$5:$I$404,"Needs a date")&gt;0,"Needs a date","No expiry"),SUMPRODUCT(MAX((Log!$A$5:$A$404=$A15)*(Log!$B$5:$B$404=C$9)*Log!$N$5:$N$404)))))</f>
        <v/>
      </c>
      <c r="D15" s="58">
        <f>IF(OR($A15="",D$9=""),"",IF(COUNTIFS(Log!$A$5:$A$404,$A15,Log!$B$5:$B$404,D$9)=0,IF(D$8="Yes","Missing",""),IF(SUMPRODUCT(MAX((Log!$A$5:$A$404=$A15)*(Log!$B$5:$B$404=D$9)*Log!$N$5:$N$404))=0,IF(COUNTIFS(Log!$A$5:$A$404,$A15,Log!$B$5:$B$404,D$9,Log!$I$5:$I$404,"Needs a date")&gt;0,"Needs a date","No expiry"),SUMPRODUCT(MAX((Log!$A$5:$A$404=$A15)*(Log!$B$5:$B$404=D$9)*Log!$N$5:$N$404)))))</f>
        <v/>
      </c>
      <c r="E15" s="58">
        <f>IF(OR($A15="",E$9=""),"",IF(COUNTIFS(Log!$A$5:$A$404,$A15,Log!$B$5:$B$404,E$9)=0,IF(E$8="Yes","Missing",""),IF(SUMPRODUCT(MAX((Log!$A$5:$A$404=$A15)*(Log!$B$5:$B$404=E$9)*Log!$N$5:$N$404))=0,IF(COUNTIFS(Log!$A$5:$A$404,$A15,Log!$B$5:$B$404,E$9,Log!$I$5:$I$404,"Needs a date")&gt;0,"Needs a date","No expiry"),SUMPRODUCT(MAX((Log!$A$5:$A$404=$A15)*(Log!$B$5:$B$404=E$9)*Log!$N$5:$N$404)))))</f>
        <v/>
      </c>
      <c r="F15" s="58">
        <f>IF(OR($A15="",F$9=""),"",IF(COUNTIFS(Log!$A$5:$A$404,$A15,Log!$B$5:$B$404,F$9)=0,IF(F$8="Yes","Missing",""),IF(SUMPRODUCT(MAX((Log!$A$5:$A$404=$A15)*(Log!$B$5:$B$404=F$9)*Log!$N$5:$N$404))=0,IF(COUNTIFS(Log!$A$5:$A$404,$A15,Log!$B$5:$B$404,F$9,Log!$I$5:$I$404,"Needs a date")&gt;0,"Needs a date","No expiry"),SUMPRODUCT(MAX((Log!$A$5:$A$404=$A15)*(Log!$B$5:$B$404=F$9)*Log!$N$5:$N$404)))))</f>
        <v/>
      </c>
      <c r="G15" s="58">
        <f>IF(OR($A15="",G$9=""),"",IF(COUNTIFS(Log!$A$5:$A$404,$A15,Log!$B$5:$B$404,G$9)=0,IF(G$8="Yes","Missing",""),IF(SUMPRODUCT(MAX((Log!$A$5:$A$404=$A15)*(Log!$B$5:$B$404=G$9)*Log!$N$5:$N$404))=0,IF(COUNTIFS(Log!$A$5:$A$404,$A15,Log!$B$5:$B$404,G$9,Log!$I$5:$I$404,"Needs a date")&gt;0,"Needs a date","No expiry"),SUMPRODUCT(MAX((Log!$A$5:$A$404=$A15)*(Log!$B$5:$B$404=G$9)*Log!$N$5:$N$404)))))</f>
        <v/>
      </c>
      <c r="H15" s="58">
        <f>IF(OR($A15="",H$9=""),"",IF(COUNTIFS(Log!$A$5:$A$404,$A15,Log!$B$5:$B$404,H$9)=0,IF(H$8="Yes","Missing",""),IF(SUMPRODUCT(MAX((Log!$A$5:$A$404=$A15)*(Log!$B$5:$B$404=H$9)*Log!$N$5:$N$404))=0,IF(COUNTIFS(Log!$A$5:$A$404,$A15,Log!$B$5:$B$404,H$9,Log!$I$5:$I$404,"Needs a date")&gt;0,"Needs a date","No expiry"),SUMPRODUCT(MAX((Log!$A$5:$A$404=$A15)*(Log!$B$5:$B$404=H$9)*Log!$N$5:$N$404)))))</f>
        <v/>
      </c>
      <c r="I15" s="58">
        <f>IF(OR($A15="",I$9=""),"",IF(COUNTIFS(Log!$A$5:$A$404,$A15,Log!$B$5:$B$404,I$9)=0,IF(I$8="Yes","Missing",""),IF(SUMPRODUCT(MAX((Log!$A$5:$A$404=$A15)*(Log!$B$5:$B$404=I$9)*Log!$N$5:$N$404))=0,IF(COUNTIFS(Log!$A$5:$A$404,$A15,Log!$B$5:$B$404,I$9,Log!$I$5:$I$404,"Needs a date")&gt;0,"Needs a date","No expiry"),SUMPRODUCT(MAX((Log!$A$5:$A$404=$A15)*(Log!$B$5:$B$404=I$9)*Log!$N$5:$N$404)))))</f>
        <v/>
      </c>
      <c r="J15" s="58">
        <f>IF(OR($A15="",J$9=""),"",IF(COUNTIFS(Log!$A$5:$A$404,$A15,Log!$B$5:$B$404,J$9)=0,IF(J$8="Yes","Missing",""),IF(SUMPRODUCT(MAX((Log!$A$5:$A$404=$A15)*(Log!$B$5:$B$404=J$9)*Log!$N$5:$N$404))=0,IF(COUNTIFS(Log!$A$5:$A$404,$A15,Log!$B$5:$B$404,J$9,Log!$I$5:$I$404,"Needs a date")&gt;0,"Needs a date","No expiry"),SUMPRODUCT(MAX((Log!$A$5:$A$404=$A15)*(Log!$B$5:$B$404=J$9)*Log!$N$5:$N$404)))))</f>
        <v/>
      </c>
      <c r="K15" s="58">
        <f>IF(OR($A15="",K$9=""),"",IF(COUNTIFS(Log!$A$5:$A$404,$A15,Log!$B$5:$B$404,K$9)=0,IF(K$8="Yes","Missing",""),IF(SUMPRODUCT(MAX((Log!$A$5:$A$404=$A15)*(Log!$B$5:$B$404=K$9)*Log!$N$5:$N$404))=0,IF(COUNTIFS(Log!$A$5:$A$404,$A15,Log!$B$5:$B$404,K$9,Log!$I$5:$I$404,"Needs a date")&gt;0,"Needs a date","No expiry"),SUMPRODUCT(MAX((Log!$A$5:$A$404=$A15)*(Log!$B$5:$B$404=K$9)*Log!$N$5:$N$404)))))</f>
        <v/>
      </c>
      <c r="L15" s="58">
        <f>IF(OR($A15="",L$9=""),"",IF(COUNTIFS(Log!$A$5:$A$404,$A15,Log!$B$5:$B$404,L$9)=0,IF(L$8="Yes","Missing",""),IF(SUMPRODUCT(MAX((Log!$A$5:$A$404=$A15)*(Log!$B$5:$B$404=L$9)*Log!$N$5:$N$404))=0,IF(COUNTIFS(Log!$A$5:$A$404,$A15,Log!$B$5:$B$404,L$9,Log!$I$5:$I$404,"Needs a date")&gt;0,"Needs a date","No expiry"),SUMPRODUCT(MAX((Log!$A$5:$A$404=$A15)*(Log!$B$5:$B$404=L$9)*Log!$N$5:$N$404)))))</f>
        <v/>
      </c>
      <c r="M15" s="58">
        <f>IF(OR($A15="",M$9=""),"",IF(COUNTIFS(Log!$A$5:$A$404,$A15,Log!$B$5:$B$404,M$9)=0,IF(M$8="Yes","Missing",""),IF(SUMPRODUCT(MAX((Log!$A$5:$A$404=$A15)*(Log!$B$5:$B$404=M$9)*Log!$N$5:$N$404))=0,IF(COUNTIFS(Log!$A$5:$A$404,$A15,Log!$B$5:$B$404,M$9,Log!$I$5:$I$404,"Needs a date")&gt;0,"Needs a date","No expiry"),SUMPRODUCT(MAX((Log!$A$5:$A$404=$A15)*(Log!$B$5:$B$404=M$9)*Log!$N$5:$N$404)))))</f>
        <v/>
      </c>
      <c r="N15" s="58">
        <f>IF(OR($A15="",N$9=""),"",IF(COUNTIFS(Log!$A$5:$A$404,$A15,Log!$B$5:$B$404,N$9)=0,IF(N$8="Yes","Missing",""),IF(SUMPRODUCT(MAX((Log!$A$5:$A$404=$A15)*(Log!$B$5:$B$404=N$9)*Log!$N$5:$N$404))=0,IF(COUNTIFS(Log!$A$5:$A$404,$A15,Log!$B$5:$B$404,N$9,Log!$I$5:$I$404,"Needs a date")&gt;0,"Needs a date","No expiry"),SUMPRODUCT(MAX((Log!$A$5:$A$404=$A15)*(Log!$B$5:$B$404=N$9)*Log!$N$5:$N$404)))))</f>
        <v/>
      </c>
    </row>
    <row r="16">
      <c r="A16" s="57">
        <f>IFERROR(IF(INDEX(People!$A$5:$A$34,7)="","",INDEX(People!$A$5:$A$34,7)),"")</f>
        <v/>
      </c>
      <c r="B16" s="57">
        <f>IFERROR(IF(INDEX(People!$B$5:$B$34,7)="","",INDEX(People!$B$5:$B$34,7)),"")</f>
        <v/>
      </c>
      <c r="C16" s="58">
        <f>IF(OR($A16="",C$9=""),"",IF(COUNTIFS(Log!$A$5:$A$404,$A16,Log!$B$5:$B$404,C$9)=0,IF(C$8="Yes","Missing",""),IF(SUMPRODUCT(MAX((Log!$A$5:$A$404=$A16)*(Log!$B$5:$B$404=C$9)*Log!$N$5:$N$404))=0,IF(COUNTIFS(Log!$A$5:$A$404,$A16,Log!$B$5:$B$404,C$9,Log!$I$5:$I$404,"Needs a date")&gt;0,"Needs a date","No expiry"),SUMPRODUCT(MAX((Log!$A$5:$A$404=$A16)*(Log!$B$5:$B$404=C$9)*Log!$N$5:$N$404)))))</f>
        <v/>
      </c>
      <c r="D16" s="58">
        <f>IF(OR($A16="",D$9=""),"",IF(COUNTIFS(Log!$A$5:$A$404,$A16,Log!$B$5:$B$404,D$9)=0,IF(D$8="Yes","Missing",""),IF(SUMPRODUCT(MAX((Log!$A$5:$A$404=$A16)*(Log!$B$5:$B$404=D$9)*Log!$N$5:$N$404))=0,IF(COUNTIFS(Log!$A$5:$A$404,$A16,Log!$B$5:$B$404,D$9,Log!$I$5:$I$404,"Needs a date")&gt;0,"Needs a date","No expiry"),SUMPRODUCT(MAX((Log!$A$5:$A$404=$A16)*(Log!$B$5:$B$404=D$9)*Log!$N$5:$N$404)))))</f>
        <v/>
      </c>
      <c r="E16" s="58">
        <f>IF(OR($A16="",E$9=""),"",IF(COUNTIFS(Log!$A$5:$A$404,$A16,Log!$B$5:$B$404,E$9)=0,IF(E$8="Yes","Missing",""),IF(SUMPRODUCT(MAX((Log!$A$5:$A$404=$A16)*(Log!$B$5:$B$404=E$9)*Log!$N$5:$N$404))=0,IF(COUNTIFS(Log!$A$5:$A$404,$A16,Log!$B$5:$B$404,E$9,Log!$I$5:$I$404,"Needs a date")&gt;0,"Needs a date","No expiry"),SUMPRODUCT(MAX((Log!$A$5:$A$404=$A16)*(Log!$B$5:$B$404=E$9)*Log!$N$5:$N$404)))))</f>
        <v/>
      </c>
      <c r="F16" s="58">
        <f>IF(OR($A16="",F$9=""),"",IF(COUNTIFS(Log!$A$5:$A$404,$A16,Log!$B$5:$B$404,F$9)=0,IF(F$8="Yes","Missing",""),IF(SUMPRODUCT(MAX((Log!$A$5:$A$404=$A16)*(Log!$B$5:$B$404=F$9)*Log!$N$5:$N$404))=0,IF(COUNTIFS(Log!$A$5:$A$404,$A16,Log!$B$5:$B$404,F$9,Log!$I$5:$I$404,"Needs a date")&gt;0,"Needs a date","No expiry"),SUMPRODUCT(MAX((Log!$A$5:$A$404=$A16)*(Log!$B$5:$B$404=F$9)*Log!$N$5:$N$404)))))</f>
        <v/>
      </c>
      <c r="G16" s="58">
        <f>IF(OR($A16="",G$9=""),"",IF(COUNTIFS(Log!$A$5:$A$404,$A16,Log!$B$5:$B$404,G$9)=0,IF(G$8="Yes","Missing",""),IF(SUMPRODUCT(MAX((Log!$A$5:$A$404=$A16)*(Log!$B$5:$B$404=G$9)*Log!$N$5:$N$404))=0,IF(COUNTIFS(Log!$A$5:$A$404,$A16,Log!$B$5:$B$404,G$9,Log!$I$5:$I$404,"Needs a date")&gt;0,"Needs a date","No expiry"),SUMPRODUCT(MAX((Log!$A$5:$A$404=$A16)*(Log!$B$5:$B$404=G$9)*Log!$N$5:$N$404)))))</f>
        <v/>
      </c>
      <c r="H16" s="58">
        <f>IF(OR($A16="",H$9=""),"",IF(COUNTIFS(Log!$A$5:$A$404,$A16,Log!$B$5:$B$404,H$9)=0,IF(H$8="Yes","Missing",""),IF(SUMPRODUCT(MAX((Log!$A$5:$A$404=$A16)*(Log!$B$5:$B$404=H$9)*Log!$N$5:$N$404))=0,IF(COUNTIFS(Log!$A$5:$A$404,$A16,Log!$B$5:$B$404,H$9,Log!$I$5:$I$404,"Needs a date")&gt;0,"Needs a date","No expiry"),SUMPRODUCT(MAX((Log!$A$5:$A$404=$A16)*(Log!$B$5:$B$404=H$9)*Log!$N$5:$N$404)))))</f>
        <v/>
      </c>
      <c r="I16" s="58">
        <f>IF(OR($A16="",I$9=""),"",IF(COUNTIFS(Log!$A$5:$A$404,$A16,Log!$B$5:$B$404,I$9)=0,IF(I$8="Yes","Missing",""),IF(SUMPRODUCT(MAX((Log!$A$5:$A$404=$A16)*(Log!$B$5:$B$404=I$9)*Log!$N$5:$N$404))=0,IF(COUNTIFS(Log!$A$5:$A$404,$A16,Log!$B$5:$B$404,I$9,Log!$I$5:$I$404,"Needs a date")&gt;0,"Needs a date","No expiry"),SUMPRODUCT(MAX((Log!$A$5:$A$404=$A16)*(Log!$B$5:$B$404=I$9)*Log!$N$5:$N$404)))))</f>
        <v/>
      </c>
      <c r="J16" s="58">
        <f>IF(OR($A16="",J$9=""),"",IF(COUNTIFS(Log!$A$5:$A$404,$A16,Log!$B$5:$B$404,J$9)=0,IF(J$8="Yes","Missing",""),IF(SUMPRODUCT(MAX((Log!$A$5:$A$404=$A16)*(Log!$B$5:$B$404=J$9)*Log!$N$5:$N$404))=0,IF(COUNTIFS(Log!$A$5:$A$404,$A16,Log!$B$5:$B$404,J$9,Log!$I$5:$I$404,"Needs a date")&gt;0,"Needs a date","No expiry"),SUMPRODUCT(MAX((Log!$A$5:$A$404=$A16)*(Log!$B$5:$B$404=J$9)*Log!$N$5:$N$404)))))</f>
        <v/>
      </c>
      <c r="K16" s="58">
        <f>IF(OR($A16="",K$9=""),"",IF(COUNTIFS(Log!$A$5:$A$404,$A16,Log!$B$5:$B$404,K$9)=0,IF(K$8="Yes","Missing",""),IF(SUMPRODUCT(MAX((Log!$A$5:$A$404=$A16)*(Log!$B$5:$B$404=K$9)*Log!$N$5:$N$404))=0,IF(COUNTIFS(Log!$A$5:$A$404,$A16,Log!$B$5:$B$404,K$9,Log!$I$5:$I$404,"Needs a date")&gt;0,"Needs a date","No expiry"),SUMPRODUCT(MAX((Log!$A$5:$A$404=$A16)*(Log!$B$5:$B$404=K$9)*Log!$N$5:$N$404)))))</f>
        <v/>
      </c>
      <c r="L16" s="58">
        <f>IF(OR($A16="",L$9=""),"",IF(COUNTIFS(Log!$A$5:$A$404,$A16,Log!$B$5:$B$404,L$9)=0,IF(L$8="Yes","Missing",""),IF(SUMPRODUCT(MAX((Log!$A$5:$A$404=$A16)*(Log!$B$5:$B$404=L$9)*Log!$N$5:$N$404))=0,IF(COUNTIFS(Log!$A$5:$A$404,$A16,Log!$B$5:$B$404,L$9,Log!$I$5:$I$404,"Needs a date")&gt;0,"Needs a date","No expiry"),SUMPRODUCT(MAX((Log!$A$5:$A$404=$A16)*(Log!$B$5:$B$404=L$9)*Log!$N$5:$N$404)))))</f>
        <v/>
      </c>
      <c r="M16" s="58">
        <f>IF(OR($A16="",M$9=""),"",IF(COUNTIFS(Log!$A$5:$A$404,$A16,Log!$B$5:$B$404,M$9)=0,IF(M$8="Yes","Missing",""),IF(SUMPRODUCT(MAX((Log!$A$5:$A$404=$A16)*(Log!$B$5:$B$404=M$9)*Log!$N$5:$N$404))=0,IF(COUNTIFS(Log!$A$5:$A$404,$A16,Log!$B$5:$B$404,M$9,Log!$I$5:$I$404,"Needs a date")&gt;0,"Needs a date","No expiry"),SUMPRODUCT(MAX((Log!$A$5:$A$404=$A16)*(Log!$B$5:$B$404=M$9)*Log!$N$5:$N$404)))))</f>
        <v/>
      </c>
      <c r="N16" s="58">
        <f>IF(OR($A16="",N$9=""),"",IF(COUNTIFS(Log!$A$5:$A$404,$A16,Log!$B$5:$B$404,N$9)=0,IF(N$8="Yes","Missing",""),IF(SUMPRODUCT(MAX((Log!$A$5:$A$404=$A16)*(Log!$B$5:$B$404=N$9)*Log!$N$5:$N$404))=0,IF(COUNTIFS(Log!$A$5:$A$404,$A16,Log!$B$5:$B$404,N$9,Log!$I$5:$I$404,"Needs a date")&gt;0,"Needs a date","No expiry"),SUMPRODUCT(MAX((Log!$A$5:$A$404=$A16)*(Log!$B$5:$B$404=N$9)*Log!$N$5:$N$404)))))</f>
        <v/>
      </c>
    </row>
    <row r="17">
      <c r="A17" s="57">
        <f>IFERROR(IF(INDEX(People!$A$5:$A$34,8)="","",INDEX(People!$A$5:$A$34,8)),"")</f>
        <v/>
      </c>
      <c r="B17" s="57">
        <f>IFERROR(IF(INDEX(People!$B$5:$B$34,8)="","",INDEX(People!$B$5:$B$34,8)),"")</f>
        <v/>
      </c>
      <c r="C17" s="58">
        <f>IF(OR($A17="",C$9=""),"",IF(COUNTIFS(Log!$A$5:$A$404,$A17,Log!$B$5:$B$404,C$9)=0,IF(C$8="Yes","Missing",""),IF(SUMPRODUCT(MAX((Log!$A$5:$A$404=$A17)*(Log!$B$5:$B$404=C$9)*Log!$N$5:$N$404))=0,IF(COUNTIFS(Log!$A$5:$A$404,$A17,Log!$B$5:$B$404,C$9,Log!$I$5:$I$404,"Needs a date")&gt;0,"Needs a date","No expiry"),SUMPRODUCT(MAX((Log!$A$5:$A$404=$A17)*(Log!$B$5:$B$404=C$9)*Log!$N$5:$N$404)))))</f>
        <v/>
      </c>
      <c r="D17" s="58">
        <f>IF(OR($A17="",D$9=""),"",IF(COUNTIFS(Log!$A$5:$A$404,$A17,Log!$B$5:$B$404,D$9)=0,IF(D$8="Yes","Missing",""),IF(SUMPRODUCT(MAX((Log!$A$5:$A$404=$A17)*(Log!$B$5:$B$404=D$9)*Log!$N$5:$N$404))=0,IF(COUNTIFS(Log!$A$5:$A$404,$A17,Log!$B$5:$B$404,D$9,Log!$I$5:$I$404,"Needs a date")&gt;0,"Needs a date","No expiry"),SUMPRODUCT(MAX((Log!$A$5:$A$404=$A17)*(Log!$B$5:$B$404=D$9)*Log!$N$5:$N$404)))))</f>
        <v/>
      </c>
      <c r="E17" s="58">
        <f>IF(OR($A17="",E$9=""),"",IF(COUNTIFS(Log!$A$5:$A$404,$A17,Log!$B$5:$B$404,E$9)=0,IF(E$8="Yes","Missing",""),IF(SUMPRODUCT(MAX((Log!$A$5:$A$404=$A17)*(Log!$B$5:$B$404=E$9)*Log!$N$5:$N$404))=0,IF(COUNTIFS(Log!$A$5:$A$404,$A17,Log!$B$5:$B$404,E$9,Log!$I$5:$I$404,"Needs a date")&gt;0,"Needs a date","No expiry"),SUMPRODUCT(MAX((Log!$A$5:$A$404=$A17)*(Log!$B$5:$B$404=E$9)*Log!$N$5:$N$404)))))</f>
        <v/>
      </c>
      <c r="F17" s="58">
        <f>IF(OR($A17="",F$9=""),"",IF(COUNTIFS(Log!$A$5:$A$404,$A17,Log!$B$5:$B$404,F$9)=0,IF(F$8="Yes","Missing",""),IF(SUMPRODUCT(MAX((Log!$A$5:$A$404=$A17)*(Log!$B$5:$B$404=F$9)*Log!$N$5:$N$404))=0,IF(COUNTIFS(Log!$A$5:$A$404,$A17,Log!$B$5:$B$404,F$9,Log!$I$5:$I$404,"Needs a date")&gt;0,"Needs a date","No expiry"),SUMPRODUCT(MAX((Log!$A$5:$A$404=$A17)*(Log!$B$5:$B$404=F$9)*Log!$N$5:$N$404)))))</f>
        <v/>
      </c>
      <c r="G17" s="58">
        <f>IF(OR($A17="",G$9=""),"",IF(COUNTIFS(Log!$A$5:$A$404,$A17,Log!$B$5:$B$404,G$9)=0,IF(G$8="Yes","Missing",""),IF(SUMPRODUCT(MAX((Log!$A$5:$A$404=$A17)*(Log!$B$5:$B$404=G$9)*Log!$N$5:$N$404))=0,IF(COUNTIFS(Log!$A$5:$A$404,$A17,Log!$B$5:$B$404,G$9,Log!$I$5:$I$404,"Needs a date")&gt;0,"Needs a date","No expiry"),SUMPRODUCT(MAX((Log!$A$5:$A$404=$A17)*(Log!$B$5:$B$404=G$9)*Log!$N$5:$N$404)))))</f>
        <v/>
      </c>
      <c r="H17" s="58">
        <f>IF(OR($A17="",H$9=""),"",IF(COUNTIFS(Log!$A$5:$A$404,$A17,Log!$B$5:$B$404,H$9)=0,IF(H$8="Yes","Missing",""),IF(SUMPRODUCT(MAX((Log!$A$5:$A$404=$A17)*(Log!$B$5:$B$404=H$9)*Log!$N$5:$N$404))=0,IF(COUNTIFS(Log!$A$5:$A$404,$A17,Log!$B$5:$B$404,H$9,Log!$I$5:$I$404,"Needs a date")&gt;0,"Needs a date","No expiry"),SUMPRODUCT(MAX((Log!$A$5:$A$404=$A17)*(Log!$B$5:$B$404=H$9)*Log!$N$5:$N$404)))))</f>
        <v/>
      </c>
      <c r="I17" s="58">
        <f>IF(OR($A17="",I$9=""),"",IF(COUNTIFS(Log!$A$5:$A$404,$A17,Log!$B$5:$B$404,I$9)=0,IF(I$8="Yes","Missing",""),IF(SUMPRODUCT(MAX((Log!$A$5:$A$404=$A17)*(Log!$B$5:$B$404=I$9)*Log!$N$5:$N$404))=0,IF(COUNTIFS(Log!$A$5:$A$404,$A17,Log!$B$5:$B$404,I$9,Log!$I$5:$I$404,"Needs a date")&gt;0,"Needs a date","No expiry"),SUMPRODUCT(MAX((Log!$A$5:$A$404=$A17)*(Log!$B$5:$B$404=I$9)*Log!$N$5:$N$404)))))</f>
        <v/>
      </c>
      <c r="J17" s="58">
        <f>IF(OR($A17="",J$9=""),"",IF(COUNTIFS(Log!$A$5:$A$404,$A17,Log!$B$5:$B$404,J$9)=0,IF(J$8="Yes","Missing",""),IF(SUMPRODUCT(MAX((Log!$A$5:$A$404=$A17)*(Log!$B$5:$B$404=J$9)*Log!$N$5:$N$404))=0,IF(COUNTIFS(Log!$A$5:$A$404,$A17,Log!$B$5:$B$404,J$9,Log!$I$5:$I$404,"Needs a date")&gt;0,"Needs a date","No expiry"),SUMPRODUCT(MAX((Log!$A$5:$A$404=$A17)*(Log!$B$5:$B$404=J$9)*Log!$N$5:$N$404)))))</f>
        <v/>
      </c>
      <c r="K17" s="58">
        <f>IF(OR($A17="",K$9=""),"",IF(COUNTIFS(Log!$A$5:$A$404,$A17,Log!$B$5:$B$404,K$9)=0,IF(K$8="Yes","Missing",""),IF(SUMPRODUCT(MAX((Log!$A$5:$A$404=$A17)*(Log!$B$5:$B$404=K$9)*Log!$N$5:$N$404))=0,IF(COUNTIFS(Log!$A$5:$A$404,$A17,Log!$B$5:$B$404,K$9,Log!$I$5:$I$404,"Needs a date")&gt;0,"Needs a date","No expiry"),SUMPRODUCT(MAX((Log!$A$5:$A$404=$A17)*(Log!$B$5:$B$404=K$9)*Log!$N$5:$N$404)))))</f>
        <v/>
      </c>
      <c r="L17" s="58">
        <f>IF(OR($A17="",L$9=""),"",IF(COUNTIFS(Log!$A$5:$A$404,$A17,Log!$B$5:$B$404,L$9)=0,IF(L$8="Yes","Missing",""),IF(SUMPRODUCT(MAX((Log!$A$5:$A$404=$A17)*(Log!$B$5:$B$404=L$9)*Log!$N$5:$N$404))=0,IF(COUNTIFS(Log!$A$5:$A$404,$A17,Log!$B$5:$B$404,L$9,Log!$I$5:$I$404,"Needs a date")&gt;0,"Needs a date","No expiry"),SUMPRODUCT(MAX((Log!$A$5:$A$404=$A17)*(Log!$B$5:$B$404=L$9)*Log!$N$5:$N$404)))))</f>
        <v/>
      </c>
      <c r="M17" s="58">
        <f>IF(OR($A17="",M$9=""),"",IF(COUNTIFS(Log!$A$5:$A$404,$A17,Log!$B$5:$B$404,M$9)=0,IF(M$8="Yes","Missing",""),IF(SUMPRODUCT(MAX((Log!$A$5:$A$404=$A17)*(Log!$B$5:$B$404=M$9)*Log!$N$5:$N$404))=0,IF(COUNTIFS(Log!$A$5:$A$404,$A17,Log!$B$5:$B$404,M$9,Log!$I$5:$I$404,"Needs a date")&gt;0,"Needs a date","No expiry"),SUMPRODUCT(MAX((Log!$A$5:$A$404=$A17)*(Log!$B$5:$B$404=M$9)*Log!$N$5:$N$404)))))</f>
        <v/>
      </c>
      <c r="N17" s="58">
        <f>IF(OR($A17="",N$9=""),"",IF(COUNTIFS(Log!$A$5:$A$404,$A17,Log!$B$5:$B$404,N$9)=0,IF(N$8="Yes","Missing",""),IF(SUMPRODUCT(MAX((Log!$A$5:$A$404=$A17)*(Log!$B$5:$B$404=N$9)*Log!$N$5:$N$404))=0,IF(COUNTIFS(Log!$A$5:$A$404,$A17,Log!$B$5:$B$404,N$9,Log!$I$5:$I$404,"Needs a date")&gt;0,"Needs a date","No expiry"),SUMPRODUCT(MAX((Log!$A$5:$A$404=$A17)*(Log!$B$5:$B$404=N$9)*Log!$N$5:$N$404)))))</f>
        <v/>
      </c>
    </row>
    <row r="18">
      <c r="A18" s="57">
        <f>IFERROR(IF(INDEX(People!$A$5:$A$34,9)="","",INDEX(People!$A$5:$A$34,9)),"")</f>
        <v/>
      </c>
      <c r="B18" s="57">
        <f>IFERROR(IF(INDEX(People!$B$5:$B$34,9)="","",INDEX(People!$B$5:$B$34,9)),"")</f>
        <v/>
      </c>
      <c r="C18" s="58">
        <f>IF(OR($A18="",C$9=""),"",IF(COUNTIFS(Log!$A$5:$A$404,$A18,Log!$B$5:$B$404,C$9)=0,IF(C$8="Yes","Missing",""),IF(SUMPRODUCT(MAX((Log!$A$5:$A$404=$A18)*(Log!$B$5:$B$404=C$9)*Log!$N$5:$N$404))=0,IF(COUNTIFS(Log!$A$5:$A$404,$A18,Log!$B$5:$B$404,C$9,Log!$I$5:$I$404,"Needs a date")&gt;0,"Needs a date","No expiry"),SUMPRODUCT(MAX((Log!$A$5:$A$404=$A18)*(Log!$B$5:$B$404=C$9)*Log!$N$5:$N$404)))))</f>
        <v/>
      </c>
      <c r="D18" s="58">
        <f>IF(OR($A18="",D$9=""),"",IF(COUNTIFS(Log!$A$5:$A$404,$A18,Log!$B$5:$B$404,D$9)=0,IF(D$8="Yes","Missing",""),IF(SUMPRODUCT(MAX((Log!$A$5:$A$404=$A18)*(Log!$B$5:$B$404=D$9)*Log!$N$5:$N$404))=0,IF(COUNTIFS(Log!$A$5:$A$404,$A18,Log!$B$5:$B$404,D$9,Log!$I$5:$I$404,"Needs a date")&gt;0,"Needs a date","No expiry"),SUMPRODUCT(MAX((Log!$A$5:$A$404=$A18)*(Log!$B$5:$B$404=D$9)*Log!$N$5:$N$404)))))</f>
        <v/>
      </c>
      <c r="E18" s="58">
        <f>IF(OR($A18="",E$9=""),"",IF(COUNTIFS(Log!$A$5:$A$404,$A18,Log!$B$5:$B$404,E$9)=0,IF(E$8="Yes","Missing",""),IF(SUMPRODUCT(MAX((Log!$A$5:$A$404=$A18)*(Log!$B$5:$B$404=E$9)*Log!$N$5:$N$404))=0,IF(COUNTIFS(Log!$A$5:$A$404,$A18,Log!$B$5:$B$404,E$9,Log!$I$5:$I$404,"Needs a date")&gt;0,"Needs a date","No expiry"),SUMPRODUCT(MAX((Log!$A$5:$A$404=$A18)*(Log!$B$5:$B$404=E$9)*Log!$N$5:$N$404)))))</f>
        <v/>
      </c>
      <c r="F18" s="58">
        <f>IF(OR($A18="",F$9=""),"",IF(COUNTIFS(Log!$A$5:$A$404,$A18,Log!$B$5:$B$404,F$9)=0,IF(F$8="Yes","Missing",""),IF(SUMPRODUCT(MAX((Log!$A$5:$A$404=$A18)*(Log!$B$5:$B$404=F$9)*Log!$N$5:$N$404))=0,IF(COUNTIFS(Log!$A$5:$A$404,$A18,Log!$B$5:$B$404,F$9,Log!$I$5:$I$404,"Needs a date")&gt;0,"Needs a date","No expiry"),SUMPRODUCT(MAX((Log!$A$5:$A$404=$A18)*(Log!$B$5:$B$404=F$9)*Log!$N$5:$N$404)))))</f>
        <v/>
      </c>
      <c r="G18" s="58">
        <f>IF(OR($A18="",G$9=""),"",IF(COUNTIFS(Log!$A$5:$A$404,$A18,Log!$B$5:$B$404,G$9)=0,IF(G$8="Yes","Missing",""),IF(SUMPRODUCT(MAX((Log!$A$5:$A$404=$A18)*(Log!$B$5:$B$404=G$9)*Log!$N$5:$N$404))=0,IF(COUNTIFS(Log!$A$5:$A$404,$A18,Log!$B$5:$B$404,G$9,Log!$I$5:$I$404,"Needs a date")&gt;0,"Needs a date","No expiry"),SUMPRODUCT(MAX((Log!$A$5:$A$404=$A18)*(Log!$B$5:$B$404=G$9)*Log!$N$5:$N$404)))))</f>
        <v/>
      </c>
      <c r="H18" s="58">
        <f>IF(OR($A18="",H$9=""),"",IF(COUNTIFS(Log!$A$5:$A$404,$A18,Log!$B$5:$B$404,H$9)=0,IF(H$8="Yes","Missing",""),IF(SUMPRODUCT(MAX((Log!$A$5:$A$404=$A18)*(Log!$B$5:$B$404=H$9)*Log!$N$5:$N$404))=0,IF(COUNTIFS(Log!$A$5:$A$404,$A18,Log!$B$5:$B$404,H$9,Log!$I$5:$I$404,"Needs a date")&gt;0,"Needs a date","No expiry"),SUMPRODUCT(MAX((Log!$A$5:$A$404=$A18)*(Log!$B$5:$B$404=H$9)*Log!$N$5:$N$404)))))</f>
        <v/>
      </c>
      <c r="I18" s="58">
        <f>IF(OR($A18="",I$9=""),"",IF(COUNTIFS(Log!$A$5:$A$404,$A18,Log!$B$5:$B$404,I$9)=0,IF(I$8="Yes","Missing",""),IF(SUMPRODUCT(MAX((Log!$A$5:$A$404=$A18)*(Log!$B$5:$B$404=I$9)*Log!$N$5:$N$404))=0,IF(COUNTIFS(Log!$A$5:$A$404,$A18,Log!$B$5:$B$404,I$9,Log!$I$5:$I$404,"Needs a date")&gt;0,"Needs a date","No expiry"),SUMPRODUCT(MAX((Log!$A$5:$A$404=$A18)*(Log!$B$5:$B$404=I$9)*Log!$N$5:$N$404)))))</f>
        <v/>
      </c>
      <c r="J18" s="58">
        <f>IF(OR($A18="",J$9=""),"",IF(COUNTIFS(Log!$A$5:$A$404,$A18,Log!$B$5:$B$404,J$9)=0,IF(J$8="Yes","Missing",""),IF(SUMPRODUCT(MAX((Log!$A$5:$A$404=$A18)*(Log!$B$5:$B$404=J$9)*Log!$N$5:$N$404))=0,IF(COUNTIFS(Log!$A$5:$A$404,$A18,Log!$B$5:$B$404,J$9,Log!$I$5:$I$404,"Needs a date")&gt;0,"Needs a date","No expiry"),SUMPRODUCT(MAX((Log!$A$5:$A$404=$A18)*(Log!$B$5:$B$404=J$9)*Log!$N$5:$N$404)))))</f>
        <v/>
      </c>
      <c r="K18" s="58">
        <f>IF(OR($A18="",K$9=""),"",IF(COUNTIFS(Log!$A$5:$A$404,$A18,Log!$B$5:$B$404,K$9)=0,IF(K$8="Yes","Missing",""),IF(SUMPRODUCT(MAX((Log!$A$5:$A$404=$A18)*(Log!$B$5:$B$404=K$9)*Log!$N$5:$N$404))=0,IF(COUNTIFS(Log!$A$5:$A$404,$A18,Log!$B$5:$B$404,K$9,Log!$I$5:$I$404,"Needs a date")&gt;0,"Needs a date","No expiry"),SUMPRODUCT(MAX((Log!$A$5:$A$404=$A18)*(Log!$B$5:$B$404=K$9)*Log!$N$5:$N$404)))))</f>
        <v/>
      </c>
      <c r="L18" s="58">
        <f>IF(OR($A18="",L$9=""),"",IF(COUNTIFS(Log!$A$5:$A$404,$A18,Log!$B$5:$B$404,L$9)=0,IF(L$8="Yes","Missing",""),IF(SUMPRODUCT(MAX((Log!$A$5:$A$404=$A18)*(Log!$B$5:$B$404=L$9)*Log!$N$5:$N$404))=0,IF(COUNTIFS(Log!$A$5:$A$404,$A18,Log!$B$5:$B$404,L$9,Log!$I$5:$I$404,"Needs a date")&gt;0,"Needs a date","No expiry"),SUMPRODUCT(MAX((Log!$A$5:$A$404=$A18)*(Log!$B$5:$B$404=L$9)*Log!$N$5:$N$404)))))</f>
        <v/>
      </c>
      <c r="M18" s="58">
        <f>IF(OR($A18="",M$9=""),"",IF(COUNTIFS(Log!$A$5:$A$404,$A18,Log!$B$5:$B$404,M$9)=0,IF(M$8="Yes","Missing",""),IF(SUMPRODUCT(MAX((Log!$A$5:$A$404=$A18)*(Log!$B$5:$B$404=M$9)*Log!$N$5:$N$404))=0,IF(COUNTIFS(Log!$A$5:$A$404,$A18,Log!$B$5:$B$404,M$9,Log!$I$5:$I$404,"Needs a date")&gt;0,"Needs a date","No expiry"),SUMPRODUCT(MAX((Log!$A$5:$A$404=$A18)*(Log!$B$5:$B$404=M$9)*Log!$N$5:$N$404)))))</f>
        <v/>
      </c>
      <c r="N18" s="58">
        <f>IF(OR($A18="",N$9=""),"",IF(COUNTIFS(Log!$A$5:$A$404,$A18,Log!$B$5:$B$404,N$9)=0,IF(N$8="Yes","Missing",""),IF(SUMPRODUCT(MAX((Log!$A$5:$A$404=$A18)*(Log!$B$5:$B$404=N$9)*Log!$N$5:$N$404))=0,IF(COUNTIFS(Log!$A$5:$A$404,$A18,Log!$B$5:$B$404,N$9,Log!$I$5:$I$404,"Needs a date")&gt;0,"Needs a date","No expiry"),SUMPRODUCT(MAX((Log!$A$5:$A$404=$A18)*(Log!$B$5:$B$404=N$9)*Log!$N$5:$N$404)))))</f>
        <v/>
      </c>
    </row>
    <row r="19">
      <c r="A19" s="57">
        <f>IFERROR(IF(INDEX(People!$A$5:$A$34,10)="","",INDEX(People!$A$5:$A$34,10)),"")</f>
        <v/>
      </c>
      <c r="B19" s="57">
        <f>IFERROR(IF(INDEX(People!$B$5:$B$34,10)="","",INDEX(People!$B$5:$B$34,10)),"")</f>
        <v/>
      </c>
      <c r="C19" s="58">
        <f>IF(OR($A19="",C$9=""),"",IF(COUNTIFS(Log!$A$5:$A$404,$A19,Log!$B$5:$B$404,C$9)=0,IF(C$8="Yes","Missing",""),IF(SUMPRODUCT(MAX((Log!$A$5:$A$404=$A19)*(Log!$B$5:$B$404=C$9)*Log!$N$5:$N$404))=0,IF(COUNTIFS(Log!$A$5:$A$404,$A19,Log!$B$5:$B$404,C$9,Log!$I$5:$I$404,"Needs a date")&gt;0,"Needs a date","No expiry"),SUMPRODUCT(MAX((Log!$A$5:$A$404=$A19)*(Log!$B$5:$B$404=C$9)*Log!$N$5:$N$404)))))</f>
        <v/>
      </c>
      <c r="D19" s="58">
        <f>IF(OR($A19="",D$9=""),"",IF(COUNTIFS(Log!$A$5:$A$404,$A19,Log!$B$5:$B$404,D$9)=0,IF(D$8="Yes","Missing",""),IF(SUMPRODUCT(MAX((Log!$A$5:$A$404=$A19)*(Log!$B$5:$B$404=D$9)*Log!$N$5:$N$404))=0,IF(COUNTIFS(Log!$A$5:$A$404,$A19,Log!$B$5:$B$404,D$9,Log!$I$5:$I$404,"Needs a date")&gt;0,"Needs a date","No expiry"),SUMPRODUCT(MAX((Log!$A$5:$A$404=$A19)*(Log!$B$5:$B$404=D$9)*Log!$N$5:$N$404)))))</f>
        <v/>
      </c>
      <c r="E19" s="58">
        <f>IF(OR($A19="",E$9=""),"",IF(COUNTIFS(Log!$A$5:$A$404,$A19,Log!$B$5:$B$404,E$9)=0,IF(E$8="Yes","Missing",""),IF(SUMPRODUCT(MAX((Log!$A$5:$A$404=$A19)*(Log!$B$5:$B$404=E$9)*Log!$N$5:$N$404))=0,IF(COUNTIFS(Log!$A$5:$A$404,$A19,Log!$B$5:$B$404,E$9,Log!$I$5:$I$404,"Needs a date")&gt;0,"Needs a date","No expiry"),SUMPRODUCT(MAX((Log!$A$5:$A$404=$A19)*(Log!$B$5:$B$404=E$9)*Log!$N$5:$N$404)))))</f>
        <v/>
      </c>
      <c r="F19" s="58">
        <f>IF(OR($A19="",F$9=""),"",IF(COUNTIFS(Log!$A$5:$A$404,$A19,Log!$B$5:$B$404,F$9)=0,IF(F$8="Yes","Missing",""),IF(SUMPRODUCT(MAX((Log!$A$5:$A$404=$A19)*(Log!$B$5:$B$404=F$9)*Log!$N$5:$N$404))=0,IF(COUNTIFS(Log!$A$5:$A$404,$A19,Log!$B$5:$B$404,F$9,Log!$I$5:$I$404,"Needs a date")&gt;0,"Needs a date","No expiry"),SUMPRODUCT(MAX((Log!$A$5:$A$404=$A19)*(Log!$B$5:$B$404=F$9)*Log!$N$5:$N$404)))))</f>
        <v/>
      </c>
      <c r="G19" s="58">
        <f>IF(OR($A19="",G$9=""),"",IF(COUNTIFS(Log!$A$5:$A$404,$A19,Log!$B$5:$B$404,G$9)=0,IF(G$8="Yes","Missing",""),IF(SUMPRODUCT(MAX((Log!$A$5:$A$404=$A19)*(Log!$B$5:$B$404=G$9)*Log!$N$5:$N$404))=0,IF(COUNTIFS(Log!$A$5:$A$404,$A19,Log!$B$5:$B$404,G$9,Log!$I$5:$I$404,"Needs a date")&gt;0,"Needs a date","No expiry"),SUMPRODUCT(MAX((Log!$A$5:$A$404=$A19)*(Log!$B$5:$B$404=G$9)*Log!$N$5:$N$404)))))</f>
        <v/>
      </c>
      <c r="H19" s="58">
        <f>IF(OR($A19="",H$9=""),"",IF(COUNTIFS(Log!$A$5:$A$404,$A19,Log!$B$5:$B$404,H$9)=0,IF(H$8="Yes","Missing",""),IF(SUMPRODUCT(MAX((Log!$A$5:$A$404=$A19)*(Log!$B$5:$B$404=H$9)*Log!$N$5:$N$404))=0,IF(COUNTIFS(Log!$A$5:$A$404,$A19,Log!$B$5:$B$404,H$9,Log!$I$5:$I$404,"Needs a date")&gt;0,"Needs a date","No expiry"),SUMPRODUCT(MAX((Log!$A$5:$A$404=$A19)*(Log!$B$5:$B$404=H$9)*Log!$N$5:$N$404)))))</f>
        <v/>
      </c>
      <c r="I19" s="58">
        <f>IF(OR($A19="",I$9=""),"",IF(COUNTIFS(Log!$A$5:$A$404,$A19,Log!$B$5:$B$404,I$9)=0,IF(I$8="Yes","Missing",""),IF(SUMPRODUCT(MAX((Log!$A$5:$A$404=$A19)*(Log!$B$5:$B$404=I$9)*Log!$N$5:$N$404))=0,IF(COUNTIFS(Log!$A$5:$A$404,$A19,Log!$B$5:$B$404,I$9,Log!$I$5:$I$404,"Needs a date")&gt;0,"Needs a date","No expiry"),SUMPRODUCT(MAX((Log!$A$5:$A$404=$A19)*(Log!$B$5:$B$404=I$9)*Log!$N$5:$N$404)))))</f>
        <v/>
      </c>
      <c r="J19" s="58">
        <f>IF(OR($A19="",J$9=""),"",IF(COUNTIFS(Log!$A$5:$A$404,$A19,Log!$B$5:$B$404,J$9)=0,IF(J$8="Yes","Missing",""),IF(SUMPRODUCT(MAX((Log!$A$5:$A$404=$A19)*(Log!$B$5:$B$404=J$9)*Log!$N$5:$N$404))=0,IF(COUNTIFS(Log!$A$5:$A$404,$A19,Log!$B$5:$B$404,J$9,Log!$I$5:$I$404,"Needs a date")&gt;0,"Needs a date","No expiry"),SUMPRODUCT(MAX((Log!$A$5:$A$404=$A19)*(Log!$B$5:$B$404=J$9)*Log!$N$5:$N$404)))))</f>
        <v/>
      </c>
      <c r="K19" s="58">
        <f>IF(OR($A19="",K$9=""),"",IF(COUNTIFS(Log!$A$5:$A$404,$A19,Log!$B$5:$B$404,K$9)=0,IF(K$8="Yes","Missing",""),IF(SUMPRODUCT(MAX((Log!$A$5:$A$404=$A19)*(Log!$B$5:$B$404=K$9)*Log!$N$5:$N$404))=0,IF(COUNTIFS(Log!$A$5:$A$404,$A19,Log!$B$5:$B$404,K$9,Log!$I$5:$I$404,"Needs a date")&gt;0,"Needs a date","No expiry"),SUMPRODUCT(MAX((Log!$A$5:$A$404=$A19)*(Log!$B$5:$B$404=K$9)*Log!$N$5:$N$404)))))</f>
        <v/>
      </c>
      <c r="L19" s="58">
        <f>IF(OR($A19="",L$9=""),"",IF(COUNTIFS(Log!$A$5:$A$404,$A19,Log!$B$5:$B$404,L$9)=0,IF(L$8="Yes","Missing",""),IF(SUMPRODUCT(MAX((Log!$A$5:$A$404=$A19)*(Log!$B$5:$B$404=L$9)*Log!$N$5:$N$404))=0,IF(COUNTIFS(Log!$A$5:$A$404,$A19,Log!$B$5:$B$404,L$9,Log!$I$5:$I$404,"Needs a date")&gt;0,"Needs a date","No expiry"),SUMPRODUCT(MAX((Log!$A$5:$A$404=$A19)*(Log!$B$5:$B$404=L$9)*Log!$N$5:$N$404)))))</f>
        <v/>
      </c>
      <c r="M19" s="58">
        <f>IF(OR($A19="",M$9=""),"",IF(COUNTIFS(Log!$A$5:$A$404,$A19,Log!$B$5:$B$404,M$9)=0,IF(M$8="Yes","Missing",""),IF(SUMPRODUCT(MAX((Log!$A$5:$A$404=$A19)*(Log!$B$5:$B$404=M$9)*Log!$N$5:$N$404))=0,IF(COUNTIFS(Log!$A$5:$A$404,$A19,Log!$B$5:$B$404,M$9,Log!$I$5:$I$404,"Needs a date")&gt;0,"Needs a date","No expiry"),SUMPRODUCT(MAX((Log!$A$5:$A$404=$A19)*(Log!$B$5:$B$404=M$9)*Log!$N$5:$N$404)))))</f>
        <v/>
      </c>
      <c r="N19" s="58">
        <f>IF(OR($A19="",N$9=""),"",IF(COUNTIFS(Log!$A$5:$A$404,$A19,Log!$B$5:$B$404,N$9)=0,IF(N$8="Yes","Missing",""),IF(SUMPRODUCT(MAX((Log!$A$5:$A$404=$A19)*(Log!$B$5:$B$404=N$9)*Log!$N$5:$N$404))=0,IF(COUNTIFS(Log!$A$5:$A$404,$A19,Log!$B$5:$B$404,N$9,Log!$I$5:$I$404,"Needs a date")&gt;0,"Needs a date","No expiry"),SUMPRODUCT(MAX((Log!$A$5:$A$404=$A19)*(Log!$B$5:$B$404=N$9)*Log!$N$5:$N$404)))))</f>
        <v/>
      </c>
    </row>
    <row r="20">
      <c r="A20" s="57">
        <f>IFERROR(IF(INDEX(People!$A$5:$A$34,11)="","",INDEX(People!$A$5:$A$34,11)),"")</f>
        <v/>
      </c>
      <c r="B20" s="57">
        <f>IFERROR(IF(INDEX(People!$B$5:$B$34,11)="","",INDEX(People!$B$5:$B$34,11)),"")</f>
        <v/>
      </c>
      <c r="C20" s="58">
        <f>IF(OR($A20="",C$9=""),"",IF(COUNTIFS(Log!$A$5:$A$404,$A20,Log!$B$5:$B$404,C$9)=0,IF(C$8="Yes","Missing",""),IF(SUMPRODUCT(MAX((Log!$A$5:$A$404=$A20)*(Log!$B$5:$B$404=C$9)*Log!$N$5:$N$404))=0,IF(COUNTIFS(Log!$A$5:$A$404,$A20,Log!$B$5:$B$404,C$9,Log!$I$5:$I$404,"Needs a date")&gt;0,"Needs a date","No expiry"),SUMPRODUCT(MAX((Log!$A$5:$A$404=$A20)*(Log!$B$5:$B$404=C$9)*Log!$N$5:$N$404)))))</f>
        <v/>
      </c>
      <c r="D20" s="58">
        <f>IF(OR($A20="",D$9=""),"",IF(COUNTIFS(Log!$A$5:$A$404,$A20,Log!$B$5:$B$404,D$9)=0,IF(D$8="Yes","Missing",""),IF(SUMPRODUCT(MAX((Log!$A$5:$A$404=$A20)*(Log!$B$5:$B$404=D$9)*Log!$N$5:$N$404))=0,IF(COUNTIFS(Log!$A$5:$A$404,$A20,Log!$B$5:$B$404,D$9,Log!$I$5:$I$404,"Needs a date")&gt;0,"Needs a date","No expiry"),SUMPRODUCT(MAX((Log!$A$5:$A$404=$A20)*(Log!$B$5:$B$404=D$9)*Log!$N$5:$N$404)))))</f>
        <v/>
      </c>
      <c r="E20" s="58">
        <f>IF(OR($A20="",E$9=""),"",IF(COUNTIFS(Log!$A$5:$A$404,$A20,Log!$B$5:$B$404,E$9)=0,IF(E$8="Yes","Missing",""),IF(SUMPRODUCT(MAX((Log!$A$5:$A$404=$A20)*(Log!$B$5:$B$404=E$9)*Log!$N$5:$N$404))=0,IF(COUNTIFS(Log!$A$5:$A$404,$A20,Log!$B$5:$B$404,E$9,Log!$I$5:$I$404,"Needs a date")&gt;0,"Needs a date","No expiry"),SUMPRODUCT(MAX((Log!$A$5:$A$404=$A20)*(Log!$B$5:$B$404=E$9)*Log!$N$5:$N$404)))))</f>
        <v/>
      </c>
      <c r="F20" s="58">
        <f>IF(OR($A20="",F$9=""),"",IF(COUNTIFS(Log!$A$5:$A$404,$A20,Log!$B$5:$B$404,F$9)=0,IF(F$8="Yes","Missing",""),IF(SUMPRODUCT(MAX((Log!$A$5:$A$404=$A20)*(Log!$B$5:$B$404=F$9)*Log!$N$5:$N$404))=0,IF(COUNTIFS(Log!$A$5:$A$404,$A20,Log!$B$5:$B$404,F$9,Log!$I$5:$I$404,"Needs a date")&gt;0,"Needs a date","No expiry"),SUMPRODUCT(MAX((Log!$A$5:$A$404=$A20)*(Log!$B$5:$B$404=F$9)*Log!$N$5:$N$404)))))</f>
        <v/>
      </c>
      <c r="G20" s="58">
        <f>IF(OR($A20="",G$9=""),"",IF(COUNTIFS(Log!$A$5:$A$404,$A20,Log!$B$5:$B$404,G$9)=0,IF(G$8="Yes","Missing",""),IF(SUMPRODUCT(MAX((Log!$A$5:$A$404=$A20)*(Log!$B$5:$B$404=G$9)*Log!$N$5:$N$404))=0,IF(COUNTIFS(Log!$A$5:$A$404,$A20,Log!$B$5:$B$404,G$9,Log!$I$5:$I$404,"Needs a date")&gt;0,"Needs a date","No expiry"),SUMPRODUCT(MAX((Log!$A$5:$A$404=$A20)*(Log!$B$5:$B$404=G$9)*Log!$N$5:$N$404)))))</f>
        <v/>
      </c>
      <c r="H20" s="58">
        <f>IF(OR($A20="",H$9=""),"",IF(COUNTIFS(Log!$A$5:$A$404,$A20,Log!$B$5:$B$404,H$9)=0,IF(H$8="Yes","Missing",""),IF(SUMPRODUCT(MAX((Log!$A$5:$A$404=$A20)*(Log!$B$5:$B$404=H$9)*Log!$N$5:$N$404))=0,IF(COUNTIFS(Log!$A$5:$A$404,$A20,Log!$B$5:$B$404,H$9,Log!$I$5:$I$404,"Needs a date")&gt;0,"Needs a date","No expiry"),SUMPRODUCT(MAX((Log!$A$5:$A$404=$A20)*(Log!$B$5:$B$404=H$9)*Log!$N$5:$N$404)))))</f>
        <v/>
      </c>
      <c r="I20" s="58">
        <f>IF(OR($A20="",I$9=""),"",IF(COUNTIFS(Log!$A$5:$A$404,$A20,Log!$B$5:$B$404,I$9)=0,IF(I$8="Yes","Missing",""),IF(SUMPRODUCT(MAX((Log!$A$5:$A$404=$A20)*(Log!$B$5:$B$404=I$9)*Log!$N$5:$N$404))=0,IF(COUNTIFS(Log!$A$5:$A$404,$A20,Log!$B$5:$B$404,I$9,Log!$I$5:$I$404,"Needs a date")&gt;0,"Needs a date","No expiry"),SUMPRODUCT(MAX((Log!$A$5:$A$404=$A20)*(Log!$B$5:$B$404=I$9)*Log!$N$5:$N$404)))))</f>
        <v/>
      </c>
      <c r="J20" s="58">
        <f>IF(OR($A20="",J$9=""),"",IF(COUNTIFS(Log!$A$5:$A$404,$A20,Log!$B$5:$B$404,J$9)=0,IF(J$8="Yes","Missing",""),IF(SUMPRODUCT(MAX((Log!$A$5:$A$404=$A20)*(Log!$B$5:$B$404=J$9)*Log!$N$5:$N$404))=0,IF(COUNTIFS(Log!$A$5:$A$404,$A20,Log!$B$5:$B$404,J$9,Log!$I$5:$I$404,"Needs a date")&gt;0,"Needs a date","No expiry"),SUMPRODUCT(MAX((Log!$A$5:$A$404=$A20)*(Log!$B$5:$B$404=J$9)*Log!$N$5:$N$404)))))</f>
        <v/>
      </c>
      <c r="K20" s="58">
        <f>IF(OR($A20="",K$9=""),"",IF(COUNTIFS(Log!$A$5:$A$404,$A20,Log!$B$5:$B$404,K$9)=0,IF(K$8="Yes","Missing",""),IF(SUMPRODUCT(MAX((Log!$A$5:$A$404=$A20)*(Log!$B$5:$B$404=K$9)*Log!$N$5:$N$404))=0,IF(COUNTIFS(Log!$A$5:$A$404,$A20,Log!$B$5:$B$404,K$9,Log!$I$5:$I$404,"Needs a date")&gt;0,"Needs a date","No expiry"),SUMPRODUCT(MAX((Log!$A$5:$A$404=$A20)*(Log!$B$5:$B$404=K$9)*Log!$N$5:$N$404)))))</f>
        <v/>
      </c>
      <c r="L20" s="58">
        <f>IF(OR($A20="",L$9=""),"",IF(COUNTIFS(Log!$A$5:$A$404,$A20,Log!$B$5:$B$404,L$9)=0,IF(L$8="Yes","Missing",""),IF(SUMPRODUCT(MAX((Log!$A$5:$A$404=$A20)*(Log!$B$5:$B$404=L$9)*Log!$N$5:$N$404))=0,IF(COUNTIFS(Log!$A$5:$A$404,$A20,Log!$B$5:$B$404,L$9,Log!$I$5:$I$404,"Needs a date")&gt;0,"Needs a date","No expiry"),SUMPRODUCT(MAX((Log!$A$5:$A$404=$A20)*(Log!$B$5:$B$404=L$9)*Log!$N$5:$N$404)))))</f>
        <v/>
      </c>
      <c r="M20" s="58">
        <f>IF(OR($A20="",M$9=""),"",IF(COUNTIFS(Log!$A$5:$A$404,$A20,Log!$B$5:$B$404,M$9)=0,IF(M$8="Yes","Missing",""),IF(SUMPRODUCT(MAX((Log!$A$5:$A$404=$A20)*(Log!$B$5:$B$404=M$9)*Log!$N$5:$N$404))=0,IF(COUNTIFS(Log!$A$5:$A$404,$A20,Log!$B$5:$B$404,M$9,Log!$I$5:$I$404,"Needs a date")&gt;0,"Needs a date","No expiry"),SUMPRODUCT(MAX((Log!$A$5:$A$404=$A20)*(Log!$B$5:$B$404=M$9)*Log!$N$5:$N$404)))))</f>
        <v/>
      </c>
      <c r="N20" s="58">
        <f>IF(OR($A20="",N$9=""),"",IF(COUNTIFS(Log!$A$5:$A$404,$A20,Log!$B$5:$B$404,N$9)=0,IF(N$8="Yes","Missing",""),IF(SUMPRODUCT(MAX((Log!$A$5:$A$404=$A20)*(Log!$B$5:$B$404=N$9)*Log!$N$5:$N$404))=0,IF(COUNTIFS(Log!$A$5:$A$404,$A20,Log!$B$5:$B$404,N$9,Log!$I$5:$I$404,"Needs a date")&gt;0,"Needs a date","No expiry"),SUMPRODUCT(MAX((Log!$A$5:$A$404=$A20)*(Log!$B$5:$B$404=N$9)*Log!$N$5:$N$404)))))</f>
        <v/>
      </c>
    </row>
    <row r="21">
      <c r="A21" s="57">
        <f>IFERROR(IF(INDEX(People!$A$5:$A$34,12)="","",INDEX(People!$A$5:$A$34,12)),"")</f>
        <v/>
      </c>
      <c r="B21" s="57">
        <f>IFERROR(IF(INDEX(People!$B$5:$B$34,12)="","",INDEX(People!$B$5:$B$34,12)),"")</f>
        <v/>
      </c>
      <c r="C21" s="58">
        <f>IF(OR($A21="",C$9=""),"",IF(COUNTIFS(Log!$A$5:$A$404,$A21,Log!$B$5:$B$404,C$9)=0,IF(C$8="Yes","Missing",""),IF(SUMPRODUCT(MAX((Log!$A$5:$A$404=$A21)*(Log!$B$5:$B$404=C$9)*Log!$N$5:$N$404))=0,IF(COUNTIFS(Log!$A$5:$A$404,$A21,Log!$B$5:$B$404,C$9,Log!$I$5:$I$404,"Needs a date")&gt;0,"Needs a date","No expiry"),SUMPRODUCT(MAX((Log!$A$5:$A$404=$A21)*(Log!$B$5:$B$404=C$9)*Log!$N$5:$N$404)))))</f>
        <v/>
      </c>
      <c r="D21" s="58">
        <f>IF(OR($A21="",D$9=""),"",IF(COUNTIFS(Log!$A$5:$A$404,$A21,Log!$B$5:$B$404,D$9)=0,IF(D$8="Yes","Missing",""),IF(SUMPRODUCT(MAX((Log!$A$5:$A$404=$A21)*(Log!$B$5:$B$404=D$9)*Log!$N$5:$N$404))=0,IF(COUNTIFS(Log!$A$5:$A$404,$A21,Log!$B$5:$B$404,D$9,Log!$I$5:$I$404,"Needs a date")&gt;0,"Needs a date","No expiry"),SUMPRODUCT(MAX((Log!$A$5:$A$404=$A21)*(Log!$B$5:$B$404=D$9)*Log!$N$5:$N$404)))))</f>
        <v/>
      </c>
      <c r="E21" s="58">
        <f>IF(OR($A21="",E$9=""),"",IF(COUNTIFS(Log!$A$5:$A$404,$A21,Log!$B$5:$B$404,E$9)=0,IF(E$8="Yes","Missing",""),IF(SUMPRODUCT(MAX((Log!$A$5:$A$404=$A21)*(Log!$B$5:$B$404=E$9)*Log!$N$5:$N$404))=0,IF(COUNTIFS(Log!$A$5:$A$404,$A21,Log!$B$5:$B$404,E$9,Log!$I$5:$I$404,"Needs a date")&gt;0,"Needs a date","No expiry"),SUMPRODUCT(MAX((Log!$A$5:$A$404=$A21)*(Log!$B$5:$B$404=E$9)*Log!$N$5:$N$404)))))</f>
        <v/>
      </c>
      <c r="F21" s="58">
        <f>IF(OR($A21="",F$9=""),"",IF(COUNTIFS(Log!$A$5:$A$404,$A21,Log!$B$5:$B$404,F$9)=0,IF(F$8="Yes","Missing",""),IF(SUMPRODUCT(MAX((Log!$A$5:$A$404=$A21)*(Log!$B$5:$B$404=F$9)*Log!$N$5:$N$404))=0,IF(COUNTIFS(Log!$A$5:$A$404,$A21,Log!$B$5:$B$404,F$9,Log!$I$5:$I$404,"Needs a date")&gt;0,"Needs a date","No expiry"),SUMPRODUCT(MAX((Log!$A$5:$A$404=$A21)*(Log!$B$5:$B$404=F$9)*Log!$N$5:$N$404)))))</f>
        <v/>
      </c>
      <c r="G21" s="58">
        <f>IF(OR($A21="",G$9=""),"",IF(COUNTIFS(Log!$A$5:$A$404,$A21,Log!$B$5:$B$404,G$9)=0,IF(G$8="Yes","Missing",""),IF(SUMPRODUCT(MAX((Log!$A$5:$A$404=$A21)*(Log!$B$5:$B$404=G$9)*Log!$N$5:$N$404))=0,IF(COUNTIFS(Log!$A$5:$A$404,$A21,Log!$B$5:$B$404,G$9,Log!$I$5:$I$404,"Needs a date")&gt;0,"Needs a date","No expiry"),SUMPRODUCT(MAX((Log!$A$5:$A$404=$A21)*(Log!$B$5:$B$404=G$9)*Log!$N$5:$N$404)))))</f>
        <v/>
      </c>
      <c r="H21" s="58">
        <f>IF(OR($A21="",H$9=""),"",IF(COUNTIFS(Log!$A$5:$A$404,$A21,Log!$B$5:$B$404,H$9)=0,IF(H$8="Yes","Missing",""),IF(SUMPRODUCT(MAX((Log!$A$5:$A$404=$A21)*(Log!$B$5:$B$404=H$9)*Log!$N$5:$N$404))=0,IF(COUNTIFS(Log!$A$5:$A$404,$A21,Log!$B$5:$B$404,H$9,Log!$I$5:$I$404,"Needs a date")&gt;0,"Needs a date","No expiry"),SUMPRODUCT(MAX((Log!$A$5:$A$404=$A21)*(Log!$B$5:$B$404=H$9)*Log!$N$5:$N$404)))))</f>
        <v/>
      </c>
      <c r="I21" s="58">
        <f>IF(OR($A21="",I$9=""),"",IF(COUNTIFS(Log!$A$5:$A$404,$A21,Log!$B$5:$B$404,I$9)=0,IF(I$8="Yes","Missing",""),IF(SUMPRODUCT(MAX((Log!$A$5:$A$404=$A21)*(Log!$B$5:$B$404=I$9)*Log!$N$5:$N$404))=0,IF(COUNTIFS(Log!$A$5:$A$404,$A21,Log!$B$5:$B$404,I$9,Log!$I$5:$I$404,"Needs a date")&gt;0,"Needs a date","No expiry"),SUMPRODUCT(MAX((Log!$A$5:$A$404=$A21)*(Log!$B$5:$B$404=I$9)*Log!$N$5:$N$404)))))</f>
        <v/>
      </c>
      <c r="J21" s="58">
        <f>IF(OR($A21="",J$9=""),"",IF(COUNTIFS(Log!$A$5:$A$404,$A21,Log!$B$5:$B$404,J$9)=0,IF(J$8="Yes","Missing",""),IF(SUMPRODUCT(MAX((Log!$A$5:$A$404=$A21)*(Log!$B$5:$B$404=J$9)*Log!$N$5:$N$404))=0,IF(COUNTIFS(Log!$A$5:$A$404,$A21,Log!$B$5:$B$404,J$9,Log!$I$5:$I$404,"Needs a date")&gt;0,"Needs a date","No expiry"),SUMPRODUCT(MAX((Log!$A$5:$A$404=$A21)*(Log!$B$5:$B$404=J$9)*Log!$N$5:$N$404)))))</f>
        <v/>
      </c>
      <c r="K21" s="58">
        <f>IF(OR($A21="",K$9=""),"",IF(COUNTIFS(Log!$A$5:$A$404,$A21,Log!$B$5:$B$404,K$9)=0,IF(K$8="Yes","Missing",""),IF(SUMPRODUCT(MAX((Log!$A$5:$A$404=$A21)*(Log!$B$5:$B$404=K$9)*Log!$N$5:$N$404))=0,IF(COUNTIFS(Log!$A$5:$A$404,$A21,Log!$B$5:$B$404,K$9,Log!$I$5:$I$404,"Needs a date")&gt;0,"Needs a date","No expiry"),SUMPRODUCT(MAX((Log!$A$5:$A$404=$A21)*(Log!$B$5:$B$404=K$9)*Log!$N$5:$N$404)))))</f>
        <v/>
      </c>
      <c r="L21" s="58">
        <f>IF(OR($A21="",L$9=""),"",IF(COUNTIFS(Log!$A$5:$A$404,$A21,Log!$B$5:$B$404,L$9)=0,IF(L$8="Yes","Missing",""),IF(SUMPRODUCT(MAX((Log!$A$5:$A$404=$A21)*(Log!$B$5:$B$404=L$9)*Log!$N$5:$N$404))=0,IF(COUNTIFS(Log!$A$5:$A$404,$A21,Log!$B$5:$B$404,L$9,Log!$I$5:$I$404,"Needs a date")&gt;0,"Needs a date","No expiry"),SUMPRODUCT(MAX((Log!$A$5:$A$404=$A21)*(Log!$B$5:$B$404=L$9)*Log!$N$5:$N$404)))))</f>
        <v/>
      </c>
      <c r="M21" s="58">
        <f>IF(OR($A21="",M$9=""),"",IF(COUNTIFS(Log!$A$5:$A$404,$A21,Log!$B$5:$B$404,M$9)=0,IF(M$8="Yes","Missing",""),IF(SUMPRODUCT(MAX((Log!$A$5:$A$404=$A21)*(Log!$B$5:$B$404=M$9)*Log!$N$5:$N$404))=0,IF(COUNTIFS(Log!$A$5:$A$404,$A21,Log!$B$5:$B$404,M$9,Log!$I$5:$I$404,"Needs a date")&gt;0,"Needs a date","No expiry"),SUMPRODUCT(MAX((Log!$A$5:$A$404=$A21)*(Log!$B$5:$B$404=M$9)*Log!$N$5:$N$404)))))</f>
        <v/>
      </c>
      <c r="N21" s="58">
        <f>IF(OR($A21="",N$9=""),"",IF(COUNTIFS(Log!$A$5:$A$404,$A21,Log!$B$5:$B$404,N$9)=0,IF(N$8="Yes","Missing",""),IF(SUMPRODUCT(MAX((Log!$A$5:$A$404=$A21)*(Log!$B$5:$B$404=N$9)*Log!$N$5:$N$404))=0,IF(COUNTIFS(Log!$A$5:$A$404,$A21,Log!$B$5:$B$404,N$9,Log!$I$5:$I$404,"Needs a date")&gt;0,"Needs a date","No expiry"),SUMPRODUCT(MAX((Log!$A$5:$A$404=$A21)*(Log!$B$5:$B$404=N$9)*Log!$N$5:$N$404)))))</f>
        <v/>
      </c>
    </row>
    <row r="22">
      <c r="A22" s="57">
        <f>IFERROR(IF(INDEX(People!$A$5:$A$34,13)="","",INDEX(People!$A$5:$A$34,13)),"")</f>
        <v/>
      </c>
      <c r="B22" s="57">
        <f>IFERROR(IF(INDEX(People!$B$5:$B$34,13)="","",INDEX(People!$B$5:$B$34,13)),"")</f>
        <v/>
      </c>
      <c r="C22" s="58">
        <f>IF(OR($A22="",C$9=""),"",IF(COUNTIFS(Log!$A$5:$A$404,$A22,Log!$B$5:$B$404,C$9)=0,IF(C$8="Yes","Missing",""),IF(SUMPRODUCT(MAX((Log!$A$5:$A$404=$A22)*(Log!$B$5:$B$404=C$9)*Log!$N$5:$N$404))=0,IF(COUNTIFS(Log!$A$5:$A$404,$A22,Log!$B$5:$B$404,C$9,Log!$I$5:$I$404,"Needs a date")&gt;0,"Needs a date","No expiry"),SUMPRODUCT(MAX((Log!$A$5:$A$404=$A22)*(Log!$B$5:$B$404=C$9)*Log!$N$5:$N$404)))))</f>
        <v/>
      </c>
      <c r="D22" s="58">
        <f>IF(OR($A22="",D$9=""),"",IF(COUNTIFS(Log!$A$5:$A$404,$A22,Log!$B$5:$B$404,D$9)=0,IF(D$8="Yes","Missing",""),IF(SUMPRODUCT(MAX((Log!$A$5:$A$404=$A22)*(Log!$B$5:$B$404=D$9)*Log!$N$5:$N$404))=0,IF(COUNTIFS(Log!$A$5:$A$404,$A22,Log!$B$5:$B$404,D$9,Log!$I$5:$I$404,"Needs a date")&gt;0,"Needs a date","No expiry"),SUMPRODUCT(MAX((Log!$A$5:$A$404=$A22)*(Log!$B$5:$B$404=D$9)*Log!$N$5:$N$404)))))</f>
        <v/>
      </c>
      <c r="E22" s="58">
        <f>IF(OR($A22="",E$9=""),"",IF(COUNTIFS(Log!$A$5:$A$404,$A22,Log!$B$5:$B$404,E$9)=0,IF(E$8="Yes","Missing",""),IF(SUMPRODUCT(MAX((Log!$A$5:$A$404=$A22)*(Log!$B$5:$B$404=E$9)*Log!$N$5:$N$404))=0,IF(COUNTIFS(Log!$A$5:$A$404,$A22,Log!$B$5:$B$404,E$9,Log!$I$5:$I$404,"Needs a date")&gt;0,"Needs a date","No expiry"),SUMPRODUCT(MAX((Log!$A$5:$A$404=$A22)*(Log!$B$5:$B$404=E$9)*Log!$N$5:$N$404)))))</f>
        <v/>
      </c>
      <c r="F22" s="58">
        <f>IF(OR($A22="",F$9=""),"",IF(COUNTIFS(Log!$A$5:$A$404,$A22,Log!$B$5:$B$404,F$9)=0,IF(F$8="Yes","Missing",""),IF(SUMPRODUCT(MAX((Log!$A$5:$A$404=$A22)*(Log!$B$5:$B$404=F$9)*Log!$N$5:$N$404))=0,IF(COUNTIFS(Log!$A$5:$A$404,$A22,Log!$B$5:$B$404,F$9,Log!$I$5:$I$404,"Needs a date")&gt;0,"Needs a date","No expiry"),SUMPRODUCT(MAX((Log!$A$5:$A$404=$A22)*(Log!$B$5:$B$404=F$9)*Log!$N$5:$N$404)))))</f>
        <v/>
      </c>
      <c r="G22" s="58">
        <f>IF(OR($A22="",G$9=""),"",IF(COUNTIFS(Log!$A$5:$A$404,$A22,Log!$B$5:$B$404,G$9)=0,IF(G$8="Yes","Missing",""),IF(SUMPRODUCT(MAX((Log!$A$5:$A$404=$A22)*(Log!$B$5:$B$404=G$9)*Log!$N$5:$N$404))=0,IF(COUNTIFS(Log!$A$5:$A$404,$A22,Log!$B$5:$B$404,G$9,Log!$I$5:$I$404,"Needs a date")&gt;0,"Needs a date","No expiry"),SUMPRODUCT(MAX((Log!$A$5:$A$404=$A22)*(Log!$B$5:$B$404=G$9)*Log!$N$5:$N$404)))))</f>
        <v/>
      </c>
      <c r="H22" s="58">
        <f>IF(OR($A22="",H$9=""),"",IF(COUNTIFS(Log!$A$5:$A$404,$A22,Log!$B$5:$B$404,H$9)=0,IF(H$8="Yes","Missing",""),IF(SUMPRODUCT(MAX((Log!$A$5:$A$404=$A22)*(Log!$B$5:$B$404=H$9)*Log!$N$5:$N$404))=0,IF(COUNTIFS(Log!$A$5:$A$404,$A22,Log!$B$5:$B$404,H$9,Log!$I$5:$I$404,"Needs a date")&gt;0,"Needs a date","No expiry"),SUMPRODUCT(MAX((Log!$A$5:$A$404=$A22)*(Log!$B$5:$B$404=H$9)*Log!$N$5:$N$404)))))</f>
        <v/>
      </c>
      <c r="I22" s="58">
        <f>IF(OR($A22="",I$9=""),"",IF(COUNTIFS(Log!$A$5:$A$404,$A22,Log!$B$5:$B$404,I$9)=0,IF(I$8="Yes","Missing",""),IF(SUMPRODUCT(MAX((Log!$A$5:$A$404=$A22)*(Log!$B$5:$B$404=I$9)*Log!$N$5:$N$404))=0,IF(COUNTIFS(Log!$A$5:$A$404,$A22,Log!$B$5:$B$404,I$9,Log!$I$5:$I$404,"Needs a date")&gt;0,"Needs a date","No expiry"),SUMPRODUCT(MAX((Log!$A$5:$A$404=$A22)*(Log!$B$5:$B$404=I$9)*Log!$N$5:$N$404)))))</f>
        <v/>
      </c>
      <c r="J22" s="58">
        <f>IF(OR($A22="",J$9=""),"",IF(COUNTIFS(Log!$A$5:$A$404,$A22,Log!$B$5:$B$404,J$9)=0,IF(J$8="Yes","Missing",""),IF(SUMPRODUCT(MAX((Log!$A$5:$A$404=$A22)*(Log!$B$5:$B$404=J$9)*Log!$N$5:$N$404))=0,IF(COUNTIFS(Log!$A$5:$A$404,$A22,Log!$B$5:$B$404,J$9,Log!$I$5:$I$404,"Needs a date")&gt;0,"Needs a date","No expiry"),SUMPRODUCT(MAX((Log!$A$5:$A$404=$A22)*(Log!$B$5:$B$404=J$9)*Log!$N$5:$N$404)))))</f>
        <v/>
      </c>
      <c r="K22" s="58">
        <f>IF(OR($A22="",K$9=""),"",IF(COUNTIFS(Log!$A$5:$A$404,$A22,Log!$B$5:$B$404,K$9)=0,IF(K$8="Yes","Missing",""),IF(SUMPRODUCT(MAX((Log!$A$5:$A$404=$A22)*(Log!$B$5:$B$404=K$9)*Log!$N$5:$N$404))=0,IF(COUNTIFS(Log!$A$5:$A$404,$A22,Log!$B$5:$B$404,K$9,Log!$I$5:$I$404,"Needs a date")&gt;0,"Needs a date","No expiry"),SUMPRODUCT(MAX((Log!$A$5:$A$404=$A22)*(Log!$B$5:$B$404=K$9)*Log!$N$5:$N$404)))))</f>
        <v/>
      </c>
      <c r="L22" s="58">
        <f>IF(OR($A22="",L$9=""),"",IF(COUNTIFS(Log!$A$5:$A$404,$A22,Log!$B$5:$B$404,L$9)=0,IF(L$8="Yes","Missing",""),IF(SUMPRODUCT(MAX((Log!$A$5:$A$404=$A22)*(Log!$B$5:$B$404=L$9)*Log!$N$5:$N$404))=0,IF(COUNTIFS(Log!$A$5:$A$404,$A22,Log!$B$5:$B$404,L$9,Log!$I$5:$I$404,"Needs a date")&gt;0,"Needs a date","No expiry"),SUMPRODUCT(MAX((Log!$A$5:$A$404=$A22)*(Log!$B$5:$B$404=L$9)*Log!$N$5:$N$404)))))</f>
        <v/>
      </c>
      <c r="M22" s="58">
        <f>IF(OR($A22="",M$9=""),"",IF(COUNTIFS(Log!$A$5:$A$404,$A22,Log!$B$5:$B$404,M$9)=0,IF(M$8="Yes","Missing",""),IF(SUMPRODUCT(MAX((Log!$A$5:$A$404=$A22)*(Log!$B$5:$B$404=M$9)*Log!$N$5:$N$404))=0,IF(COUNTIFS(Log!$A$5:$A$404,$A22,Log!$B$5:$B$404,M$9,Log!$I$5:$I$404,"Needs a date")&gt;0,"Needs a date","No expiry"),SUMPRODUCT(MAX((Log!$A$5:$A$404=$A22)*(Log!$B$5:$B$404=M$9)*Log!$N$5:$N$404)))))</f>
        <v/>
      </c>
      <c r="N22" s="58">
        <f>IF(OR($A22="",N$9=""),"",IF(COUNTIFS(Log!$A$5:$A$404,$A22,Log!$B$5:$B$404,N$9)=0,IF(N$8="Yes","Missing",""),IF(SUMPRODUCT(MAX((Log!$A$5:$A$404=$A22)*(Log!$B$5:$B$404=N$9)*Log!$N$5:$N$404))=0,IF(COUNTIFS(Log!$A$5:$A$404,$A22,Log!$B$5:$B$404,N$9,Log!$I$5:$I$404,"Needs a date")&gt;0,"Needs a date","No expiry"),SUMPRODUCT(MAX((Log!$A$5:$A$404=$A22)*(Log!$B$5:$B$404=N$9)*Log!$N$5:$N$404)))))</f>
        <v/>
      </c>
    </row>
    <row r="23">
      <c r="A23" s="57">
        <f>IFERROR(IF(INDEX(People!$A$5:$A$34,14)="","",INDEX(People!$A$5:$A$34,14)),"")</f>
        <v/>
      </c>
      <c r="B23" s="57">
        <f>IFERROR(IF(INDEX(People!$B$5:$B$34,14)="","",INDEX(People!$B$5:$B$34,14)),"")</f>
        <v/>
      </c>
      <c r="C23" s="58">
        <f>IF(OR($A23="",C$9=""),"",IF(COUNTIFS(Log!$A$5:$A$404,$A23,Log!$B$5:$B$404,C$9)=0,IF(C$8="Yes","Missing",""),IF(SUMPRODUCT(MAX((Log!$A$5:$A$404=$A23)*(Log!$B$5:$B$404=C$9)*Log!$N$5:$N$404))=0,IF(COUNTIFS(Log!$A$5:$A$404,$A23,Log!$B$5:$B$404,C$9,Log!$I$5:$I$404,"Needs a date")&gt;0,"Needs a date","No expiry"),SUMPRODUCT(MAX((Log!$A$5:$A$404=$A23)*(Log!$B$5:$B$404=C$9)*Log!$N$5:$N$404)))))</f>
        <v/>
      </c>
      <c r="D23" s="58">
        <f>IF(OR($A23="",D$9=""),"",IF(COUNTIFS(Log!$A$5:$A$404,$A23,Log!$B$5:$B$404,D$9)=0,IF(D$8="Yes","Missing",""),IF(SUMPRODUCT(MAX((Log!$A$5:$A$404=$A23)*(Log!$B$5:$B$404=D$9)*Log!$N$5:$N$404))=0,IF(COUNTIFS(Log!$A$5:$A$404,$A23,Log!$B$5:$B$404,D$9,Log!$I$5:$I$404,"Needs a date")&gt;0,"Needs a date","No expiry"),SUMPRODUCT(MAX((Log!$A$5:$A$404=$A23)*(Log!$B$5:$B$404=D$9)*Log!$N$5:$N$404)))))</f>
        <v/>
      </c>
      <c r="E23" s="58">
        <f>IF(OR($A23="",E$9=""),"",IF(COUNTIFS(Log!$A$5:$A$404,$A23,Log!$B$5:$B$404,E$9)=0,IF(E$8="Yes","Missing",""),IF(SUMPRODUCT(MAX((Log!$A$5:$A$404=$A23)*(Log!$B$5:$B$404=E$9)*Log!$N$5:$N$404))=0,IF(COUNTIFS(Log!$A$5:$A$404,$A23,Log!$B$5:$B$404,E$9,Log!$I$5:$I$404,"Needs a date")&gt;0,"Needs a date","No expiry"),SUMPRODUCT(MAX((Log!$A$5:$A$404=$A23)*(Log!$B$5:$B$404=E$9)*Log!$N$5:$N$404)))))</f>
        <v/>
      </c>
      <c r="F23" s="58">
        <f>IF(OR($A23="",F$9=""),"",IF(COUNTIFS(Log!$A$5:$A$404,$A23,Log!$B$5:$B$404,F$9)=0,IF(F$8="Yes","Missing",""),IF(SUMPRODUCT(MAX((Log!$A$5:$A$404=$A23)*(Log!$B$5:$B$404=F$9)*Log!$N$5:$N$404))=0,IF(COUNTIFS(Log!$A$5:$A$404,$A23,Log!$B$5:$B$404,F$9,Log!$I$5:$I$404,"Needs a date")&gt;0,"Needs a date","No expiry"),SUMPRODUCT(MAX((Log!$A$5:$A$404=$A23)*(Log!$B$5:$B$404=F$9)*Log!$N$5:$N$404)))))</f>
        <v/>
      </c>
      <c r="G23" s="58">
        <f>IF(OR($A23="",G$9=""),"",IF(COUNTIFS(Log!$A$5:$A$404,$A23,Log!$B$5:$B$404,G$9)=0,IF(G$8="Yes","Missing",""),IF(SUMPRODUCT(MAX((Log!$A$5:$A$404=$A23)*(Log!$B$5:$B$404=G$9)*Log!$N$5:$N$404))=0,IF(COUNTIFS(Log!$A$5:$A$404,$A23,Log!$B$5:$B$404,G$9,Log!$I$5:$I$404,"Needs a date")&gt;0,"Needs a date","No expiry"),SUMPRODUCT(MAX((Log!$A$5:$A$404=$A23)*(Log!$B$5:$B$404=G$9)*Log!$N$5:$N$404)))))</f>
        <v/>
      </c>
      <c r="H23" s="58">
        <f>IF(OR($A23="",H$9=""),"",IF(COUNTIFS(Log!$A$5:$A$404,$A23,Log!$B$5:$B$404,H$9)=0,IF(H$8="Yes","Missing",""),IF(SUMPRODUCT(MAX((Log!$A$5:$A$404=$A23)*(Log!$B$5:$B$404=H$9)*Log!$N$5:$N$404))=0,IF(COUNTIFS(Log!$A$5:$A$404,$A23,Log!$B$5:$B$404,H$9,Log!$I$5:$I$404,"Needs a date")&gt;0,"Needs a date","No expiry"),SUMPRODUCT(MAX((Log!$A$5:$A$404=$A23)*(Log!$B$5:$B$404=H$9)*Log!$N$5:$N$404)))))</f>
        <v/>
      </c>
      <c r="I23" s="58">
        <f>IF(OR($A23="",I$9=""),"",IF(COUNTIFS(Log!$A$5:$A$404,$A23,Log!$B$5:$B$404,I$9)=0,IF(I$8="Yes","Missing",""),IF(SUMPRODUCT(MAX((Log!$A$5:$A$404=$A23)*(Log!$B$5:$B$404=I$9)*Log!$N$5:$N$404))=0,IF(COUNTIFS(Log!$A$5:$A$404,$A23,Log!$B$5:$B$404,I$9,Log!$I$5:$I$404,"Needs a date")&gt;0,"Needs a date","No expiry"),SUMPRODUCT(MAX((Log!$A$5:$A$404=$A23)*(Log!$B$5:$B$404=I$9)*Log!$N$5:$N$404)))))</f>
        <v/>
      </c>
      <c r="J23" s="58">
        <f>IF(OR($A23="",J$9=""),"",IF(COUNTIFS(Log!$A$5:$A$404,$A23,Log!$B$5:$B$404,J$9)=0,IF(J$8="Yes","Missing",""),IF(SUMPRODUCT(MAX((Log!$A$5:$A$404=$A23)*(Log!$B$5:$B$404=J$9)*Log!$N$5:$N$404))=0,IF(COUNTIFS(Log!$A$5:$A$404,$A23,Log!$B$5:$B$404,J$9,Log!$I$5:$I$404,"Needs a date")&gt;0,"Needs a date","No expiry"),SUMPRODUCT(MAX((Log!$A$5:$A$404=$A23)*(Log!$B$5:$B$404=J$9)*Log!$N$5:$N$404)))))</f>
        <v/>
      </c>
      <c r="K23" s="58">
        <f>IF(OR($A23="",K$9=""),"",IF(COUNTIFS(Log!$A$5:$A$404,$A23,Log!$B$5:$B$404,K$9)=0,IF(K$8="Yes","Missing",""),IF(SUMPRODUCT(MAX((Log!$A$5:$A$404=$A23)*(Log!$B$5:$B$404=K$9)*Log!$N$5:$N$404))=0,IF(COUNTIFS(Log!$A$5:$A$404,$A23,Log!$B$5:$B$404,K$9,Log!$I$5:$I$404,"Needs a date")&gt;0,"Needs a date","No expiry"),SUMPRODUCT(MAX((Log!$A$5:$A$404=$A23)*(Log!$B$5:$B$404=K$9)*Log!$N$5:$N$404)))))</f>
        <v/>
      </c>
      <c r="L23" s="58">
        <f>IF(OR($A23="",L$9=""),"",IF(COUNTIFS(Log!$A$5:$A$404,$A23,Log!$B$5:$B$404,L$9)=0,IF(L$8="Yes","Missing",""),IF(SUMPRODUCT(MAX((Log!$A$5:$A$404=$A23)*(Log!$B$5:$B$404=L$9)*Log!$N$5:$N$404))=0,IF(COUNTIFS(Log!$A$5:$A$404,$A23,Log!$B$5:$B$404,L$9,Log!$I$5:$I$404,"Needs a date")&gt;0,"Needs a date","No expiry"),SUMPRODUCT(MAX((Log!$A$5:$A$404=$A23)*(Log!$B$5:$B$404=L$9)*Log!$N$5:$N$404)))))</f>
        <v/>
      </c>
      <c r="M23" s="58">
        <f>IF(OR($A23="",M$9=""),"",IF(COUNTIFS(Log!$A$5:$A$404,$A23,Log!$B$5:$B$404,M$9)=0,IF(M$8="Yes","Missing",""),IF(SUMPRODUCT(MAX((Log!$A$5:$A$404=$A23)*(Log!$B$5:$B$404=M$9)*Log!$N$5:$N$404))=0,IF(COUNTIFS(Log!$A$5:$A$404,$A23,Log!$B$5:$B$404,M$9,Log!$I$5:$I$404,"Needs a date")&gt;0,"Needs a date","No expiry"),SUMPRODUCT(MAX((Log!$A$5:$A$404=$A23)*(Log!$B$5:$B$404=M$9)*Log!$N$5:$N$404)))))</f>
        <v/>
      </c>
      <c r="N23" s="58">
        <f>IF(OR($A23="",N$9=""),"",IF(COUNTIFS(Log!$A$5:$A$404,$A23,Log!$B$5:$B$404,N$9)=0,IF(N$8="Yes","Missing",""),IF(SUMPRODUCT(MAX((Log!$A$5:$A$404=$A23)*(Log!$B$5:$B$404=N$9)*Log!$N$5:$N$404))=0,IF(COUNTIFS(Log!$A$5:$A$404,$A23,Log!$B$5:$B$404,N$9,Log!$I$5:$I$404,"Needs a date")&gt;0,"Needs a date","No expiry"),SUMPRODUCT(MAX((Log!$A$5:$A$404=$A23)*(Log!$B$5:$B$404=N$9)*Log!$N$5:$N$404)))))</f>
        <v/>
      </c>
    </row>
    <row r="24">
      <c r="A24" s="57">
        <f>IFERROR(IF(INDEX(People!$A$5:$A$34,15)="","",INDEX(People!$A$5:$A$34,15)),"")</f>
        <v/>
      </c>
      <c r="B24" s="57">
        <f>IFERROR(IF(INDEX(People!$B$5:$B$34,15)="","",INDEX(People!$B$5:$B$34,15)),"")</f>
        <v/>
      </c>
      <c r="C24" s="58">
        <f>IF(OR($A24="",C$9=""),"",IF(COUNTIFS(Log!$A$5:$A$404,$A24,Log!$B$5:$B$404,C$9)=0,IF(C$8="Yes","Missing",""),IF(SUMPRODUCT(MAX((Log!$A$5:$A$404=$A24)*(Log!$B$5:$B$404=C$9)*Log!$N$5:$N$404))=0,IF(COUNTIFS(Log!$A$5:$A$404,$A24,Log!$B$5:$B$404,C$9,Log!$I$5:$I$404,"Needs a date")&gt;0,"Needs a date","No expiry"),SUMPRODUCT(MAX((Log!$A$5:$A$404=$A24)*(Log!$B$5:$B$404=C$9)*Log!$N$5:$N$404)))))</f>
        <v/>
      </c>
      <c r="D24" s="58">
        <f>IF(OR($A24="",D$9=""),"",IF(COUNTIFS(Log!$A$5:$A$404,$A24,Log!$B$5:$B$404,D$9)=0,IF(D$8="Yes","Missing",""),IF(SUMPRODUCT(MAX((Log!$A$5:$A$404=$A24)*(Log!$B$5:$B$404=D$9)*Log!$N$5:$N$404))=0,IF(COUNTIFS(Log!$A$5:$A$404,$A24,Log!$B$5:$B$404,D$9,Log!$I$5:$I$404,"Needs a date")&gt;0,"Needs a date","No expiry"),SUMPRODUCT(MAX((Log!$A$5:$A$404=$A24)*(Log!$B$5:$B$404=D$9)*Log!$N$5:$N$404)))))</f>
        <v/>
      </c>
      <c r="E24" s="58">
        <f>IF(OR($A24="",E$9=""),"",IF(COUNTIFS(Log!$A$5:$A$404,$A24,Log!$B$5:$B$404,E$9)=0,IF(E$8="Yes","Missing",""),IF(SUMPRODUCT(MAX((Log!$A$5:$A$404=$A24)*(Log!$B$5:$B$404=E$9)*Log!$N$5:$N$404))=0,IF(COUNTIFS(Log!$A$5:$A$404,$A24,Log!$B$5:$B$404,E$9,Log!$I$5:$I$404,"Needs a date")&gt;0,"Needs a date","No expiry"),SUMPRODUCT(MAX((Log!$A$5:$A$404=$A24)*(Log!$B$5:$B$404=E$9)*Log!$N$5:$N$404)))))</f>
        <v/>
      </c>
      <c r="F24" s="58">
        <f>IF(OR($A24="",F$9=""),"",IF(COUNTIFS(Log!$A$5:$A$404,$A24,Log!$B$5:$B$404,F$9)=0,IF(F$8="Yes","Missing",""),IF(SUMPRODUCT(MAX((Log!$A$5:$A$404=$A24)*(Log!$B$5:$B$404=F$9)*Log!$N$5:$N$404))=0,IF(COUNTIFS(Log!$A$5:$A$404,$A24,Log!$B$5:$B$404,F$9,Log!$I$5:$I$404,"Needs a date")&gt;0,"Needs a date","No expiry"),SUMPRODUCT(MAX((Log!$A$5:$A$404=$A24)*(Log!$B$5:$B$404=F$9)*Log!$N$5:$N$404)))))</f>
        <v/>
      </c>
      <c r="G24" s="58">
        <f>IF(OR($A24="",G$9=""),"",IF(COUNTIFS(Log!$A$5:$A$404,$A24,Log!$B$5:$B$404,G$9)=0,IF(G$8="Yes","Missing",""),IF(SUMPRODUCT(MAX((Log!$A$5:$A$404=$A24)*(Log!$B$5:$B$404=G$9)*Log!$N$5:$N$404))=0,IF(COUNTIFS(Log!$A$5:$A$404,$A24,Log!$B$5:$B$404,G$9,Log!$I$5:$I$404,"Needs a date")&gt;0,"Needs a date","No expiry"),SUMPRODUCT(MAX((Log!$A$5:$A$404=$A24)*(Log!$B$5:$B$404=G$9)*Log!$N$5:$N$404)))))</f>
        <v/>
      </c>
      <c r="H24" s="58">
        <f>IF(OR($A24="",H$9=""),"",IF(COUNTIFS(Log!$A$5:$A$404,$A24,Log!$B$5:$B$404,H$9)=0,IF(H$8="Yes","Missing",""),IF(SUMPRODUCT(MAX((Log!$A$5:$A$404=$A24)*(Log!$B$5:$B$404=H$9)*Log!$N$5:$N$404))=0,IF(COUNTIFS(Log!$A$5:$A$404,$A24,Log!$B$5:$B$404,H$9,Log!$I$5:$I$404,"Needs a date")&gt;0,"Needs a date","No expiry"),SUMPRODUCT(MAX((Log!$A$5:$A$404=$A24)*(Log!$B$5:$B$404=H$9)*Log!$N$5:$N$404)))))</f>
        <v/>
      </c>
      <c r="I24" s="58">
        <f>IF(OR($A24="",I$9=""),"",IF(COUNTIFS(Log!$A$5:$A$404,$A24,Log!$B$5:$B$404,I$9)=0,IF(I$8="Yes","Missing",""),IF(SUMPRODUCT(MAX((Log!$A$5:$A$404=$A24)*(Log!$B$5:$B$404=I$9)*Log!$N$5:$N$404))=0,IF(COUNTIFS(Log!$A$5:$A$404,$A24,Log!$B$5:$B$404,I$9,Log!$I$5:$I$404,"Needs a date")&gt;0,"Needs a date","No expiry"),SUMPRODUCT(MAX((Log!$A$5:$A$404=$A24)*(Log!$B$5:$B$404=I$9)*Log!$N$5:$N$404)))))</f>
        <v/>
      </c>
      <c r="J24" s="58">
        <f>IF(OR($A24="",J$9=""),"",IF(COUNTIFS(Log!$A$5:$A$404,$A24,Log!$B$5:$B$404,J$9)=0,IF(J$8="Yes","Missing",""),IF(SUMPRODUCT(MAX((Log!$A$5:$A$404=$A24)*(Log!$B$5:$B$404=J$9)*Log!$N$5:$N$404))=0,IF(COUNTIFS(Log!$A$5:$A$404,$A24,Log!$B$5:$B$404,J$9,Log!$I$5:$I$404,"Needs a date")&gt;0,"Needs a date","No expiry"),SUMPRODUCT(MAX((Log!$A$5:$A$404=$A24)*(Log!$B$5:$B$404=J$9)*Log!$N$5:$N$404)))))</f>
        <v/>
      </c>
      <c r="K24" s="58">
        <f>IF(OR($A24="",K$9=""),"",IF(COUNTIFS(Log!$A$5:$A$404,$A24,Log!$B$5:$B$404,K$9)=0,IF(K$8="Yes","Missing",""),IF(SUMPRODUCT(MAX((Log!$A$5:$A$404=$A24)*(Log!$B$5:$B$404=K$9)*Log!$N$5:$N$404))=0,IF(COUNTIFS(Log!$A$5:$A$404,$A24,Log!$B$5:$B$404,K$9,Log!$I$5:$I$404,"Needs a date")&gt;0,"Needs a date","No expiry"),SUMPRODUCT(MAX((Log!$A$5:$A$404=$A24)*(Log!$B$5:$B$404=K$9)*Log!$N$5:$N$404)))))</f>
        <v/>
      </c>
      <c r="L24" s="58">
        <f>IF(OR($A24="",L$9=""),"",IF(COUNTIFS(Log!$A$5:$A$404,$A24,Log!$B$5:$B$404,L$9)=0,IF(L$8="Yes","Missing",""),IF(SUMPRODUCT(MAX((Log!$A$5:$A$404=$A24)*(Log!$B$5:$B$404=L$9)*Log!$N$5:$N$404))=0,IF(COUNTIFS(Log!$A$5:$A$404,$A24,Log!$B$5:$B$404,L$9,Log!$I$5:$I$404,"Needs a date")&gt;0,"Needs a date","No expiry"),SUMPRODUCT(MAX((Log!$A$5:$A$404=$A24)*(Log!$B$5:$B$404=L$9)*Log!$N$5:$N$404)))))</f>
        <v/>
      </c>
      <c r="M24" s="58">
        <f>IF(OR($A24="",M$9=""),"",IF(COUNTIFS(Log!$A$5:$A$404,$A24,Log!$B$5:$B$404,M$9)=0,IF(M$8="Yes","Missing",""),IF(SUMPRODUCT(MAX((Log!$A$5:$A$404=$A24)*(Log!$B$5:$B$404=M$9)*Log!$N$5:$N$404))=0,IF(COUNTIFS(Log!$A$5:$A$404,$A24,Log!$B$5:$B$404,M$9,Log!$I$5:$I$404,"Needs a date")&gt;0,"Needs a date","No expiry"),SUMPRODUCT(MAX((Log!$A$5:$A$404=$A24)*(Log!$B$5:$B$404=M$9)*Log!$N$5:$N$404)))))</f>
        <v/>
      </c>
      <c r="N24" s="58">
        <f>IF(OR($A24="",N$9=""),"",IF(COUNTIFS(Log!$A$5:$A$404,$A24,Log!$B$5:$B$404,N$9)=0,IF(N$8="Yes","Missing",""),IF(SUMPRODUCT(MAX((Log!$A$5:$A$404=$A24)*(Log!$B$5:$B$404=N$9)*Log!$N$5:$N$404))=0,IF(COUNTIFS(Log!$A$5:$A$404,$A24,Log!$B$5:$B$404,N$9,Log!$I$5:$I$404,"Needs a date")&gt;0,"Needs a date","No expiry"),SUMPRODUCT(MAX((Log!$A$5:$A$404=$A24)*(Log!$B$5:$B$404=N$9)*Log!$N$5:$N$404)))))</f>
        <v/>
      </c>
    </row>
    <row r="25">
      <c r="A25" s="57">
        <f>IFERROR(IF(INDEX(People!$A$5:$A$34,16)="","",INDEX(People!$A$5:$A$34,16)),"")</f>
        <v/>
      </c>
      <c r="B25" s="57">
        <f>IFERROR(IF(INDEX(People!$B$5:$B$34,16)="","",INDEX(People!$B$5:$B$34,16)),"")</f>
        <v/>
      </c>
      <c r="C25" s="58">
        <f>IF(OR($A25="",C$9=""),"",IF(COUNTIFS(Log!$A$5:$A$404,$A25,Log!$B$5:$B$404,C$9)=0,IF(C$8="Yes","Missing",""),IF(SUMPRODUCT(MAX((Log!$A$5:$A$404=$A25)*(Log!$B$5:$B$404=C$9)*Log!$N$5:$N$404))=0,IF(COUNTIFS(Log!$A$5:$A$404,$A25,Log!$B$5:$B$404,C$9,Log!$I$5:$I$404,"Needs a date")&gt;0,"Needs a date","No expiry"),SUMPRODUCT(MAX((Log!$A$5:$A$404=$A25)*(Log!$B$5:$B$404=C$9)*Log!$N$5:$N$404)))))</f>
        <v/>
      </c>
      <c r="D25" s="58">
        <f>IF(OR($A25="",D$9=""),"",IF(COUNTIFS(Log!$A$5:$A$404,$A25,Log!$B$5:$B$404,D$9)=0,IF(D$8="Yes","Missing",""),IF(SUMPRODUCT(MAX((Log!$A$5:$A$404=$A25)*(Log!$B$5:$B$404=D$9)*Log!$N$5:$N$404))=0,IF(COUNTIFS(Log!$A$5:$A$404,$A25,Log!$B$5:$B$404,D$9,Log!$I$5:$I$404,"Needs a date")&gt;0,"Needs a date","No expiry"),SUMPRODUCT(MAX((Log!$A$5:$A$404=$A25)*(Log!$B$5:$B$404=D$9)*Log!$N$5:$N$404)))))</f>
        <v/>
      </c>
      <c r="E25" s="58">
        <f>IF(OR($A25="",E$9=""),"",IF(COUNTIFS(Log!$A$5:$A$404,$A25,Log!$B$5:$B$404,E$9)=0,IF(E$8="Yes","Missing",""),IF(SUMPRODUCT(MAX((Log!$A$5:$A$404=$A25)*(Log!$B$5:$B$404=E$9)*Log!$N$5:$N$404))=0,IF(COUNTIFS(Log!$A$5:$A$404,$A25,Log!$B$5:$B$404,E$9,Log!$I$5:$I$404,"Needs a date")&gt;0,"Needs a date","No expiry"),SUMPRODUCT(MAX((Log!$A$5:$A$404=$A25)*(Log!$B$5:$B$404=E$9)*Log!$N$5:$N$404)))))</f>
        <v/>
      </c>
      <c r="F25" s="58">
        <f>IF(OR($A25="",F$9=""),"",IF(COUNTIFS(Log!$A$5:$A$404,$A25,Log!$B$5:$B$404,F$9)=0,IF(F$8="Yes","Missing",""),IF(SUMPRODUCT(MAX((Log!$A$5:$A$404=$A25)*(Log!$B$5:$B$404=F$9)*Log!$N$5:$N$404))=0,IF(COUNTIFS(Log!$A$5:$A$404,$A25,Log!$B$5:$B$404,F$9,Log!$I$5:$I$404,"Needs a date")&gt;0,"Needs a date","No expiry"),SUMPRODUCT(MAX((Log!$A$5:$A$404=$A25)*(Log!$B$5:$B$404=F$9)*Log!$N$5:$N$404)))))</f>
        <v/>
      </c>
      <c r="G25" s="58">
        <f>IF(OR($A25="",G$9=""),"",IF(COUNTIFS(Log!$A$5:$A$404,$A25,Log!$B$5:$B$404,G$9)=0,IF(G$8="Yes","Missing",""),IF(SUMPRODUCT(MAX((Log!$A$5:$A$404=$A25)*(Log!$B$5:$B$404=G$9)*Log!$N$5:$N$404))=0,IF(COUNTIFS(Log!$A$5:$A$404,$A25,Log!$B$5:$B$404,G$9,Log!$I$5:$I$404,"Needs a date")&gt;0,"Needs a date","No expiry"),SUMPRODUCT(MAX((Log!$A$5:$A$404=$A25)*(Log!$B$5:$B$404=G$9)*Log!$N$5:$N$404)))))</f>
        <v/>
      </c>
      <c r="H25" s="58">
        <f>IF(OR($A25="",H$9=""),"",IF(COUNTIFS(Log!$A$5:$A$404,$A25,Log!$B$5:$B$404,H$9)=0,IF(H$8="Yes","Missing",""),IF(SUMPRODUCT(MAX((Log!$A$5:$A$404=$A25)*(Log!$B$5:$B$404=H$9)*Log!$N$5:$N$404))=0,IF(COUNTIFS(Log!$A$5:$A$404,$A25,Log!$B$5:$B$404,H$9,Log!$I$5:$I$404,"Needs a date")&gt;0,"Needs a date","No expiry"),SUMPRODUCT(MAX((Log!$A$5:$A$404=$A25)*(Log!$B$5:$B$404=H$9)*Log!$N$5:$N$404)))))</f>
        <v/>
      </c>
      <c r="I25" s="58">
        <f>IF(OR($A25="",I$9=""),"",IF(COUNTIFS(Log!$A$5:$A$404,$A25,Log!$B$5:$B$404,I$9)=0,IF(I$8="Yes","Missing",""),IF(SUMPRODUCT(MAX((Log!$A$5:$A$404=$A25)*(Log!$B$5:$B$404=I$9)*Log!$N$5:$N$404))=0,IF(COUNTIFS(Log!$A$5:$A$404,$A25,Log!$B$5:$B$404,I$9,Log!$I$5:$I$404,"Needs a date")&gt;0,"Needs a date","No expiry"),SUMPRODUCT(MAX((Log!$A$5:$A$404=$A25)*(Log!$B$5:$B$404=I$9)*Log!$N$5:$N$404)))))</f>
        <v/>
      </c>
      <c r="J25" s="58">
        <f>IF(OR($A25="",J$9=""),"",IF(COUNTIFS(Log!$A$5:$A$404,$A25,Log!$B$5:$B$404,J$9)=0,IF(J$8="Yes","Missing",""),IF(SUMPRODUCT(MAX((Log!$A$5:$A$404=$A25)*(Log!$B$5:$B$404=J$9)*Log!$N$5:$N$404))=0,IF(COUNTIFS(Log!$A$5:$A$404,$A25,Log!$B$5:$B$404,J$9,Log!$I$5:$I$404,"Needs a date")&gt;0,"Needs a date","No expiry"),SUMPRODUCT(MAX((Log!$A$5:$A$404=$A25)*(Log!$B$5:$B$404=J$9)*Log!$N$5:$N$404)))))</f>
        <v/>
      </c>
      <c r="K25" s="58">
        <f>IF(OR($A25="",K$9=""),"",IF(COUNTIFS(Log!$A$5:$A$404,$A25,Log!$B$5:$B$404,K$9)=0,IF(K$8="Yes","Missing",""),IF(SUMPRODUCT(MAX((Log!$A$5:$A$404=$A25)*(Log!$B$5:$B$404=K$9)*Log!$N$5:$N$404))=0,IF(COUNTIFS(Log!$A$5:$A$404,$A25,Log!$B$5:$B$404,K$9,Log!$I$5:$I$404,"Needs a date")&gt;0,"Needs a date","No expiry"),SUMPRODUCT(MAX((Log!$A$5:$A$404=$A25)*(Log!$B$5:$B$404=K$9)*Log!$N$5:$N$404)))))</f>
        <v/>
      </c>
      <c r="L25" s="58">
        <f>IF(OR($A25="",L$9=""),"",IF(COUNTIFS(Log!$A$5:$A$404,$A25,Log!$B$5:$B$404,L$9)=0,IF(L$8="Yes","Missing",""),IF(SUMPRODUCT(MAX((Log!$A$5:$A$404=$A25)*(Log!$B$5:$B$404=L$9)*Log!$N$5:$N$404))=0,IF(COUNTIFS(Log!$A$5:$A$404,$A25,Log!$B$5:$B$404,L$9,Log!$I$5:$I$404,"Needs a date")&gt;0,"Needs a date","No expiry"),SUMPRODUCT(MAX((Log!$A$5:$A$404=$A25)*(Log!$B$5:$B$404=L$9)*Log!$N$5:$N$404)))))</f>
        <v/>
      </c>
      <c r="M25" s="58">
        <f>IF(OR($A25="",M$9=""),"",IF(COUNTIFS(Log!$A$5:$A$404,$A25,Log!$B$5:$B$404,M$9)=0,IF(M$8="Yes","Missing",""),IF(SUMPRODUCT(MAX((Log!$A$5:$A$404=$A25)*(Log!$B$5:$B$404=M$9)*Log!$N$5:$N$404))=0,IF(COUNTIFS(Log!$A$5:$A$404,$A25,Log!$B$5:$B$404,M$9,Log!$I$5:$I$404,"Needs a date")&gt;0,"Needs a date","No expiry"),SUMPRODUCT(MAX((Log!$A$5:$A$404=$A25)*(Log!$B$5:$B$404=M$9)*Log!$N$5:$N$404)))))</f>
        <v/>
      </c>
      <c r="N25" s="58">
        <f>IF(OR($A25="",N$9=""),"",IF(COUNTIFS(Log!$A$5:$A$404,$A25,Log!$B$5:$B$404,N$9)=0,IF(N$8="Yes","Missing",""),IF(SUMPRODUCT(MAX((Log!$A$5:$A$404=$A25)*(Log!$B$5:$B$404=N$9)*Log!$N$5:$N$404))=0,IF(COUNTIFS(Log!$A$5:$A$404,$A25,Log!$B$5:$B$404,N$9,Log!$I$5:$I$404,"Needs a date")&gt;0,"Needs a date","No expiry"),SUMPRODUCT(MAX((Log!$A$5:$A$404=$A25)*(Log!$B$5:$B$404=N$9)*Log!$N$5:$N$404)))))</f>
        <v/>
      </c>
    </row>
    <row r="26">
      <c r="A26" s="57">
        <f>IFERROR(IF(INDEX(People!$A$5:$A$34,17)="","",INDEX(People!$A$5:$A$34,17)),"")</f>
        <v/>
      </c>
      <c r="B26" s="57">
        <f>IFERROR(IF(INDEX(People!$B$5:$B$34,17)="","",INDEX(People!$B$5:$B$34,17)),"")</f>
        <v/>
      </c>
      <c r="C26" s="58">
        <f>IF(OR($A26="",C$9=""),"",IF(COUNTIFS(Log!$A$5:$A$404,$A26,Log!$B$5:$B$404,C$9)=0,IF(C$8="Yes","Missing",""),IF(SUMPRODUCT(MAX((Log!$A$5:$A$404=$A26)*(Log!$B$5:$B$404=C$9)*Log!$N$5:$N$404))=0,IF(COUNTIFS(Log!$A$5:$A$404,$A26,Log!$B$5:$B$404,C$9,Log!$I$5:$I$404,"Needs a date")&gt;0,"Needs a date","No expiry"),SUMPRODUCT(MAX((Log!$A$5:$A$404=$A26)*(Log!$B$5:$B$404=C$9)*Log!$N$5:$N$404)))))</f>
        <v/>
      </c>
      <c r="D26" s="58">
        <f>IF(OR($A26="",D$9=""),"",IF(COUNTIFS(Log!$A$5:$A$404,$A26,Log!$B$5:$B$404,D$9)=0,IF(D$8="Yes","Missing",""),IF(SUMPRODUCT(MAX((Log!$A$5:$A$404=$A26)*(Log!$B$5:$B$404=D$9)*Log!$N$5:$N$404))=0,IF(COUNTIFS(Log!$A$5:$A$404,$A26,Log!$B$5:$B$404,D$9,Log!$I$5:$I$404,"Needs a date")&gt;0,"Needs a date","No expiry"),SUMPRODUCT(MAX((Log!$A$5:$A$404=$A26)*(Log!$B$5:$B$404=D$9)*Log!$N$5:$N$404)))))</f>
        <v/>
      </c>
      <c r="E26" s="58">
        <f>IF(OR($A26="",E$9=""),"",IF(COUNTIFS(Log!$A$5:$A$404,$A26,Log!$B$5:$B$404,E$9)=0,IF(E$8="Yes","Missing",""),IF(SUMPRODUCT(MAX((Log!$A$5:$A$404=$A26)*(Log!$B$5:$B$404=E$9)*Log!$N$5:$N$404))=0,IF(COUNTIFS(Log!$A$5:$A$404,$A26,Log!$B$5:$B$404,E$9,Log!$I$5:$I$404,"Needs a date")&gt;0,"Needs a date","No expiry"),SUMPRODUCT(MAX((Log!$A$5:$A$404=$A26)*(Log!$B$5:$B$404=E$9)*Log!$N$5:$N$404)))))</f>
        <v/>
      </c>
      <c r="F26" s="58">
        <f>IF(OR($A26="",F$9=""),"",IF(COUNTIFS(Log!$A$5:$A$404,$A26,Log!$B$5:$B$404,F$9)=0,IF(F$8="Yes","Missing",""),IF(SUMPRODUCT(MAX((Log!$A$5:$A$404=$A26)*(Log!$B$5:$B$404=F$9)*Log!$N$5:$N$404))=0,IF(COUNTIFS(Log!$A$5:$A$404,$A26,Log!$B$5:$B$404,F$9,Log!$I$5:$I$404,"Needs a date")&gt;0,"Needs a date","No expiry"),SUMPRODUCT(MAX((Log!$A$5:$A$404=$A26)*(Log!$B$5:$B$404=F$9)*Log!$N$5:$N$404)))))</f>
        <v/>
      </c>
      <c r="G26" s="58">
        <f>IF(OR($A26="",G$9=""),"",IF(COUNTIFS(Log!$A$5:$A$404,$A26,Log!$B$5:$B$404,G$9)=0,IF(G$8="Yes","Missing",""),IF(SUMPRODUCT(MAX((Log!$A$5:$A$404=$A26)*(Log!$B$5:$B$404=G$9)*Log!$N$5:$N$404))=0,IF(COUNTIFS(Log!$A$5:$A$404,$A26,Log!$B$5:$B$404,G$9,Log!$I$5:$I$404,"Needs a date")&gt;0,"Needs a date","No expiry"),SUMPRODUCT(MAX((Log!$A$5:$A$404=$A26)*(Log!$B$5:$B$404=G$9)*Log!$N$5:$N$404)))))</f>
        <v/>
      </c>
      <c r="H26" s="58">
        <f>IF(OR($A26="",H$9=""),"",IF(COUNTIFS(Log!$A$5:$A$404,$A26,Log!$B$5:$B$404,H$9)=0,IF(H$8="Yes","Missing",""),IF(SUMPRODUCT(MAX((Log!$A$5:$A$404=$A26)*(Log!$B$5:$B$404=H$9)*Log!$N$5:$N$404))=0,IF(COUNTIFS(Log!$A$5:$A$404,$A26,Log!$B$5:$B$404,H$9,Log!$I$5:$I$404,"Needs a date")&gt;0,"Needs a date","No expiry"),SUMPRODUCT(MAX((Log!$A$5:$A$404=$A26)*(Log!$B$5:$B$404=H$9)*Log!$N$5:$N$404)))))</f>
        <v/>
      </c>
      <c r="I26" s="58">
        <f>IF(OR($A26="",I$9=""),"",IF(COUNTIFS(Log!$A$5:$A$404,$A26,Log!$B$5:$B$404,I$9)=0,IF(I$8="Yes","Missing",""),IF(SUMPRODUCT(MAX((Log!$A$5:$A$404=$A26)*(Log!$B$5:$B$404=I$9)*Log!$N$5:$N$404))=0,IF(COUNTIFS(Log!$A$5:$A$404,$A26,Log!$B$5:$B$404,I$9,Log!$I$5:$I$404,"Needs a date")&gt;0,"Needs a date","No expiry"),SUMPRODUCT(MAX((Log!$A$5:$A$404=$A26)*(Log!$B$5:$B$404=I$9)*Log!$N$5:$N$404)))))</f>
        <v/>
      </c>
      <c r="J26" s="58">
        <f>IF(OR($A26="",J$9=""),"",IF(COUNTIFS(Log!$A$5:$A$404,$A26,Log!$B$5:$B$404,J$9)=0,IF(J$8="Yes","Missing",""),IF(SUMPRODUCT(MAX((Log!$A$5:$A$404=$A26)*(Log!$B$5:$B$404=J$9)*Log!$N$5:$N$404))=0,IF(COUNTIFS(Log!$A$5:$A$404,$A26,Log!$B$5:$B$404,J$9,Log!$I$5:$I$404,"Needs a date")&gt;0,"Needs a date","No expiry"),SUMPRODUCT(MAX((Log!$A$5:$A$404=$A26)*(Log!$B$5:$B$404=J$9)*Log!$N$5:$N$404)))))</f>
        <v/>
      </c>
      <c r="K26" s="58">
        <f>IF(OR($A26="",K$9=""),"",IF(COUNTIFS(Log!$A$5:$A$404,$A26,Log!$B$5:$B$404,K$9)=0,IF(K$8="Yes","Missing",""),IF(SUMPRODUCT(MAX((Log!$A$5:$A$404=$A26)*(Log!$B$5:$B$404=K$9)*Log!$N$5:$N$404))=0,IF(COUNTIFS(Log!$A$5:$A$404,$A26,Log!$B$5:$B$404,K$9,Log!$I$5:$I$404,"Needs a date")&gt;0,"Needs a date","No expiry"),SUMPRODUCT(MAX((Log!$A$5:$A$404=$A26)*(Log!$B$5:$B$404=K$9)*Log!$N$5:$N$404)))))</f>
        <v/>
      </c>
      <c r="L26" s="58">
        <f>IF(OR($A26="",L$9=""),"",IF(COUNTIFS(Log!$A$5:$A$404,$A26,Log!$B$5:$B$404,L$9)=0,IF(L$8="Yes","Missing",""),IF(SUMPRODUCT(MAX((Log!$A$5:$A$404=$A26)*(Log!$B$5:$B$404=L$9)*Log!$N$5:$N$404))=0,IF(COUNTIFS(Log!$A$5:$A$404,$A26,Log!$B$5:$B$404,L$9,Log!$I$5:$I$404,"Needs a date")&gt;0,"Needs a date","No expiry"),SUMPRODUCT(MAX((Log!$A$5:$A$404=$A26)*(Log!$B$5:$B$404=L$9)*Log!$N$5:$N$404)))))</f>
        <v/>
      </c>
      <c r="M26" s="58">
        <f>IF(OR($A26="",M$9=""),"",IF(COUNTIFS(Log!$A$5:$A$404,$A26,Log!$B$5:$B$404,M$9)=0,IF(M$8="Yes","Missing",""),IF(SUMPRODUCT(MAX((Log!$A$5:$A$404=$A26)*(Log!$B$5:$B$404=M$9)*Log!$N$5:$N$404))=0,IF(COUNTIFS(Log!$A$5:$A$404,$A26,Log!$B$5:$B$404,M$9,Log!$I$5:$I$404,"Needs a date")&gt;0,"Needs a date","No expiry"),SUMPRODUCT(MAX((Log!$A$5:$A$404=$A26)*(Log!$B$5:$B$404=M$9)*Log!$N$5:$N$404)))))</f>
        <v/>
      </c>
      <c r="N26" s="58">
        <f>IF(OR($A26="",N$9=""),"",IF(COUNTIFS(Log!$A$5:$A$404,$A26,Log!$B$5:$B$404,N$9)=0,IF(N$8="Yes","Missing",""),IF(SUMPRODUCT(MAX((Log!$A$5:$A$404=$A26)*(Log!$B$5:$B$404=N$9)*Log!$N$5:$N$404))=0,IF(COUNTIFS(Log!$A$5:$A$404,$A26,Log!$B$5:$B$404,N$9,Log!$I$5:$I$404,"Needs a date")&gt;0,"Needs a date","No expiry"),SUMPRODUCT(MAX((Log!$A$5:$A$404=$A26)*(Log!$B$5:$B$404=N$9)*Log!$N$5:$N$404)))))</f>
        <v/>
      </c>
    </row>
    <row r="27">
      <c r="A27" s="57">
        <f>IFERROR(IF(INDEX(People!$A$5:$A$34,18)="","",INDEX(People!$A$5:$A$34,18)),"")</f>
        <v/>
      </c>
      <c r="B27" s="57">
        <f>IFERROR(IF(INDEX(People!$B$5:$B$34,18)="","",INDEX(People!$B$5:$B$34,18)),"")</f>
        <v/>
      </c>
      <c r="C27" s="58">
        <f>IF(OR($A27="",C$9=""),"",IF(COUNTIFS(Log!$A$5:$A$404,$A27,Log!$B$5:$B$404,C$9)=0,IF(C$8="Yes","Missing",""),IF(SUMPRODUCT(MAX((Log!$A$5:$A$404=$A27)*(Log!$B$5:$B$404=C$9)*Log!$N$5:$N$404))=0,IF(COUNTIFS(Log!$A$5:$A$404,$A27,Log!$B$5:$B$404,C$9,Log!$I$5:$I$404,"Needs a date")&gt;0,"Needs a date","No expiry"),SUMPRODUCT(MAX((Log!$A$5:$A$404=$A27)*(Log!$B$5:$B$404=C$9)*Log!$N$5:$N$404)))))</f>
        <v/>
      </c>
      <c r="D27" s="58">
        <f>IF(OR($A27="",D$9=""),"",IF(COUNTIFS(Log!$A$5:$A$404,$A27,Log!$B$5:$B$404,D$9)=0,IF(D$8="Yes","Missing",""),IF(SUMPRODUCT(MAX((Log!$A$5:$A$404=$A27)*(Log!$B$5:$B$404=D$9)*Log!$N$5:$N$404))=0,IF(COUNTIFS(Log!$A$5:$A$404,$A27,Log!$B$5:$B$404,D$9,Log!$I$5:$I$404,"Needs a date")&gt;0,"Needs a date","No expiry"),SUMPRODUCT(MAX((Log!$A$5:$A$404=$A27)*(Log!$B$5:$B$404=D$9)*Log!$N$5:$N$404)))))</f>
        <v/>
      </c>
      <c r="E27" s="58">
        <f>IF(OR($A27="",E$9=""),"",IF(COUNTIFS(Log!$A$5:$A$404,$A27,Log!$B$5:$B$404,E$9)=0,IF(E$8="Yes","Missing",""),IF(SUMPRODUCT(MAX((Log!$A$5:$A$404=$A27)*(Log!$B$5:$B$404=E$9)*Log!$N$5:$N$404))=0,IF(COUNTIFS(Log!$A$5:$A$404,$A27,Log!$B$5:$B$404,E$9,Log!$I$5:$I$404,"Needs a date")&gt;0,"Needs a date","No expiry"),SUMPRODUCT(MAX((Log!$A$5:$A$404=$A27)*(Log!$B$5:$B$404=E$9)*Log!$N$5:$N$404)))))</f>
        <v/>
      </c>
      <c r="F27" s="58">
        <f>IF(OR($A27="",F$9=""),"",IF(COUNTIFS(Log!$A$5:$A$404,$A27,Log!$B$5:$B$404,F$9)=0,IF(F$8="Yes","Missing",""),IF(SUMPRODUCT(MAX((Log!$A$5:$A$404=$A27)*(Log!$B$5:$B$404=F$9)*Log!$N$5:$N$404))=0,IF(COUNTIFS(Log!$A$5:$A$404,$A27,Log!$B$5:$B$404,F$9,Log!$I$5:$I$404,"Needs a date")&gt;0,"Needs a date","No expiry"),SUMPRODUCT(MAX((Log!$A$5:$A$404=$A27)*(Log!$B$5:$B$404=F$9)*Log!$N$5:$N$404)))))</f>
        <v/>
      </c>
      <c r="G27" s="58">
        <f>IF(OR($A27="",G$9=""),"",IF(COUNTIFS(Log!$A$5:$A$404,$A27,Log!$B$5:$B$404,G$9)=0,IF(G$8="Yes","Missing",""),IF(SUMPRODUCT(MAX((Log!$A$5:$A$404=$A27)*(Log!$B$5:$B$404=G$9)*Log!$N$5:$N$404))=0,IF(COUNTIFS(Log!$A$5:$A$404,$A27,Log!$B$5:$B$404,G$9,Log!$I$5:$I$404,"Needs a date")&gt;0,"Needs a date","No expiry"),SUMPRODUCT(MAX((Log!$A$5:$A$404=$A27)*(Log!$B$5:$B$404=G$9)*Log!$N$5:$N$404)))))</f>
        <v/>
      </c>
      <c r="H27" s="58">
        <f>IF(OR($A27="",H$9=""),"",IF(COUNTIFS(Log!$A$5:$A$404,$A27,Log!$B$5:$B$404,H$9)=0,IF(H$8="Yes","Missing",""),IF(SUMPRODUCT(MAX((Log!$A$5:$A$404=$A27)*(Log!$B$5:$B$404=H$9)*Log!$N$5:$N$404))=0,IF(COUNTIFS(Log!$A$5:$A$404,$A27,Log!$B$5:$B$404,H$9,Log!$I$5:$I$404,"Needs a date")&gt;0,"Needs a date","No expiry"),SUMPRODUCT(MAX((Log!$A$5:$A$404=$A27)*(Log!$B$5:$B$404=H$9)*Log!$N$5:$N$404)))))</f>
        <v/>
      </c>
      <c r="I27" s="58">
        <f>IF(OR($A27="",I$9=""),"",IF(COUNTIFS(Log!$A$5:$A$404,$A27,Log!$B$5:$B$404,I$9)=0,IF(I$8="Yes","Missing",""),IF(SUMPRODUCT(MAX((Log!$A$5:$A$404=$A27)*(Log!$B$5:$B$404=I$9)*Log!$N$5:$N$404))=0,IF(COUNTIFS(Log!$A$5:$A$404,$A27,Log!$B$5:$B$404,I$9,Log!$I$5:$I$404,"Needs a date")&gt;0,"Needs a date","No expiry"),SUMPRODUCT(MAX((Log!$A$5:$A$404=$A27)*(Log!$B$5:$B$404=I$9)*Log!$N$5:$N$404)))))</f>
        <v/>
      </c>
      <c r="J27" s="58">
        <f>IF(OR($A27="",J$9=""),"",IF(COUNTIFS(Log!$A$5:$A$404,$A27,Log!$B$5:$B$404,J$9)=0,IF(J$8="Yes","Missing",""),IF(SUMPRODUCT(MAX((Log!$A$5:$A$404=$A27)*(Log!$B$5:$B$404=J$9)*Log!$N$5:$N$404))=0,IF(COUNTIFS(Log!$A$5:$A$404,$A27,Log!$B$5:$B$404,J$9,Log!$I$5:$I$404,"Needs a date")&gt;0,"Needs a date","No expiry"),SUMPRODUCT(MAX((Log!$A$5:$A$404=$A27)*(Log!$B$5:$B$404=J$9)*Log!$N$5:$N$404)))))</f>
        <v/>
      </c>
      <c r="K27" s="58">
        <f>IF(OR($A27="",K$9=""),"",IF(COUNTIFS(Log!$A$5:$A$404,$A27,Log!$B$5:$B$404,K$9)=0,IF(K$8="Yes","Missing",""),IF(SUMPRODUCT(MAX((Log!$A$5:$A$404=$A27)*(Log!$B$5:$B$404=K$9)*Log!$N$5:$N$404))=0,IF(COUNTIFS(Log!$A$5:$A$404,$A27,Log!$B$5:$B$404,K$9,Log!$I$5:$I$404,"Needs a date")&gt;0,"Needs a date","No expiry"),SUMPRODUCT(MAX((Log!$A$5:$A$404=$A27)*(Log!$B$5:$B$404=K$9)*Log!$N$5:$N$404)))))</f>
        <v/>
      </c>
      <c r="L27" s="58">
        <f>IF(OR($A27="",L$9=""),"",IF(COUNTIFS(Log!$A$5:$A$404,$A27,Log!$B$5:$B$404,L$9)=0,IF(L$8="Yes","Missing",""),IF(SUMPRODUCT(MAX((Log!$A$5:$A$404=$A27)*(Log!$B$5:$B$404=L$9)*Log!$N$5:$N$404))=0,IF(COUNTIFS(Log!$A$5:$A$404,$A27,Log!$B$5:$B$404,L$9,Log!$I$5:$I$404,"Needs a date")&gt;0,"Needs a date","No expiry"),SUMPRODUCT(MAX((Log!$A$5:$A$404=$A27)*(Log!$B$5:$B$404=L$9)*Log!$N$5:$N$404)))))</f>
        <v/>
      </c>
      <c r="M27" s="58">
        <f>IF(OR($A27="",M$9=""),"",IF(COUNTIFS(Log!$A$5:$A$404,$A27,Log!$B$5:$B$404,M$9)=0,IF(M$8="Yes","Missing",""),IF(SUMPRODUCT(MAX((Log!$A$5:$A$404=$A27)*(Log!$B$5:$B$404=M$9)*Log!$N$5:$N$404))=0,IF(COUNTIFS(Log!$A$5:$A$404,$A27,Log!$B$5:$B$404,M$9,Log!$I$5:$I$404,"Needs a date")&gt;0,"Needs a date","No expiry"),SUMPRODUCT(MAX((Log!$A$5:$A$404=$A27)*(Log!$B$5:$B$404=M$9)*Log!$N$5:$N$404)))))</f>
        <v/>
      </c>
      <c r="N27" s="58">
        <f>IF(OR($A27="",N$9=""),"",IF(COUNTIFS(Log!$A$5:$A$404,$A27,Log!$B$5:$B$404,N$9)=0,IF(N$8="Yes","Missing",""),IF(SUMPRODUCT(MAX((Log!$A$5:$A$404=$A27)*(Log!$B$5:$B$404=N$9)*Log!$N$5:$N$404))=0,IF(COUNTIFS(Log!$A$5:$A$404,$A27,Log!$B$5:$B$404,N$9,Log!$I$5:$I$404,"Needs a date")&gt;0,"Needs a date","No expiry"),SUMPRODUCT(MAX((Log!$A$5:$A$404=$A27)*(Log!$B$5:$B$404=N$9)*Log!$N$5:$N$404)))))</f>
        <v/>
      </c>
    </row>
    <row r="28">
      <c r="A28" s="57">
        <f>IFERROR(IF(INDEX(People!$A$5:$A$34,19)="","",INDEX(People!$A$5:$A$34,19)),"")</f>
        <v/>
      </c>
      <c r="B28" s="57">
        <f>IFERROR(IF(INDEX(People!$B$5:$B$34,19)="","",INDEX(People!$B$5:$B$34,19)),"")</f>
        <v/>
      </c>
      <c r="C28" s="58">
        <f>IF(OR($A28="",C$9=""),"",IF(COUNTIFS(Log!$A$5:$A$404,$A28,Log!$B$5:$B$404,C$9)=0,IF(C$8="Yes","Missing",""),IF(SUMPRODUCT(MAX((Log!$A$5:$A$404=$A28)*(Log!$B$5:$B$404=C$9)*Log!$N$5:$N$404))=0,IF(COUNTIFS(Log!$A$5:$A$404,$A28,Log!$B$5:$B$404,C$9,Log!$I$5:$I$404,"Needs a date")&gt;0,"Needs a date","No expiry"),SUMPRODUCT(MAX((Log!$A$5:$A$404=$A28)*(Log!$B$5:$B$404=C$9)*Log!$N$5:$N$404)))))</f>
        <v/>
      </c>
      <c r="D28" s="58">
        <f>IF(OR($A28="",D$9=""),"",IF(COUNTIFS(Log!$A$5:$A$404,$A28,Log!$B$5:$B$404,D$9)=0,IF(D$8="Yes","Missing",""),IF(SUMPRODUCT(MAX((Log!$A$5:$A$404=$A28)*(Log!$B$5:$B$404=D$9)*Log!$N$5:$N$404))=0,IF(COUNTIFS(Log!$A$5:$A$404,$A28,Log!$B$5:$B$404,D$9,Log!$I$5:$I$404,"Needs a date")&gt;0,"Needs a date","No expiry"),SUMPRODUCT(MAX((Log!$A$5:$A$404=$A28)*(Log!$B$5:$B$404=D$9)*Log!$N$5:$N$404)))))</f>
        <v/>
      </c>
      <c r="E28" s="58">
        <f>IF(OR($A28="",E$9=""),"",IF(COUNTIFS(Log!$A$5:$A$404,$A28,Log!$B$5:$B$404,E$9)=0,IF(E$8="Yes","Missing",""),IF(SUMPRODUCT(MAX((Log!$A$5:$A$404=$A28)*(Log!$B$5:$B$404=E$9)*Log!$N$5:$N$404))=0,IF(COUNTIFS(Log!$A$5:$A$404,$A28,Log!$B$5:$B$404,E$9,Log!$I$5:$I$404,"Needs a date")&gt;0,"Needs a date","No expiry"),SUMPRODUCT(MAX((Log!$A$5:$A$404=$A28)*(Log!$B$5:$B$404=E$9)*Log!$N$5:$N$404)))))</f>
        <v/>
      </c>
      <c r="F28" s="58">
        <f>IF(OR($A28="",F$9=""),"",IF(COUNTIFS(Log!$A$5:$A$404,$A28,Log!$B$5:$B$404,F$9)=0,IF(F$8="Yes","Missing",""),IF(SUMPRODUCT(MAX((Log!$A$5:$A$404=$A28)*(Log!$B$5:$B$404=F$9)*Log!$N$5:$N$404))=0,IF(COUNTIFS(Log!$A$5:$A$404,$A28,Log!$B$5:$B$404,F$9,Log!$I$5:$I$404,"Needs a date")&gt;0,"Needs a date","No expiry"),SUMPRODUCT(MAX((Log!$A$5:$A$404=$A28)*(Log!$B$5:$B$404=F$9)*Log!$N$5:$N$404)))))</f>
        <v/>
      </c>
      <c r="G28" s="58">
        <f>IF(OR($A28="",G$9=""),"",IF(COUNTIFS(Log!$A$5:$A$404,$A28,Log!$B$5:$B$404,G$9)=0,IF(G$8="Yes","Missing",""),IF(SUMPRODUCT(MAX((Log!$A$5:$A$404=$A28)*(Log!$B$5:$B$404=G$9)*Log!$N$5:$N$404))=0,IF(COUNTIFS(Log!$A$5:$A$404,$A28,Log!$B$5:$B$404,G$9,Log!$I$5:$I$404,"Needs a date")&gt;0,"Needs a date","No expiry"),SUMPRODUCT(MAX((Log!$A$5:$A$404=$A28)*(Log!$B$5:$B$404=G$9)*Log!$N$5:$N$404)))))</f>
        <v/>
      </c>
      <c r="H28" s="58">
        <f>IF(OR($A28="",H$9=""),"",IF(COUNTIFS(Log!$A$5:$A$404,$A28,Log!$B$5:$B$404,H$9)=0,IF(H$8="Yes","Missing",""),IF(SUMPRODUCT(MAX((Log!$A$5:$A$404=$A28)*(Log!$B$5:$B$404=H$9)*Log!$N$5:$N$404))=0,IF(COUNTIFS(Log!$A$5:$A$404,$A28,Log!$B$5:$B$404,H$9,Log!$I$5:$I$404,"Needs a date")&gt;0,"Needs a date","No expiry"),SUMPRODUCT(MAX((Log!$A$5:$A$404=$A28)*(Log!$B$5:$B$404=H$9)*Log!$N$5:$N$404)))))</f>
        <v/>
      </c>
      <c r="I28" s="58">
        <f>IF(OR($A28="",I$9=""),"",IF(COUNTIFS(Log!$A$5:$A$404,$A28,Log!$B$5:$B$404,I$9)=0,IF(I$8="Yes","Missing",""),IF(SUMPRODUCT(MAX((Log!$A$5:$A$404=$A28)*(Log!$B$5:$B$404=I$9)*Log!$N$5:$N$404))=0,IF(COUNTIFS(Log!$A$5:$A$404,$A28,Log!$B$5:$B$404,I$9,Log!$I$5:$I$404,"Needs a date")&gt;0,"Needs a date","No expiry"),SUMPRODUCT(MAX((Log!$A$5:$A$404=$A28)*(Log!$B$5:$B$404=I$9)*Log!$N$5:$N$404)))))</f>
        <v/>
      </c>
      <c r="J28" s="58">
        <f>IF(OR($A28="",J$9=""),"",IF(COUNTIFS(Log!$A$5:$A$404,$A28,Log!$B$5:$B$404,J$9)=0,IF(J$8="Yes","Missing",""),IF(SUMPRODUCT(MAX((Log!$A$5:$A$404=$A28)*(Log!$B$5:$B$404=J$9)*Log!$N$5:$N$404))=0,IF(COUNTIFS(Log!$A$5:$A$404,$A28,Log!$B$5:$B$404,J$9,Log!$I$5:$I$404,"Needs a date")&gt;0,"Needs a date","No expiry"),SUMPRODUCT(MAX((Log!$A$5:$A$404=$A28)*(Log!$B$5:$B$404=J$9)*Log!$N$5:$N$404)))))</f>
        <v/>
      </c>
      <c r="K28" s="58">
        <f>IF(OR($A28="",K$9=""),"",IF(COUNTIFS(Log!$A$5:$A$404,$A28,Log!$B$5:$B$404,K$9)=0,IF(K$8="Yes","Missing",""),IF(SUMPRODUCT(MAX((Log!$A$5:$A$404=$A28)*(Log!$B$5:$B$404=K$9)*Log!$N$5:$N$404))=0,IF(COUNTIFS(Log!$A$5:$A$404,$A28,Log!$B$5:$B$404,K$9,Log!$I$5:$I$404,"Needs a date")&gt;0,"Needs a date","No expiry"),SUMPRODUCT(MAX((Log!$A$5:$A$404=$A28)*(Log!$B$5:$B$404=K$9)*Log!$N$5:$N$404)))))</f>
        <v/>
      </c>
      <c r="L28" s="58">
        <f>IF(OR($A28="",L$9=""),"",IF(COUNTIFS(Log!$A$5:$A$404,$A28,Log!$B$5:$B$404,L$9)=0,IF(L$8="Yes","Missing",""),IF(SUMPRODUCT(MAX((Log!$A$5:$A$404=$A28)*(Log!$B$5:$B$404=L$9)*Log!$N$5:$N$404))=0,IF(COUNTIFS(Log!$A$5:$A$404,$A28,Log!$B$5:$B$404,L$9,Log!$I$5:$I$404,"Needs a date")&gt;0,"Needs a date","No expiry"),SUMPRODUCT(MAX((Log!$A$5:$A$404=$A28)*(Log!$B$5:$B$404=L$9)*Log!$N$5:$N$404)))))</f>
        <v/>
      </c>
      <c r="M28" s="58">
        <f>IF(OR($A28="",M$9=""),"",IF(COUNTIFS(Log!$A$5:$A$404,$A28,Log!$B$5:$B$404,M$9)=0,IF(M$8="Yes","Missing",""),IF(SUMPRODUCT(MAX((Log!$A$5:$A$404=$A28)*(Log!$B$5:$B$404=M$9)*Log!$N$5:$N$404))=0,IF(COUNTIFS(Log!$A$5:$A$404,$A28,Log!$B$5:$B$404,M$9,Log!$I$5:$I$404,"Needs a date")&gt;0,"Needs a date","No expiry"),SUMPRODUCT(MAX((Log!$A$5:$A$404=$A28)*(Log!$B$5:$B$404=M$9)*Log!$N$5:$N$404)))))</f>
        <v/>
      </c>
      <c r="N28" s="58">
        <f>IF(OR($A28="",N$9=""),"",IF(COUNTIFS(Log!$A$5:$A$404,$A28,Log!$B$5:$B$404,N$9)=0,IF(N$8="Yes","Missing",""),IF(SUMPRODUCT(MAX((Log!$A$5:$A$404=$A28)*(Log!$B$5:$B$404=N$9)*Log!$N$5:$N$404))=0,IF(COUNTIFS(Log!$A$5:$A$404,$A28,Log!$B$5:$B$404,N$9,Log!$I$5:$I$404,"Needs a date")&gt;0,"Needs a date","No expiry"),SUMPRODUCT(MAX((Log!$A$5:$A$404=$A28)*(Log!$B$5:$B$404=N$9)*Log!$N$5:$N$404)))))</f>
        <v/>
      </c>
    </row>
    <row r="29">
      <c r="A29" s="57">
        <f>IFERROR(IF(INDEX(People!$A$5:$A$34,20)="","",INDEX(People!$A$5:$A$34,20)),"")</f>
        <v/>
      </c>
      <c r="B29" s="57">
        <f>IFERROR(IF(INDEX(People!$B$5:$B$34,20)="","",INDEX(People!$B$5:$B$34,20)),"")</f>
        <v/>
      </c>
      <c r="C29" s="58">
        <f>IF(OR($A29="",C$9=""),"",IF(COUNTIFS(Log!$A$5:$A$404,$A29,Log!$B$5:$B$404,C$9)=0,IF(C$8="Yes","Missing",""),IF(SUMPRODUCT(MAX((Log!$A$5:$A$404=$A29)*(Log!$B$5:$B$404=C$9)*Log!$N$5:$N$404))=0,IF(COUNTIFS(Log!$A$5:$A$404,$A29,Log!$B$5:$B$404,C$9,Log!$I$5:$I$404,"Needs a date")&gt;0,"Needs a date","No expiry"),SUMPRODUCT(MAX((Log!$A$5:$A$404=$A29)*(Log!$B$5:$B$404=C$9)*Log!$N$5:$N$404)))))</f>
        <v/>
      </c>
      <c r="D29" s="58">
        <f>IF(OR($A29="",D$9=""),"",IF(COUNTIFS(Log!$A$5:$A$404,$A29,Log!$B$5:$B$404,D$9)=0,IF(D$8="Yes","Missing",""),IF(SUMPRODUCT(MAX((Log!$A$5:$A$404=$A29)*(Log!$B$5:$B$404=D$9)*Log!$N$5:$N$404))=0,IF(COUNTIFS(Log!$A$5:$A$404,$A29,Log!$B$5:$B$404,D$9,Log!$I$5:$I$404,"Needs a date")&gt;0,"Needs a date","No expiry"),SUMPRODUCT(MAX((Log!$A$5:$A$404=$A29)*(Log!$B$5:$B$404=D$9)*Log!$N$5:$N$404)))))</f>
        <v/>
      </c>
      <c r="E29" s="58">
        <f>IF(OR($A29="",E$9=""),"",IF(COUNTIFS(Log!$A$5:$A$404,$A29,Log!$B$5:$B$404,E$9)=0,IF(E$8="Yes","Missing",""),IF(SUMPRODUCT(MAX((Log!$A$5:$A$404=$A29)*(Log!$B$5:$B$404=E$9)*Log!$N$5:$N$404))=0,IF(COUNTIFS(Log!$A$5:$A$404,$A29,Log!$B$5:$B$404,E$9,Log!$I$5:$I$404,"Needs a date")&gt;0,"Needs a date","No expiry"),SUMPRODUCT(MAX((Log!$A$5:$A$404=$A29)*(Log!$B$5:$B$404=E$9)*Log!$N$5:$N$404)))))</f>
        <v/>
      </c>
      <c r="F29" s="58">
        <f>IF(OR($A29="",F$9=""),"",IF(COUNTIFS(Log!$A$5:$A$404,$A29,Log!$B$5:$B$404,F$9)=0,IF(F$8="Yes","Missing",""),IF(SUMPRODUCT(MAX((Log!$A$5:$A$404=$A29)*(Log!$B$5:$B$404=F$9)*Log!$N$5:$N$404))=0,IF(COUNTIFS(Log!$A$5:$A$404,$A29,Log!$B$5:$B$404,F$9,Log!$I$5:$I$404,"Needs a date")&gt;0,"Needs a date","No expiry"),SUMPRODUCT(MAX((Log!$A$5:$A$404=$A29)*(Log!$B$5:$B$404=F$9)*Log!$N$5:$N$404)))))</f>
        <v/>
      </c>
      <c r="G29" s="58">
        <f>IF(OR($A29="",G$9=""),"",IF(COUNTIFS(Log!$A$5:$A$404,$A29,Log!$B$5:$B$404,G$9)=0,IF(G$8="Yes","Missing",""),IF(SUMPRODUCT(MAX((Log!$A$5:$A$404=$A29)*(Log!$B$5:$B$404=G$9)*Log!$N$5:$N$404))=0,IF(COUNTIFS(Log!$A$5:$A$404,$A29,Log!$B$5:$B$404,G$9,Log!$I$5:$I$404,"Needs a date")&gt;0,"Needs a date","No expiry"),SUMPRODUCT(MAX((Log!$A$5:$A$404=$A29)*(Log!$B$5:$B$404=G$9)*Log!$N$5:$N$404)))))</f>
        <v/>
      </c>
      <c r="H29" s="58">
        <f>IF(OR($A29="",H$9=""),"",IF(COUNTIFS(Log!$A$5:$A$404,$A29,Log!$B$5:$B$404,H$9)=0,IF(H$8="Yes","Missing",""),IF(SUMPRODUCT(MAX((Log!$A$5:$A$404=$A29)*(Log!$B$5:$B$404=H$9)*Log!$N$5:$N$404))=0,IF(COUNTIFS(Log!$A$5:$A$404,$A29,Log!$B$5:$B$404,H$9,Log!$I$5:$I$404,"Needs a date")&gt;0,"Needs a date","No expiry"),SUMPRODUCT(MAX((Log!$A$5:$A$404=$A29)*(Log!$B$5:$B$404=H$9)*Log!$N$5:$N$404)))))</f>
        <v/>
      </c>
      <c r="I29" s="58">
        <f>IF(OR($A29="",I$9=""),"",IF(COUNTIFS(Log!$A$5:$A$404,$A29,Log!$B$5:$B$404,I$9)=0,IF(I$8="Yes","Missing",""),IF(SUMPRODUCT(MAX((Log!$A$5:$A$404=$A29)*(Log!$B$5:$B$404=I$9)*Log!$N$5:$N$404))=0,IF(COUNTIFS(Log!$A$5:$A$404,$A29,Log!$B$5:$B$404,I$9,Log!$I$5:$I$404,"Needs a date")&gt;0,"Needs a date","No expiry"),SUMPRODUCT(MAX((Log!$A$5:$A$404=$A29)*(Log!$B$5:$B$404=I$9)*Log!$N$5:$N$404)))))</f>
        <v/>
      </c>
      <c r="J29" s="58">
        <f>IF(OR($A29="",J$9=""),"",IF(COUNTIFS(Log!$A$5:$A$404,$A29,Log!$B$5:$B$404,J$9)=0,IF(J$8="Yes","Missing",""),IF(SUMPRODUCT(MAX((Log!$A$5:$A$404=$A29)*(Log!$B$5:$B$404=J$9)*Log!$N$5:$N$404))=0,IF(COUNTIFS(Log!$A$5:$A$404,$A29,Log!$B$5:$B$404,J$9,Log!$I$5:$I$404,"Needs a date")&gt;0,"Needs a date","No expiry"),SUMPRODUCT(MAX((Log!$A$5:$A$404=$A29)*(Log!$B$5:$B$404=J$9)*Log!$N$5:$N$404)))))</f>
        <v/>
      </c>
      <c r="K29" s="58">
        <f>IF(OR($A29="",K$9=""),"",IF(COUNTIFS(Log!$A$5:$A$404,$A29,Log!$B$5:$B$404,K$9)=0,IF(K$8="Yes","Missing",""),IF(SUMPRODUCT(MAX((Log!$A$5:$A$404=$A29)*(Log!$B$5:$B$404=K$9)*Log!$N$5:$N$404))=0,IF(COUNTIFS(Log!$A$5:$A$404,$A29,Log!$B$5:$B$404,K$9,Log!$I$5:$I$404,"Needs a date")&gt;0,"Needs a date","No expiry"),SUMPRODUCT(MAX((Log!$A$5:$A$404=$A29)*(Log!$B$5:$B$404=K$9)*Log!$N$5:$N$404)))))</f>
        <v/>
      </c>
      <c r="L29" s="58">
        <f>IF(OR($A29="",L$9=""),"",IF(COUNTIFS(Log!$A$5:$A$404,$A29,Log!$B$5:$B$404,L$9)=0,IF(L$8="Yes","Missing",""),IF(SUMPRODUCT(MAX((Log!$A$5:$A$404=$A29)*(Log!$B$5:$B$404=L$9)*Log!$N$5:$N$404))=0,IF(COUNTIFS(Log!$A$5:$A$404,$A29,Log!$B$5:$B$404,L$9,Log!$I$5:$I$404,"Needs a date")&gt;0,"Needs a date","No expiry"),SUMPRODUCT(MAX((Log!$A$5:$A$404=$A29)*(Log!$B$5:$B$404=L$9)*Log!$N$5:$N$404)))))</f>
        <v/>
      </c>
      <c r="M29" s="58">
        <f>IF(OR($A29="",M$9=""),"",IF(COUNTIFS(Log!$A$5:$A$404,$A29,Log!$B$5:$B$404,M$9)=0,IF(M$8="Yes","Missing",""),IF(SUMPRODUCT(MAX((Log!$A$5:$A$404=$A29)*(Log!$B$5:$B$404=M$9)*Log!$N$5:$N$404))=0,IF(COUNTIFS(Log!$A$5:$A$404,$A29,Log!$B$5:$B$404,M$9,Log!$I$5:$I$404,"Needs a date")&gt;0,"Needs a date","No expiry"),SUMPRODUCT(MAX((Log!$A$5:$A$404=$A29)*(Log!$B$5:$B$404=M$9)*Log!$N$5:$N$404)))))</f>
        <v/>
      </c>
      <c r="N29" s="58">
        <f>IF(OR($A29="",N$9=""),"",IF(COUNTIFS(Log!$A$5:$A$404,$A29,Log!$B$5:$B$404,N$9)=0,IF(N$8="Yes","Missing",""),IF(SUMPRODUCT(MAX((Log!$A$5:$A$404=$A29)*(Log!$B$5:$B$404=N$9)*Log!$N$5:$N$404))=0,IF(COUNTIFS(Log!$A$5:$A$404,$A29,Log!$B$5:$B$404,N$9,Log!$I$5:$I$404,"Needs a date")&gt;0,"Needs a date","No expiry"),SUMPRODUCT(MAX((Log!$A$5:$A$404=$A29)*(Log!$B$5:$B$404=N$9)*Log!$N$5:$N$404)))))</f>
        <v/>
      </c>
    </row>
    <row r="30">
      <c r="A30" s="57">
        <f>IFERROR(IF(INDEX(People!$A$5:$A$34,21)="","",INDEX(People!$A$5:$A$34,21)),"")</f>
        <v/>
      </c>
      <c r="B30" s="57">
        <f>IFERROR(IF(INDEX(People!$B$5:$B$34,21)="","",INDEX(People!$B$5:$B$34,21)),"")</f>
        <v/>
      </c>
      <c r="C30" s="58">
        <f>IF(OR($A30="",C$9=""),"",IF(COUNTIFS(Log!$A$5:$A$404,$A30,Log!$B$5:$B$404,C$9)=0,IF(C$8="Yes","Missing",""),IF(SUMPRODUCT(MAX((Log!$A$5:$A$404=$A30)*(Log!$B$5:$B$404=C$9)*Log!$N$5:$N$404))=0,IF(COUNTIFS(Log!$A$5:$A$404,$A30,Log!$B$5:$B$404,C$9,Log!$I$5:$I$404,"Needs a date")&gt;0,"Needs a date","No expiry"),SUMPRODUCT(MAX((Log!$A$5:$A$404=$A30)*(Log!$B$5:$B$404=C$9)*Log!$N$5:$N$404)))))</f>
        <v/>
      </c>
      <c r="D30" s="58">
        <f>IF(OR($A30="",D$9=""),"",IF(COUNTIFS(Log!$A$5:$A$404,$A30,Log!$B$5:$B$404,D$9)=0,IF(D$8="Yes","Missing",""),IF(SUMPRODUCT(MAX((Log!$A$5:$A$404=$A30)*(Log!$B$5:$B$404=D$9)*Log!$N$5:$N$404))=0,IF(COUNTIFS(Log!$A$5:$A$404,$A30,Log!$B$5:$B$404,D$9,Log!$I$5:$I$404,"Needs a date")&gt;0,"Needs a date","No expiry"),SUMPRODUCT(MAX((Log!$A$5:$A$404=$A30)*(Log!$B$5:$B$404=D$9)*Log!$N$5:$N$404)))))</f>
        <v/>
      </c>
      <c r="E30" s="58">
        <f>IF(OR($A30="",E$9=""),"",IF(COUNTIFS(Log!$A$5:$A$404,$A30,Log!$B$5:$B$404,E$9)=0,IF(E$8="Yes","Missing",""),IF(SUMPRODUCT(MAX((Log!$A$5:$A$404=$A30)*(Log!$B$5:$B$404=E$9)*Log!$N$5:$N$404))=0,IF(COUNTIFS(Log!$A$5:$A$404,$A30,Log!$B$5:$B$404,E$9,Log!$I$5:$I$404,"Needs a date")&gt;0,"Needs a date","No expiry"),SUMPRODUCT(MAX((Log!$A$5:$A$404=$A30)*(Log!$B$5:$B$404=E$9)*Log!$N$5:$N$404)))))</f>
        <v/>
      </c>
      <c r="F30" s="58">
        <f>IF(OR($A30="",F$9=""),"",IF(COUNTIFS(Log!$A$5:$A$404,$A30,Log!$B$5:$B$404,F$9)=0,IF(F$8="Yes","Missing",""),IF(SUMPRODUCT(MAX((Log!$A$5:$A$404=$A30)*(Log!$B$5:$B$404=F$9)*Log!$N$5:$N$404))=0,IF(COUNTIFS(Log!$A$5:$A$404,$A30,Log!$B$5:$B$404,F$9,Log!$I$5:$I$404,"Needs a date")&gt;0,"Needs a date","No expiry"),SUMPRODUCT(MAX((Log!$A$5:$A$404=$A30)*(Log!$B$5:$B$404=F$9)*Log!$N$5:$N$404)))))</f>
        <v/>
      </c>
      <c r="G30" s="58">
        <f>IF(OR($A30="",G$9=""),"",IF(COUNTIFS(Log!$A$5:$A$404,$A30,Log!$B$5:$B$404,G$9)=0,IF(G$8="Yes","Missing",""),IF(SUMPRODUCT(MAX((Log!$A$5:$A$404=$A30)*(Log!$B$5:$B$404=G$9)*Log!$N$5:$N$404))=0,IF(COUNTIFS(Log!$A$5:$A$404,$A30,Log!$B$5:$B$404,G$9,Log!$I$5:$I$404,"Needs a date")&gt;0,"Needs a date","No expiry"),SUMPRODUCT(MAX((Log!$A$5:$A$404=$A30)*(Log!$B$5:$B$404=G$9)*Log!$N$5:$N$404)))))</f>
        <v/>
      </c>
      <c r="H30" s="58">
        <f>IF(OR($A30="",H$9=""),"",IF(COUNTIFS(Log!$A$5:$A$404,$A30,Log!$B$5:$B$404,H$9)=0,IF(H$8="Yes","Missing",""),IF(SUMPRODUCT(MAX((Log!$A$5:$A$404=$A30)*(Log!$B$5:$B$404=H$9)*Log!$N$5:$N$404))=0,IF(COUNTIFS(Log!$A$5:$A$404,$A30,Log!$B$5:$B$404,H$9,Log!$I$5:$I$404,"Needs a date")&gt;0,"Needs a date","No expiry"),SUMPRODUCT(MAX((Log!$A$5:$A$404=$A30)*(Log!$B$5:$B$404=H$9)*Log!$N$5:$N$404)))))</f>
        <v/>
      </c>
      <c r="I30" s="58">
        <f>IF(OR($A30="",I$9=""),"",IF(COUNTIFS(Log!$A$5:$A$404,$A30,Log!$B$5:$B$404,I$9)=0,IF(I$8="Yes","Missing",""),IF(SUMPRODUCT(MAX((Log!$A$5:$A$404=$A30)*(Log!$B$5:$B$404=I$9)*Log!$N$5:$N$404))=0,IF(COUNTIFS(Log!$A$5:$A$404,$A30,Log!$B$5:$B$404,I$9,Log!$I$5:$I$404,"Needs a date")&gt;0,"Needs a date","No expiry"),SUMPRODUCT(MAX((Log!$A$5:$A$404=$A30)*(Log!$B$5:$B$404=I$9)*Log!$N$5:$N$404)))))</f>
        <v/>
      </c>
      <c r="J30" s="58">
        <f>IF(OR($A30="",J$9=""),"",IF(COUNTIFS(Log!$A$5:$A$404,$A30,Log!$B$5:$B$404,J$9)=0,IF(J$8="Yes","Missing",""),IF(SUMPRODUCT(MAX((Log!$A$5:$A$404=$A30)*(Log!$B$5:$B$404=J$9)*Log!$N$5:$N$404))=0,IF(COUNTIFS(Log!$A$5:$A$404,$A30,Log!$B$5:$B$404,J$9,Log!$I$5:$I$404,"Needs a date")&gt;0,"Needs a date","No expiry"),SUMPRODUCT(MAX((Log!$A$5:$A$404=$A30)*(Log!$B$5:$B$404=J$9)*Log!$N$5:$N$404)))))</f>
        <v/>
      </c>
      <c r="K30" s="58">
        <f>IF(OR($A30="",K$9=""),"",IF(COUNTIFS(Log!$A$5:$A$404,$A30,Log!$B$5:$B$404,K$9)=0,IF(K$8="Yes","Missing",""),IF(SUMPRODUCT(MAX((Log!$A$5:$A$404=$A30)*(Log!$B$5:$B$404=K$9)*Log!$N$5:$N$404))=0,IF(COUNTIFS(Log!$A$5:$A$404,$A30,Log!$B$5:$B$404,K$9,Log!$I$5:$I$404,"Needs a date")&gt;0,"Needs a date","No expiry"),SUMPRODUCT(MAX((Log!$A$5:$A$404=$A30)*(Log!$B$5:$B$404=K$9)*Log!$N$5:$N$404)))))</f>
        <v/>
      </c>
      <c r="L30" s="58">
        <f>IF(OR($A30="",L$9=""),"",IF(COUNTIFS(Log!$A$5:$A$404,$A30,Log!$B$5:$B$404,L$9)=0,IF(L$8="Yes","Missing",""),IF(SUMPRODUCT(MAX((Log!$A$5:$A$404=$A30)*(Log!$B$5:$B$404=L$9)*Log!$N$5:$N$404))=0,IF(COUNTIFS(Log!$A$5:$A$404,$A30,Log!$B$5:$B$404,L$9,Log!$I$5:$I$404,"Needs a date")&gt;0,"Needs a date","No expiry"),SUMPRODUCT(MAX((Log!$A$5:$A$404=$A30)*(Log!$B$5:$B$404=L$9)*Log!$N$5:$N$404)))))</f>
        <v/>
      </c>
      <c r="M30" s="58">
        <f>IF(OR($A30="",M$9=""),"",IF(COUNTIFS(Log!$A$5:$A$404,$A30,Log!$B$5:$B$404,M$9)=0,IF(M$8="Yes","Missing",""),IF(SUMPRODUCT(MAX((Log!$A$5:$A$404=$A30)*(Log!$B$5:$B$404=M$9)*Log!$N$5:$N$404))=0,IF(COUNTIFS(Log!$A$5:$A$404,$A30,Log!$B$5:$B$404,M$9,Log!$I$5:$I$404,"Needs a date")&gt;0,"Needs a date","No expiry"),SUMPRODUCT(MAX((Log!$A$5:$A$404=$A30)*(Log!$B$5:$B$404=M$9)*Log!$N$5:$N$404)))))</f>
        <v/>
      </c>
      <c r="N30" s="58">
        <f>IF(OR($A30="",N$9=""),"",IF(COUNTIFS(Log!$A$5:$A$404,$A30,Log!$B$5:$B$404,N$9)=0,IF(N$8="Yes","Missing",""),IF(SUMPRODUCT(MAX((Log!$A$5:$A$404=$A30)*(Log!$B$5:$B$404=N$9)*Log!$N$5:$N$404))=0,IF(COUNTIFS(Log!$A$5:$A$404,$A30,Log!$B$5:$B$404,N$9,Log!$I$5:$I$404,"Needs a date")&gt;0,"Needs a date","No expiry"),SUMPRODUCT(MAX((Log!$A$5:$A$404=$A30)*(Log!$B$5:$B$404=N$9)*Log!$N$5:$N$404)))))</f>
        <v/>
      </c>
    </row>
    <row r="31">
      <c r="A31" s="57">
        <f>IFERROR(IF(INDEX(People!$A$5:$A$34,22)="","",INDEX(People!$A$5:$A$34,22)),"")</f>
        <v/>
      </c>
      <c r="B31" s="57">
        <f>IFERROR(IF(INDEX(People!$B$5:$B$34,22)="","",INDEX(People!$B$5:$B$34,22)),"")</f>
        <v/>
      </c>
      <c r="C31" s="58">
        <f>IF(OR($A31="",C$9=""),"",IF(COUNTIFS(Log!$A$5:$A$404,$A31,Log!$B$5:$B$404,C$9)=0,IF(C$8="Yes","Missing",""),IF(SUMPRODUCT(MAX((Log!$A$5:$A$404=$A31)*(Log!$B$5:$B$404=C$9)*Log!$N$5:$N$404))=0,IF(COUNTIFS(Log!$A$5:$A$404,$A31,Log!$B$5:$B$404,C$9,Log!$I$5:$I$404,"Needs a date")&gt;0,"Needs a date","No expiry"),SUMPRODUCT(MAX((Log!$A$5:$A$404=$A31)*(Log!$B$5:$B$404=C$9)*Log!$N$5:$N$404)))))</f>
        <v/>
      </c>
      <c r="D31" s="58">
        <f>IF(OR($A31="",D$9=""),"",IF(COUNTIFS(Log!$A$5:$A$404,$A31,Log!$B$5:$B$404,D$9)=0,IF(D$8="Yes","Missing",""),IF(SUMPRODUCT(MAX((Log!$A$5:$A$404=$A31)*(Log!$B$5:$B$404=D$9)*Log!$N$5:$N$404))=0,IF(COUNTIFS(Log!$A$5:$A$404,$A31,Log!$B$5:$B$404,D$9,Log!$I$5:$I$404,"Needs a date")&gt;0,"Needs a date","No expiry"),SUMPRODUCT(MAX((Log!$A$5:$A$404=$A31)*(Log!$B$5:$B$404=D$9)*Log!$N$5:$N$404)))))</f>
        <v/>
      </c>
      <c r="E31" s="58">
        <f>IF(OR($A31="",E$9=""),"",IF(COUNTIFS(Log!$A$5:$A$404,$A31,Log!$B$5:$B$404,E$9)=0,IF(E$8="Yes","Missing",""),IF(SUMPRODUCT(MAX((Log!$A$5:$A$404=$A31)*(Log!$B$5:$B$404=E$9)*Log!$N$5:$N$404))=0,IF(COUNTIFS(Log!$A$5:$A$404,$A31,Log!$B$5:$B$404,E$9,Log!$I$5:$I$404,"Needs a date")&gt;0,"Needs a date","No expiry"),SUMPRODUCT(MAX((Log!$A$5:$A$404=$A31)*(Log!$B$5:$B$404=E$9)*Log!$N$5:$N$404)))))</f>
        <v/>
      </c>
      <c r="F31" s="58">
        <f>IF(OR($A31="",F$9=""),"",IF(COUNTIFS(Log!$A$5:$A$404,$A31,Log!$B$5:$B$404,F$9)=0,IF(F$8="Yes","Missing",""),IF(SUMPRODUCT(MAX((Log!$A$5:$A$404=$A31)*(Log!$B$5:$B$404=F$9)*Log!$N$5:$N$404))=0,IF(COUNTIFS(Log!$A$5:$A$404,$A31,Log!$B$5:$B$404,F$9,Log!$I$5:$I$404,"Needs a date")&gt;0,"Needs a date","No expiry"),SUMPRODUCT(MAX((Log!$A$5:$A$404=$A31)*(Log!$B$5:$B$404=F$9)*Log!$N$5:$N$404)))))</f>
        <v/>
      </c>
      <c r="G31" s="58">
        <f>IF(OR($A31="",G$9=""),"",IF(COUNTIFS(Log!$A$5:$A$404,$A31,Log!$B$5:$B$404,G$9)=0,IF(G$8="Yes","Missing",""),IF(SUMPRODUCT(MAX((Log!$A$5:$A$404=$A31)*(Log!$B$5:$B$404=G$9)*Log!$N$5:$N$404))=0,IF(COUNTIFS(Log!$A$5:$A$404,$A31,Log!$B$5:$B$404,G$9,Log!$I$5:$I$404,"Needs a date")&gt;0,"Needs a date","No expiry"),SUMPRODUCT(MAX((Log!$A$5:$A$404=$A31)*(Log!$B$5:$B$404=G$9)*Log!$N$5:$N$404)))))</f>
        <v/>
      </c>
      <c r="H31" s="58">
        <f>IF(OR($A31="",H$9=""),"",IF(COUNTIFS(Log!$A$5:$A$404,$A31,Log!$B$5:$B$404,H$9)=0,IF(H$8="Yes","Missing",""),IF(SUMPRODUCT(MAX((Log!$A$5:$A$404=$A31)*(Log!$B$5:$B$404=H$9)*Log!$N$5:$N$404))=0,IF(COUNTIFS(Log!$A$5:$A$404,$A31,Log!$B$5:$B$404,H$9,Log!$I$5:$I$404,"Needs a date")&gt;0,"Needs a date","No expiry"),SUMPRODUCT(MAX((Log!$A$5:$A$404=$A31)*(Log!$B$5:$B$404=H$9)*Log!$N$5:$N$404)))))</f>
        <v/>
      </c>
      <c r="I31" s="58">
        <f>IF(OR($A31="",I$9=""),"",IF(COUNTIFS(Log!$A$5:$A$404,$A31,Log!$B$5:$B$404,I$9)=0,IF(I$8="Yes","Missing",""),IF(SUMPRODUCT(MAX((Log!$A$5:$A$404=$A31)*(Log!$B$5:$B$404=I$9)*Log!$N$5:$N$404))=0,IF(COUNTIFS(Log!$A$5:$A$404,$A31,Log!$B$5:$B$404,I$9,Log!$I$5:$I$404,"Needs a date")&gt;0,"Needs a date","No expiry"),SUMPRODUCT(MAX((Log!$A$5:$A$404=$A31)*(Log!$B$5:$B$404=I$9)*Log!$N$5:$N$404)))))</f>
        <v/>
      </c>
      <c r="J31" s="58">
        <f>IF(OR($A31="",J$9=""),"",IF(COUNTIFS(Log!$A$5:$A$404,$A31,Log!$B$5:$B$404,J$9)=0,IF(J$8="Yes","Missing",""),IF(SUMPRODUCT(MAX((Log!$A$5:$A$404=$A31)*(Log!$B$5:$B$404=J$9)*Log!$N$5:$N$404))=0,IF(COUNTIFS(Log!$A$5:$A$404,$A31,Log!$B$5:$B$404,J$9,Log!$I$5:$I$404,"Needs a date")&gt;0,"Needs a date","No expiry"),SUMPRODUCT(MAX((Log!$A$5:$A$404=$A31)*(Log!$B$5:$B$404=J$9)*Log!$N$5:$N$404)))))</f>
        <v/>
      </c>
      <c r="K31" s="58">
        <f>IF(OR($A31="",K$9=""),"",IF(COUNTIFS(Log!$A$5:$A$404,$A31,Log!$B$5:$B$404,K$9)=0,IF(K$8="Yes","Missing",""),IF(SUMPRODUCT(MAX((Log!$A$5:$A$404=$A31)*(Log!$B$5:$B$404=K$9)*Log!$N$5:$N$404))=0,IF(COUNTIFS(Log!$A$5:$A$404,$A31,Log!$B$5:$B$404,K$9,Log!$I$5:$I$404,"Needs a date")&gt;0,"Needs a date","No expiry"),SUMPRODUCT(MAX((Log!$A$5:$A$404=$A31)*(Log!$B$5:$B$404=K$9)*Log!$N$5:$N$404)))))</f>
        <v/>
      </c>
      <c r="L31" s="58">
        <f>IF(OR($A31="",L$9=""),"",IF(COUNTIFS(Log!$A$5:$A$404,$A31,Log!$B$5:$B$404,L$9)=0,IF(L$8="Yes","Missing",""),IF(SUMPRODUCT(MAX((Log!$A$5:$A$404=$A31)*(Log!$B$5:$B$404=L$9)*Log!$N$5:$N$404))=0,IF(COUNTIFS(Log!$A$5:$A$404,$A31,Log!$B$5:$B$404,L$9,Log!$I$5:$I$404,"Needs a date")&gt;0,"Needs a date","No expiry"),SUMPRODUCT(MAX((Log!$A$5:$A$404=$A31)*(Log!$B$5:$B$404=L$9)*Log!$N$5:$N$404)))))</f>
        <v/>
      </c>
      <c r="M31" s="58">
        <f>IF(OR($A31="",M$9=""),"",IF(COUNTIFS(Log!$A$5:$A$404,$A31,Log!$B$5:$B$404,M$9)=0,IF(M$8="Yes","Missing",""),IF(SUMPRODUCT(MAX((Log!$A$5:$A$404=$A31)*(Log!$B$5:$B$404=M$9)*Log!$N$5:$N$404))=0,IF(COUNTIFS(Log!$A$5:$A$404,$A31,Log!$B$5:$B$404,M$9,Log!$I$5:$I$404,"Needs a date")&gt;0,"Needs a date","No expiry"),SUMPRODUCT(MAX((Log!$A$5:$A$404=$A31)*(Log!$B$5:$B$404=M$9)*Log!$N$5:$N$404)))))</f>
        <v/>
      </c>
      <c r="N31" s="58">
        <f>IF(OR($A31="",N$9=""),"",IF(COUNTIFS(Log!$A$5:$A$404,$A31,Log!$B$5:$B$404,N$9)=0,IF(N$8="Yes","Missing",""),IF(SUMPRODUCT(MAX((Log!$A$5:$A$404=$A31)*(Log!$B$5:$B$404=N$9)*Log!$N$5:$N$404))=0,IF(COUNTIFS(Log!$A$5:$A$404,$A31,Log!$B$5:$B$404,N$9,Log!$I$5:$I$404,"Needs a date")&gt;0,"Needs a date","No expiry"),SUMPRODUCT(MAX((Log!$A$5:$A$404=$A31)*(Log!$B$5:$B$404=N$9)*Log!$N$5:$N$404)))))</f>
        <v/>
      </c>
    </row>
    <row r="32">
      <c r="A32" s="57">
        <f>IFERROR(IF(INDEX(People!$A$5:$A$34,23)="","",INDEX(People!$A$5:$A$34,23)),"")</f>
        <v/>
      </c>
      <c r="B32" s="57">
        <f>IFERROR(IF(INDEX(People!$B$5:$B$34,23)="","",INDEX(People!$B$5:$B$34,23)),"")</f>
        <v/>
      </c>
      <c r="C32" s="58">
        <f>IF(OR($A32="",C$9=""),"",IF(COUNTIFS(Log!$A$5:$A$404,$A32,Log!$B$5:$B$404,C$9)=0,IF(C$8="Yes","Missing",""),IF(SUMPRODUCT(MAX((Log!$A$5:$A$404=$A32)*(Log!$B$5:$B$404=C$9)*Log!$N$5:$N$404))=0,IF(COUNTIFS(Log!$A$5:$A$404,$A32,Log!$B$5:$B$404,C$9,Log!$I$5:$I$404,"Needs a date")&gt;0,"Needs a date","No expiry"),SUMPRODUCT(MAX((Log!$A$5:$A$404=$A32)*(Log!$B$5:$B$404=C$9)*Log!$N$5:$N$404)))))</f>
        <v/>
      </c>
      <c r="D32" s="58">
        <f>IF(OR($A32="",D$9=""),"",IF(COUNTIFS(Log!$A$5:$A$404,$A32,Log!$B$5:$B$404,D$9)=0,IF(D$8="Yes","Missing",""),IF(SUMPRODUCT(MAX((Log!$A$5:$A$404=$A32)*(Log!$B$5:$B$404=D$9)*Log!$N$5:$N$404))=0,IF(COUNTIFS(Log!$A$5:$A$404,$A32,Log!$B$5:$B$404,D$9,Log!$I$5:$I$404,"Needs a date")&gt;0,"Needs a date","No expiry"),SUMPRODUCT(MAX((Log!$A$5:$A$404=$A32)*(Log!$B$5:$B$404=D$9)*Log!$N$5:$N$404)))))</f>
        <v/>
      </c>
      <c r="E32" s="58">
        <f>IF(OR($A32="",E$9=""),"",IF(COUNTIFS(Log!$A$5:$A$404,$A32,Log!$B$5:$B$404,E$9)=0,IF(E$8="Yes","Missing",""),IF(SUMPRODUCT(MAX((Log!$A$5:$A$404=$A32)*(Log!$B$5:$B$404=E$9)*Log!$N$5:$N$404))=0,IF(COUNTIFS(Log!$A$5:$A$404,$A32,Log!$B$5:$B$404,E$9,Log!$I$5:$I$404,"Needs a date")&gt;0,"Needs a date","No expiry"),SUMPRODUCT(MAX((Log!$A$5:$A$404=$A32)*(Log!$B$5:$B$404=E$9)*Log!$N$5:$N$404)))))</f>
        <v/>
      </c>
      <c r="F32" s="58">
        <f>IF(OR($A32="",F$9=""),"",IF(COUNTIFS(Log!$A$5:$A$404,$A32,Log!$B$5:$B$404,F$9)=0,IF(F$8="Yes","Missing",""),IF(SUMPRODUCT(MAX((Log!$A$5:$A$404=$A32)*(Log!$B$5:$B$404=F$9)*Log!$N$5:$N$404))=0,IF(COUNTIFS(Log!$A$5:$A$404,$A32,Log!$B$5:$B$404,F$9,Log!$I$5:$I$404,"Needs a date")&gt;0,"Needs a date","No expiry"),SUMPRODUCT(MAX((Log!$A$5:$A$404=$A32)*(Log!$B$5:$B$404=F$9)*Log!$N$5:$N$404)))))</f>
        <v/>
      </c>
      <c r="G32" s="58">
        <f>IF(OR($A32="",G$9=""),"",IF(COUNTIFS(Log!$A$5:$A$404,$A32,Log!$B$5:$B$404,G$9)=0,IF(G$8="Yes","Missing",""),IF(SUMPRODUCT(MAX((Log!$A$5:$A$404=$A32)*(Log!$B$5:$B$404=G$9)*Log!$N$5:$N$404))=0,IF(COUNTIFS(Log!$A$5:$A$404,$A32,Log!$B$5:$B$404,G$9,Log!$I$5:$I$404,"Needs a date")&gt;0,"Needs a date","No expiry"),SUMPRODUCT(MAX((Log!$A$5:$A$404=$A32)*(Log!$B$5:$B$404=G$9)*Log!$N$5:$N$404)))))</f>
        <v/>
      </c>
      <c r="H32" s="58">
        <f>IF(OR($A32="",H$9=""),"",IF(COUNTIFS(Log!$A$5:$A$404,$A32,Log!$B$5:$B$404,H$9)=0,IF(H$8="Yes","Missing",""),IF(SUMPRODUCT(MAX((Log!$A$5:$A$404=$A32)*(Log!$B$5:$B$404=H$9)*Log!$N$5:$N$404))=0,IF(COUNTIFS(Log!$A$5:$A$404,$A32,Log!$B$5:$B$404,H$9,Log!$I$5:$I$404,"Needs a date")&gt;0,"Needs a date","No expiry"),SUMPRODUCT(MAX((Log!$A$5:$A$404=$A32)*(Log!$B$5:$B$404=H$9)*Log!$N$5:$N$404)))))</f>
        <v/>
      </c>
      <c r="I32" s="58">
        <f>IF(OR($A32="",I$9=""),"",IF(COUNTIFS(Log!$A$5:$A$404,$A32,Log!$B$5:$B$404,I$9)=0,IF(I$8="Yes","Missing",""),IF(SUMPRODUCT(MAX((Log!$A$5:$A$404=$A32)*(Log!$B$5:$B$404=I$9)*Log!$N$5:$N$404))=0,IF(COUNTIFS(Log!$A$5:$A$404,$A32,Log!$B$5:$B$404,I$9,Log!$I$5:$I$404,"Needs a date")&gt;0,"Needs a date","No expiry"),SUMPRODUCT(MAX((Log!$A$5:$A$404=$A32)*(Log!$B$5:$B$404=I$9)*Log!$N$5:$N$404)))))</f>
        <v/>
      </c>
      <c r="J32" s="58">
        <f>IF(OR($A32="",J$9=""),"",IF(COUNTIFS(Log!$A$5:$A$404,$A32,Log!$B$5:$B$404,J$9)=0,IF(J$8="Yes","Missing",""),IF(SUMPRODUCT(MAX((Log!$A$5:$A$404=$A32)*(Log!$B$5:$B$404=J$9)*Log!$N$5:$N$404))=0,IF(COUNTIFS(Log!$A$5:$A$404,$A32,Log!$B$5:$B$404,J$9,Log!$I$5:$I$404,"Needs a date")&gt;0,"Needs a date","No expiry"),SUMPRODUCT(MAX((Log!$A$5:$A$404=$A32)*(Log!$B$5:$B$404=J$9)*Log!$N$5:$N$404)))))</f>
        <v/>
      </c>
      <c r="K32" s="58">
        <f>IF(OR($A32="",K$9=""),"",IF(COUNTIFS(Log!$A$5:$A$404,$A32,Log!$B$5:$B$404,K$9)=0,IF(K$8="Yes","Missing",""),IF(SUMPRODUCT(MAX((Log!$A$5:$A$404=$A32)*(Log!$B$5:$B$404=K$9)*Log!$N$5:$N$404))=0,IF(COUNTIFS(Log!$A$5:$A$404,$A32,Log!$B$5:$B$404,K$9,Log!$I$5:$I$404,"Needs a date")&gt;0,"Needs a date","No expiry"),SUMPRODUCT(MAX((Log!$A$5:$A$404=$A32)*(Log!$B$5:$B$404=K$9)*Log!$N$5:$N$404)))))</f>
        <v/>
      </c>
      <c r="L32" s="58">
        <f>IF(OR($A32="",L$9=""),"",IF(COUNTIFS(Log!$A$5:$A$404,$A32,Log!$B$5:$B$404,L$9)=0,IF(L$8="Yes","Missing",""),IF(SUMPRODUCT(MAX((Log!$A$5:$A$404=$A32)*(Log!$B$5:$B$404=L$9)*Log!$N$5:$N$404))=0,IF(COUNTIFS(Log!$A$5:$A$404,$A32,Log!$B$5:$B$404,L$9,Log!$I$5:$I$404,"Needs a date")&gt;0,"Needs a date","No expiry"),SUMPRODUCT(MAX((Log!$A$5:$A$404=$A32)*(Log!$B$5:$B$404=L$9)*Log!$N$5:$N$404)))))</f>
        <v/>
      </c>
      <c r="M32" s="58">
        <f>IF(OR($A32="",M$9=""),"",IF(COUNTIFS(Log!$A$5:$A$404,$A32,Log!$B$5:$B$404,M$9)=0,IF(M$8="Yes","Missing",""),IF(SUMPRODUCT(MAX((Log!$A$5:$A$404=$A32)*(Log!$B$5:$B$404=M$9)*Log!$N$5:$N$404))=0,IF(COUNTIFS(Log!$A$5:$A$404,$A32,Log!$B$5:$B$404,M$9,Log!$I$5:$I$404,"Needs a date")&gt;0,"Needs a date","No expiry"),SUMPRODUCT(MAX((Log!$A$5:$A$404=$A32)*(Log!$B$5:$B$404=M$9)*Log!$N$5:$N$404)))))</f>
        <v/>
      </c>
      <c r="N32" s="58">
        <f>IF(OR($A32="",N$9=""),"",IF(COUNTIFS(Log!$A$5:$A$404,$A32,Log!$B$5:$B$404,N$9)=0,IF(N$8="Yes","Missing",""),IF(SUMPRODUCT(MAX((Log!$A$5:$A$404=$A32)*(Log!$B$5:$B$404=N$9)*Log!$N$5:$N$404))=0,IF(COUNTIFS(Log!$A$5:$A$404,$A32,Log!$B$5:$B$404,N$9,Log!$I$5:$I$404,"Needs a date")&gt;0,"Needs a date","No expiry"),SUMPRODUCT(MAX((Log!$A$5:$A$404=$A32)*(Log!$B$5:$B$404=N$9)*Log!$N$5:$N$404)))))</f>
        <v/>
      </c>
    </row>
    <row r="33">
      <c r="A33" s="57">
        <f>IFERROR(IF(INDEX(People!$A$5:$A$34,24)="","",INDEX(People!$A$5:$A$34,24)),"")</f>
        <v/>
      </c>
      <c r="B33" s="57">
        <f>IFERROR(IF(INDEX(People!$B$5:$B$34,24)="","",INDEX(People!$B$5:$B$34,24)),"")</f>
        <v/>
      </c>
      <c r="C33" s="58">
        <f>IF(OR($A33="",C$9=""),"",IF(COUNTIFS(Log!$A$5:$A$404,$A33,Log!$B$5:$B$404,C$9)=0,IF(C$8="Yes","Missing",""),IF(SUMPRODUCT(MAX((Log!$A$5:$A$404=$A33)*(Log!$B$5:$B$404=C$9)*Log!$N$5:$N$404))=0,IF(COUNTIFS(Log!$A$5:$A$404,$A33,Log!$B$5:$B$404,C$9,Log!$I$5:$I$404,"Needs a date")&gt;0,"Needs a date","No expiry"),SUMPRODUCT(MAX((Log!$A$5:$A$404=$A33)*(Log!$B$5:$B$404=C$9)*Log!$N$5:$N$404)))))</f>
        <v/>
      </c>
      <c r="D33" s="58">
        <f>IF(OR($A33="",D$9=""),"",IF(COUNTIFS(Log!$A$5:$A$404,$A33,Log!$B$5:$B$404,D$9)=0,IF(D$8="Yes","Missing",""),IF(SUMPRODUCT(MAX((Log!$A$5:$A$404=$A33)*(Log!$B$5:$B$404=D$9)*Log!$N$5:$N$404))=0,IF(COUNTIFS(Log!$A$5:$A$404,$A33,Log!$B$5:$B$404,D$9,Log!$I$5:$I$404,"Needs a date")&gt;0,"Needs a date","No expiry"),SUMPRODUCT(MAX((Log!$A$5:$A$404=$A33)*(Log!$B$5:$B$404=D$9)*Log!$N$5:$N$404)))))</f>
        <v/>
      </c>
      <c r="E33" s="58">
        <f>IF(OR($A33="",E$9=""),"",IF(COUNTIFS(Log!$A$5:$A$404,$A33,Log!$B$5:$B$404,E$9)=0,IF(E$8="Yes","Missing",""),IF(SUMPRODUCT(MAX((Log!$A$5:$A$404=$A33)*(Log!$B$5:$B$404=E$9)*Log!$N$5:$N$404))=0,IF(COUNTIFS(Log!$A$5:$A$404,$A33,Log!$B$5:$B$404,E$9,Log!$I$5:$I$404,"Needs a date")&gt;0,"Needs a date","No expiry"),SUMPRODUCT(MAX((Log!$A$5:$A$404=$A33)*(Log!$B$5:$B$404=E$9)*Log!$N$5:$N$404)))))</f>
        <v/>
      </c>
      <c r="F33" s="58">
        <f>IF(OR($A33="",F$9=""),"",IF(COUNTIFS(Log!$A$5:$A$404,$A33,Log!$B$5:$B$404,F$9)=0,IF(F$8="Yes","Missing",""),IF(SUMPRODUCT(MAX((Log!$A$5:$A$404=$A33)*(Log!$B$5:$B$404=F$9)*Log!$N$5:$N$404))=0,IF(COUNTIFS(Log!$A$5:$A$404,$A33,Log!$B$5:$B$404,F$9,Log!$I$5:$I$404,"Needs a date")&gt;0,"Needs a date","No expiry"),SUMPRODUCT(MAX((Log!$A$5:$A$404=$A33)*(Log!$B$5:$B$404=F$9)*Log!$N$5:$N$404)))))</f>
        <v/>
      </c>
      <c r="G33" s="58">
        <f>IF(OR($A33="",G$9=""),"",IF(COUNTIFS(Log!$A$5:$A$404,$A33,Log!$B$5:$B$404,G$9)=0,IF(G$8="Yes","Missing",""),IF(SUMPRODUCT(MAX((Log!$A$5:$A$404=$A33)*(Log!$B$5:$B$404=G$9)*Log!$N$5:$N$404))=0,IF(COUNTIFS(Log!$A$5:$A$404,$A33,Log!$B$5:$B$404,G$9,Log!$I$5:$I$404,"Needs a date")&gt;0,"Needs a date","No expiry"),SUMPRODUCT(MAX((Log!$A$5:$A$404=$A33)*(Log!$B$5:$B$404=G$9)*Log!$N$5:$N$404)))))</f>
        <v/>
      </c>
      <c r="H33" s="58">
        <f>IF(OR($A33="",H$9=""),"",IF(COUNTIFS(Log!$A$5:$A$404,$A33,Log!$B$5:$B$404,H$9)=0,IF(H$8="Yes","Missing",""),IF(SUMPRODUCT(MAX((Log!$A$5:$A$404=$A33)*(Log!$B$5:$B$404=H$9)*Log!$N$5:$N$404))=0,IF(COUNTIFS(Log!$A$5:$A$404,$A33,Log!$B$5:$B$404,H$9,Log!$I$5:$I$404,"Needs a date")&gt;0,"Needs a date","No expiry"),SUMPRODUCT(MAX((Log!$A$5:$A$404=$A33)*(Log!$B$5:$B$404=H$9)*Log!$N$5:$N$404)))))</f>
        <v/>
      </c>
      <c r="I33" s="58">
        <f>IF(OR($A33="",I$9=""),"",IF(COUNTIFS(Log!$A$5:$A$404,$A33,Log!$B$5:$B$404,I$9)=0,IF(I$8="Yes","Missing",""),IF(SUMPRODUCT(MAX((Log!$A$5:$A$404=$A33)*(Log!$B$5:$B$404=I$9)*Log!$N$5:$N$404))=0,IF(COUNTIFS(Log!$A$5:$A$404,$A33,Log!$B$5:$B$404,I$9,Log!$I$5:$I$404,"Needs a date")&gt;0,"Needs a date","No expiry"),SUMPRODUCT(MAX((Log!$A$5:$A$404=$A33)*(Log!$B$5:$B$404=I$9)*Log!$N$5:$N$404)))))</f>
        <v/>
      </c>
      <c r="J33" s="58">
        <f>IF(OR($A33="",J$9=""),"",IF(COUNTIFS(Log!$A$5:$A$404,$A33,Log!$B$5:$B$404,J$9)=0,IF(J$8="Yes","Missing",""),IF(SUMPRODUCT(MAX((Log!$A$5:$A$404=$A33)*(Log!$B$5:$B$404=J$9)*Log!$N$5:$N$404))=0,IF(COUNTIFS(Log!$A$5:$A$404,$A33,Log!$B$5:$B$404,J$9,Log!$I$5:$I$404,"Needs a date")&gt;0,"Needs a date","No expiry"),SUMPRODUCT(MAX((Log!$A$5:$A$404=$A33)*(Log!$B$5:$B$404=J$9)*Log!$N$5:$N$404)))))</f>
        <v/>
      </c>
      <c r="K33" s="58">
        <f>IF(OR($A33="",K$9=""),"",IF(COUNTIFS(Log!$A$5:$A$404,$A33,Log!$B$5:$B$404,K$9)=0,IF(K$8="Yes","Missing",""),IF(SUMPRODUCT(MAX((Log!$A$5:$A$404=$A33)*(Log!$B$5:$B$404=K$9)*Log!$N$5:$N$404))=0,IF(COUNTIFS(Log!$A$5:$A$404,$A33,Log!$B$5:$B$404,K$9,Log!$I$5:$I$404,"Needs a date")&gt;0,"Needs a date","No expiry"),SUMPRODUCT(MAX((Log!$A$5:$A$404=$A33)*(Log!$B$5:$B$404=K$9)*Log!$N$5:$N$404)))))</f>
        <v/>
      </c>
      <c r="L33" s="58">
        <f>IF(OR($A33="",L$9=""),"",IF(COUNTIFS(Log!$A$5:$A$404,$A33,Log!$B$5:$B$404,L$9)=0,IF(L$8="Yes","Missing",""),IF(SUMPRODUCT(MAX((Log!$A$5:$A$404=$A33)*(Log!$B$5:$B$404=L$9)*Log!$N$5:$N$404))=0,IF(COUNTIFS(Log!$A$5:$A$404,$A33,Log!$B$5:$B$404,L$9,Log!$I$5:$I$404,"Needs a date")&gt;0,"Needs a date","No expiry"),SUMPRODUCT(MAX((Log!$A$5:$A$404=$A33)*(Log!$B$5:$B$404=L$9)*Log!$N$5:$N$404)))))</f>
        <v/>
      </c>
      <c r="M33" s="58">
        <f>IF(OR($A33="",M$9=""),"",IF(COUNTIFS(Log!$A$5:$A$404,$A33,Log!$B$5:$B$404,M$9)=0,IF(M$8="Yes","Missing",""),IF(SUMPRODUCT(MAX((Log!$A$5:$A$404=$A33)*(Log!$B$5:$B$404=M$9)*Log!$N$5:$N$404))=0,IF(COUNTIFS(Log!$A$5:$A$404,$A33,Log!$B$5:$B$404,M$9,Log!$I$5:$I$404,"Needs a date")&gt;0,"Needs a date","No expiry"),SUMPRODUCT(MAX((Log!$A$5:$A$404=$A33)*(Log!$B$5:$B$404=M$9)*Log!$N$5:$N$404)))))</f>
        <v/>
      </c>
      <c r="N33" s="58">
        <f>IF(OR($A33="",N$9=""),"",IF(COUNTIFS(Log!$A$5:$A$404,$A33,Log!$B$5:$B$404,N$9)=0,IF(N$8="Yes","Missing",""),IF(SUMPRODUCT(MAX((Log!$A$5:$A$404=$A33)*(Log!$B$5:$B$404=N$9)*Log!$N$5:$N$404))=0,IF(COUNTIFS(Log!$A$5:$A$404,$A33,Log!$B$5:$B$404,N$9,Log!$I$5:$I$404,"Needs a date")&gt;0,"Needs a date","No expiry"),SUMPRODUCT(MAX((Log!$A$5:$A$404=$A33)*(Log!$B$5:$B$404=N$9)*Log!$N$5:$N$404)))))</f>
        <v/>
      </c>
    </row>
    <row r="34">
      <c r="A34" s="57">
        <f>IFERROR(IF(INDEX(People!$A$5:$A$34,25)="","",INDEX(People!$A$5:$A$34,25)),"")</f>
        <v/>
      </c>
      <c r="B34" s="57">
        <f>IFERROR(IF(INDEX(People!$B$5:$B$34,25)="","",INDEX(People!$B$5:$B$34,25)),"")</f>
        <v/>
      </c>
      <c r="C34" s="58">
        <f>IF(OR($A34="",C$9=""),"",IF(COUNTIFS(Log!$A$5:$A$404,$A34,Log!$B$5:$B$404,C$9)=0,IF(C$8="Yes","Missing",""),IF(SUMPRODUCT(MAX((Log!$A$5:$A$404=$A34)*(Log!$B$5:$B$404=C$9)*Log!$N$5:$N$404))=0,IF(COUNTIFS(Log!$A$5:$A$404,$A34,Log!$B$5:$B$404,C$9,Log!$I$5:$I$404,"Needs a date")&gt;0,"Needs a date","No expiry"),SUMPRODUCT(MAX((Log!$A$5:$A$404=$A34)*(Log!$B$5:$B$404=C$9)*Log!$N$5:$N$404)))))</f>
        <v/>
      </c>
      <c r="D34" s="58">
        <f>IF(OR($A34="",D$9=""),"",IF(COUNTIFS(Log!$A$5:$A$404,$A34,Log!$B$5:$B$404,D$9)=0,IF(D$8="Yes","Missing",""),IF(SUMPRODUCT(MAX((Log!$A$5:$A$404=$A34)*(Log!$B$5:$B$404=D$9)*Log!$N$5:$N$404))=0,IF(COUNTIFS(Log!$A$5:$A$404,$A34,Log!$B$5:$B$404,D$9,Log!$I$5:$I$404,"Needs a date")&gt;0,"Needs a date","No expiry"),SUMPRODUCT(MAX((Log!$A$5:$A$404=$A34)*(Log!$B$5:$B$404=D$9)*Log!$N$5:$N$404)))))</f>
        <v/>
      </c>
      <c r="E34" s="58">
        <f>IF(OR($A34="",E$9=""),"",IF(COUNTIFS(Log!$A$5:$A$404,$A34,Log!$B$5:$B$404,E$9)=0,IF(E$8="Yes","Missing",""),IF(SUMPRODUCT(MAX((Log!$A$5:$A$404=$A34)*(Log!$B$5:$B$404=E$9)*Log!$N$5:$N$404))=0,IF(COUNTIFS(Log!$A$5:$A$404,$A34,Log!$B$5:$B$404,E$9,Log!$I$5:$I$404,"Needs a date")&gt;0,"Needs a date","No expiry"),SUMPRODUCT(MAX((Log!$A$5:$A$404=$A34)*(Log!$B$5:$B$404=E$9)*Log!$N$5:$N$404)))))</f>
        <v/>
      </c>
      <c r="F34" s="58">
        <f>IF(OR($A34="",F$9=""),"",IF(COUNTIFS(Log!$A$5:$A$404,$A34,Log!$B$5:$B$404,F$9)=0,IF(F$8="Yes","Missing",""),IF(SUMPRODUCT(MAX((Log!$A$5:$A$404=$A34)*(Log!$B$5:$B$404=F$9)*Log!$N$5:$N$404))=0,IF(COUNTIFS(Log!$A$5:$A$404,$A34,Log!$B$5:$B$404,F$9,Log!$I$5:$I$404,"Needs a date")&gt;0,"Needs a date","No expiry"),SUMPRODUCT(MAX((Log!$A$5:$A$404=$A34)*(Log!$B$5:$B$404=F$9)*Log!$N$5:$N$404)))))</f>
        <v/>
      </c>
      <c r="G34" s="58">
        <f>IF(OR($A34="",G$9=""),"",IF(COUNTIFS(Log!$A$5:$A$404,$A34,Log!$B$5:$B$404,G$9)=0,IF(G$8="Yes","Missing",""),IF(SUMPRODUCT(MAX((Log!$A$5:$A$404=$A34)*(Log!$B$5:$B$404=G$9)*Log!$N$5:$N$404))=0,IF(COUNTIFS(Log!$A$5:$A$404,$A34,Log!$B$5:$B$404,G$9,Log!$I$5:$I$404,"Needs a date")&gt;0,"Needs a date","No expiry"),SUMPRODUCT(MAX((Log!$A$5:$A$404=$A34)*(Log!$B$5:$B$404=G$9)*Log!$N$5:$N$404)))))</f>
        <v/>
      </c>
      <c r="H34" s="58">
        <f>IF(OR($A34="",H$9=""),"",IF(COUNTIFS(Log!$A$5:$A$404,$A34,Log!$B$5:$B$404,H$9)=0,IF(H$8="Yes","Missing",""),IF(SUMPRODUCT(MAX((Log!$A$5:$A$404=$A34)*(Log!$B$5:$B$404=H$9)*Log!$N$5:$N$404))=0,IF(COUNTIFS(Log!$A$5:$A$404,$A34,Log!$B$5:$B$404,H$9,Log!$I$5:$I$404,"Needs a date")&gt;0,"Needs a date","No expiry"),SUMPRODUCT(MAX((Log!$A$5:$A$404=$A34)*(Log!$B$5:$B$404=H$9)*Log!$N$5:$N$404)))))</f>
        <v/>
      </c>
      <c r="I34" s="58">
        <f>IF(OR($A34="",I$9=""),"",IF(COUNTIFS(Log!$A$5:$A$404,$A34,Log!$B$5:$B$404,I$9)=0,IF(I$8="Yes","Missing",""),IF(SUMPRODUCT(MAX((Log!$A$5:$A$404=$A34)*(Log!$B$5:$B$404=I$9)*Log!$N$5:$N$404))=0,IF(COUNTIFS(Log!$A$5:$A$404,$A34,Log!$B$5:$B$404,I$9,Log!$I$5:$I$404,"Needs a date")&gt;0,"Needs a date","No expiry"),SUMPRODUCT(MAX((Log!$A$5:$A$404=$A34)*(Log!$B$5:$B$404=I$9)*Log!$N$5:$N$404)))))</f>
        <v/>
      </c>
      <c r="J34" s="58">
        <f>IF(OR($A34="",J$9=""),"",IF(COUNTIFS(Log!$A$5:$A$404,$A34,Log!$B$5:$B$404,J$9)=0,IF(J$8="Yes","Missing",""),IF(SUMPRODUCT(MAX((Log!$A$5:$A$404=$A34)*(Log!$B$5:$B$404=J$9)*Log!$N$5:$N$404))=0,IF(COUNTIFS(Log!$A$5:$A$404,$A34,Log!$B$5:$B$404,J$9,Log!$I$5:$I$404,"Needs a date")&gt;0,"Needs a date","No expiry"),SUMPRODUCT(MAX((Log!$A$5:$A$404=$A34)*(Log!$B$5:$B$404=J$9)*Log!$N$5:$N$404)))))</f>
        <v/>
      </c>
      <c r="K34" s="58">
        <f>IF(OR($A34="",K$9=""),"",IF(COUNTIFS(Log!$A$5:$A$404,$A34,Log!$B$5:$B$404,K$9)=0,IF(K$8="Yes","Missing",""),IF(SUMPRODUCT(MAX((Log!$A$5:$A$404=$A34)*(Log!$B$5:$B$404=K$9)*Log!$N$5:$N$404))=0,IF(COUNTIFS(Log!$A$5:$A$404,$A34,Log!$B$5:$B$404,K$9,Log!$I$5:$I$404,"Needs a date")&gt;0,"Needs a date","No expiry"),SUMPRODUCT(MAX((Log!$A$5:$A$404=$A34)*(Log!$B$5:$B$404=K$9)*Log!$N$5:$N$404)))))</f>
        <v/>
      </c>
      <c r="L34" s="58">
        <f>IF(OR($A34="",L$9=""),"",IF(COUNTIFS(Log!$A$5:$A$404,$A34,Log!$B$5:$B$404,L$9)=0,IF(L$8="Yes","Missing",""),IF(SUMPRODUCT(MAX((Log!$A$5:$A$404=$A34)*(Log!$B$5:$B$404=L$9)*Log!$N$5:$N$404))=0,IF(COUNTIFS(Log!$A$5:$A$404,$A34,Log!$B$5:$B$404,L$9,Log!$I$5:$I$404,"Needs a date")&gt;0,"Needs a date","No expiry"),SUMPRODUCT(MAX((Log!$A$5:$A$404=$A34)*(Log!$B$5:$B$404=L$9)*Log!$N$5:$N$404)))))</f>
        <v/>
      </c>
      <c r="M34" s="58">
        <f>IF(OR($A34="",M$9=""),"",IF(COUNTIFS(Log!$A$5:$A$404,$A34,Log!$B$5:$B$404,M$9)=0,IF(M$8="Yes","Missing",""),IF(SUMPRODUCT(MAX((Log!$A$5:$A$404=$A34)*(Log!$B$5:$B$404=M$9)*Log!$N$5:$N$404))=0,IF(COUNTIFS(Log!$A$5:$A$404,$A34,Log!$B$5:$B$404,M$9,Log!$I$5:$I$404,"Needs a date")&gt;0,"Needs a date","No expiry"),SUMPRODUCT(MAX((Log!$A$5:$A$404=$A34)*(Log!$B$5:$B$404=M$9)*Log!$N$5:$N$404)))))</f>
        <v/>
      </c>
      <c r="N34" s="58">
        <f>IF(OR($A34="",N$9=""),"",IF(COUNTIFS(Log!$A$5:$A$404,$A34,Log!$B$5:$B$404,N$9)=0,IF(N$8="Yes","Missing",""),IF(SUMPRODUCT(MAX((Log!$A$5:$A$404=$A34)*(Log!$B$5:$B$404=N$9)*Log!$N$5:$N$404))=0,IF(COUNTIFS(Log!$A$5:$A$404,$A34,Log!$B$5:$B$404,N$9,Log!$I$5:$I$404,"Needs a date")&gt;0,"Needs a date","No expiry"),SUMPRODUCT(MAX((Log!$A$5:$A$404=$A34)*(Log!$B$5:$B$404=N$9)*Log!$N$5:$N$404)))))</f>
        <v/>
      </c>
    </row>
    <row r="35">
      <c r="A35" s="57">
        <f>IFERROR(IF(INDEX(People!$A$5:$A$34,26)="","",INDEX(People!$A$5:$A$34,26)),"")</f>
        <v/>
      </c>
      <c r="B35" s="57">
        <f>IFERROR(IF(INDEX(People!$B$5:$B$34,26)="","",INDEX(People!$B$5:$B$34,26)),"")</f>
        <v/>
      </c>
      <c r="C35" s="58">
        <f>IF(OR($A35="",C$9=""),"",IF(COUNTIFS(Log!$A$5:$A$404,$A35,Log!$B$5:$B$404,C$9)=0,IF(C$8="Yes","Missing",""),IF(SUMPRODUCT(MAX((Log!$A$5:$A$404=$A35)*(Log!$B$5:$B$404=C$9)*Log!$N$5:$N$404))=0,IF(COUNTIFS(Log!$A$5:$A$404,$A35,Log!$B$5:$B$404,C$9,Log!$I$5:$I$404,"Needs a date")&gt;0,"Needs a date","No expiry"),SUMPRODUCT(MAX((Log!$A$5:$A$404=$A35)*(Log!$B$5:$B$404=C$9)*Log!$N$5:$N$404)))))</f>
        <v/>
      </c>
      <c r="D35" s="58">
        <f>IF(OR($A35="",D$9=""),"",IF(COUNTIFS(Log!$A$5:$A$404,$A35,Log!$B$5:$B$404,D$9)=0,IF(D$8="Yes","Missing",""),IF(SUMPRODUCT(MAX((Log!$A$5:$A$404=$A35)*(Log!$B$5:$B$404=D$9)*Log!$N$5:$N$404))=0,IF(COUNTIFS(Log!$A$5:$A$404,$A35,Log!$B$5:$B$404,D$9,Log!$I$5:$I$404,"Needs a date")&gt;0,"Needs a date","No expiry"),SUMPRODUCT(MAX((Log!$A$5:$A$404=$A35)*(Log!$B$5:$B$404=D$9)*Log!$N$5:$N$404)))))</f>
        <v/>
      </c>
      <c r="E35" s="58">
        <f>IF(OR($A35="",E$9=""),"",IF(COUNTIFS(Log!$A$5:$A$404,$A35,Log!$B$5:$B$404,E$9)=0,IF(E$8="Yes","Missing",""),IF(SUMPRODUCT(MAX((Log!$A$5:$A$404=$A35)*(Log!$B$5:$B$404=E$9)*Log!$N$5:$N$404))=0,IF(COUNTIFS(Log!$A$5:$A$404,$A35,Log!$B$5:$B$404,E$9,Log!$I$5:$I$404,"Needs a date")&gt;0,"Needs a date","No expiry"),SUMPRODUCT(MAX((Log!$A$5:$A$404=$A35)*(Log!$B$5:$B$404=E$9)*Log!$N$5:$N$404)))))</f>
        <v/>
      </c>
      <c r="F35" s="58">
        <f>IF(OR($A35="",F$9=""),"",IF(COUNTIFS(Log!$A$5:$A$404,$A35,Log!$B$5:$B$404,F$9)=0,IF(F$8="Yes","Missing",""),IF(SUMPRODUCT(MAX((Log!$A$5:$A$404=$A35)*(Log!$B$5:$B$404=F$9)*Log!$N$5:$N$404))=0,IF(COUNTIFS(Log!$A$5:$A$404,$A35,Log!$B$5:$B$404,F$9,Log!$I$5:$I$404,"Needs a date")&gt;0,"Needs a date","No expiry"),SUMPRODUCT(MAX((Log!$A$5:$A$404=$A35)*(Log!$B$5:$B$404=F$9)*Log!$N$5:$N$404)))))</f>
        <v/>
      </c>
      <c r="G35" s="58">
        <f>IF(OR($A35="",G$9=""),"",IF(COUNTIFS(Log!$A$5:$A$404,$A35,Log!$B$5:$B$404,G$9)=0,IF(G$8="Yes","Missing",""),IF(SUMPRODUCT(MAX((Log!$A$5:$A$404=$A35)*(Log!$B$5:$B$404=G$9)*Log!$N$5:$N$404))=0,IF(COUNTIFS(Log!$A$5:$A$404,$A35,Log!$B$5:$B$404,G$9,Log!$I$5:$I$404,"Needs a date")&gt;0,"Needs a date","No expiry"),SUMPRODUCT(MAX((Log!$A$5:$A$404=$A35)*(Log!$B$5:$B$404=G$9)*Log!$N$5:$N$404)))))</f>
        <v/>
      </c>
      <c r="H35" s="58">
        <f>IF(OR($A35="",H$9=""),"",IF(COUNTIFS(Log!$A$5:$A$404,$A35,Log!$B$5:$B$404,H$9)=0,IF(H$8="Yes","Missing",""),IF(SUMPRODUCT(MAX((Log!$A$5:$A$404=$A35)*(Log!$B$5:$B$404=H$9)*Log!$N$5:$N$404))=0,IF(COUNTIFS(Log!$A$5:$A$404,$A35,Log!$B$5:$B$404,H$9,Log!$I$5:$I$404,"Needs a date")&gt;0,"Needs a date","No expiry"),SUMPRODUCT(MAX((Log!$A$5:$A$404=$A35)*(Log!$B$5:$B$404=H$9)*Log!$N$5:$N$404)))))</f>
        <v/>
      </c>
      <c r="I35" s="58">
        <f>IF(OR($A35="",I$9=""),"",IF(COUNTIFS(Log!$A$5:$A$404,$A35,Log!$B$5:$B$404,I$9)=0,IF(I$8="Yes","Missing",""),IF(SUMPRODUCT(MAX((Log!$A$5:$A$404=$A35)*(Log!$B$5:$B$404=I$9)*Log!$N$5:$N$404))=0,IF(COUNTIFS(Log!$A$5:$A$404,$A35,Log!$B$5:$B$404,I$9,Log!$I$5:$I$404,"Needs a date")&gt;0,"Needs a date","No expiry"),SUMPRODUCT(MAX((Log!$A$5:$A$404=$A35)*(Log!$B$5:$B$404=I$9)*Log!$N$5:$N$404)))))</f>
        <v/>
      </c>
      <c r="J35" s="58">
        <f>IF(OR($A35="",J$9=""),"",IF(COUNTIFS(Log!$A$5:$A$404,$A35,Log!$B$5:$B$404,J$9)=0,IF(J$8="Yes","Missing",""),IF(SUMPRODUCT(MAX((Log!$A$5:$A$404=$A35)*(Log!$B$5:$B$404=J$9)*Log!$N$5:$N$404))=0,IF(COUNTIFS(Log!$A$5:$A$404,$A35,Log!$B$5:$B$404,J$9,Log!$I$5:$I$404,"Needs a date")&gt;0,"Needs a date","No expiry"),SUMPRODUCT(MAX((Log!$A$5:$A$404=$A35)*(Log!$B$5:$B$404=J$9)*Log!$N$5:$N$404)))))</f>
        <v/>
      </c>
      <c r="K35" s="58">
        <f>IF(OR($A35="",K$9=""),"",IF(COUNTIFS(Log!$A$5:$A$404,$A35,Log!$B$5:$B$404,K$9)=0,IF(K$8="Yes","Missing",""),IF(SUMPRODUCT(MAX((Log!$A$5:$A$404=$A35)*(Log!$B$5:$B$404=K$9)*Log!$N$5:$N$404))=0,IF(COUNTIFS(Log!$A$5:$A$404,$A35,Log!$B$5:$B$404,K$9,Log!$I$5:$I$404,"Needs a date")&gt;0,"Needs a date","No expiry"),SUMPRODUCT(MAX((Log!$A$5:$A$404=$A35)*(Log!$B$5:$B$404=K$9)*Log!$N$5:$N$404)))))</f>
        <v/>
      </c>
      <c r="L35" s="58">
        <f>IF(OR($A35="",L$9=""),"",IF(COUNTIFS(Log!$A$5:$A$404,$A35,Log!$B$5:$B$404,L$9)=0,IF(L$8="Yes","Missing",""),IF(SUMPRODUCT(MAX((Log!$A$5:$A$404=$A35)*(Log!$B$5:$B$404=L$9)*Log!$N$5:$N$404))=0,IF(COUNTIFS(Log!$A$5:$A$404,$A35,Log!$B$5:$B$404,L$9,Log!$I$5:$I$404,"Needs a date")&gt;0,"Needs a date","No expiry"),SUMPRODUCT(MAX((Log!$A$5:$A$404=$A35)*(Log!$B$5:$B$404=L$9)*Log!$N$5:$N$404)))))</f>
        <v/>
      </c>
      <c r="M35" s="58">
        <f>IF(OR($A35="",M$9=""),"",IF(COUNTIFS(Log!$A$5:$A$404,$A35,Log!$B$5:$B$404,M$9)=0,IF(M$8="Yes","Missing",""),IF(SUMPRODUCT(MAX((Log!$A$5:$A$404=$A35)*(Log!$B$5:$B$404=M$9)*Log!$N$5:$N$404))=0,IF(COUNTIFS(Log!$A$5:$A$404,$A35,Log!$B$5:$B$404,M$9,Log!$I$5:$I$404,"Needs a date")&gt;0,"Needs a date","No expiry"),SUMPRODUCT(MAX((Log!$A$5:$A$404=$A35)*(Log!$B$5:$B$404=M$9)*Log!$N$5:$N$404)))))</f>
        <v/>
      </c>
      <c r="N35" s="58">
        <f>IF(OR($A35="",N$9=""),"",IF(COUNTIFS(Log!$A$5:$A$404,$A35,Log!$B$5:$B$404,N$9)=0,IF(N$8="Yes","Missing",""),IF(SUMPRODUCT(MAX((Log!$A$5:$A$404=$A35)*(Log!$B$5:$B$404=N$9)*Log!$N$5:$N$404))=0,IF(COUNTIFS(Log!$A$5:$A$404,$A35,Log!$B$5:$B$404,N$9,Log!$I$5:$I$404,"Needs a date")&gt;0,"Needs a date","No expiry"),SUMPRODUCT(MAX((Log!$A$5:$A$404=$A35)*(Log!$B$5:$B$404=N$9)*Log!$N$5:$N$404)))))</f>
        <v/>
      </c>
    </row>
    <row r="36">
      <c r="A36" s="57">
        <f>IFERROR(IF(INDEX(People!$A$5:$A$34,27)="","",INDEX(People!$A$5:$A$34,27)),"")</f>
        <v/>
      </c>
      <c r="B36" s="57">
        <f>IFERROR(IF(INDEX(People!$B$5:$B$34,27)="","",INDEX(People!$B$5:$B$34,27)),"")</f>
        <v/>
      </c>
      <c r="C36" s="58">
        <f>IF(OR($A36="",C$9=""),"",IF(COUNTIFS(Log!$A$5:$A$404,$A36,Log!$B$5:$B$404,C$9)=0,IF(C$8="Yes","Missing",""),IF(SUMPRODUCT(MAX((Log!$A$5:$A$404=$A36)*(Log!$B$5:$B$404=C$9)*Log!$N$5:$N$404))=0,IF(COUNTIFS(Log!$A$5:$A$404,$A36,Log!$B$5:$B$404,C$9,Log!$I$5:$I$404,"Needs a date")&gt;0,"Needs a date","No expiry"),SUMPRODUCT(MAX((Log!$A$5:$A$404=$A36)*(Log!$B$5:$B$404=C$9)*Log!$N$5:$N$404)))))</f>
        <v/>
      </c>
      <c r="D36" s="58">
        <f>IF(OR($A36="",D$9=""),"",IF(COUNTIFS(Log!$A$5:$A$404,$A36,Log!$B$5:$B$404,D$9)=0,IF(D$8="Yes","Missing",""),IF(SUMPRODUCT(MAX((Log!$A$5:$A$404=$A36)*(Log!$B$5:$B$404=D$9)*Log!$N$5:$N$404))=0,IF(COUNTIFS(Log!$A$5:$A$404,$A36,Log!$B$5:$B$404,D$9,Log!$I$5:$I$404,"Needs a date")&gt;0,"Needs a date","No expiry"),SUMPRODUCT(MAX((Log!$A$5:$A$404=$A36)*(Log!$B$5:$B$404=D$9)*Log!$N$5:$N$404)))))</f>
        <v/>
      </c>
      <c r="E36" s="58">
        <f>IF(OR($A36="",E$9=""),"",IF(COUNTIFS(Log!$A$5:$A$404,$A36,Log!$B$5:$B$404,E$9)=0,IF(E$8="Yes","Missing",""),IF(SUMPRODUCT(MAX((Log!$A$5:$A$404=$A36)*(Log!$B$5:$B$404=E$9)*Log!$N$5:$N$404))=0,IF(COUNTIFS(Log!$A$5:$A$404,$A36,Log!$B$5:$B$404,E$9,Log!$I$5:$I$404,"Needs a date")&gt;0,"Needs a date","No expiry"),SUMPRODUCT(MAX((Log!$A$5:$A$404=$A36)*(Log!$B$5:$B$404=E$9)*Log!$N$5:$N$404)))))</f>
        <v/>
      </c>
      <c r="F36" s="58">
        <f>IF(OR($A36="",F$9=""),"",IF(COUNTIFS(Log!$A$5:$A$404,$A36,Log!$B$5:$B$404,F$9)=0,IF(F$8="Yes","Missing",""),IF(SUMPRODUCT(MAX((Log!$A$5:$A$404=$A36)*(Log!$B$5:$B$404=F$9)*Log!$N$5:$N$404))=0,IF(COUNTIFS(Log!$A$5:$A$404,$A36,Log!$B$5:$B$404,F$9,Log!$I$5:$I$404,"Needs a date")&gt;0,"Needs a date","No expiry"),SUMPRODUCT(MAX((Log!$A$5:$A$404=$A36)*(Log!$B$5:$B$404=F$9)*Log!$N$5:$N$404)))))</f>
        <v/>
      </c>
      <c r="G36" s="58">
        <f>IF(OR($A36="",G$9=""),"",IF(COUNTIFS(Log!$A$5:$A$404,$A36,Log!$B$5:$B$404,G$9)=0,IF(G$8="Yes","Missing",""),IF(SUMPRODUCT(MAX((Log!$A$5:$A$404=$A36)*(Log!$B$5:$B$404=G$9)*Log!$N$5:$N$404))=0,IF(COUNTIFS(Log!$A$5:$A$404,$A36,Log!$B$5:$B$404,G$9,Log!$I$5:$I$404,"Needs a date")&gt;0,"Needs a date","No expiry"),SUMPRODUCT(MAX((Log!$A$5:$A$404=$A36)*(Log!$B$5:$B$404=G$9)*Log!$N$5:$N$404)))))</f>
        <v/>
      </c>
      <c r="H36" s="58">
        <f>IF(OR($A36="",H$9=""),"",IF(COUNTIFS(Log!$A$5:$A$404,$A36,Log!$B$5:$B$404,H$9)=0,IF(H$8="Yes","Missing",""),IF(SUMPRODUCT(MAX((Log!$A$5:$A$404=$A36)*(Log!$B$5:$B$404=H$9)*Log!$N$5:$N$404))=0,IF(COUNTIFS(Log!$A$5:$A$404,$A36,Log!$B$5:$B$404,H$9,Log!$I$5:$I$404,"Needs a date")&gt;0,"Needs a date","No expiry"),SUMPRODUCT(MAX((Log!$A$5:$A$404=$A36)*(Log!$B$5:$B$404=H$9)*Log!$N$5:$N$404)))))</f>
        <v/>
      </c>
      <c r="I36" s="58">
        <f>IF(OR($A36="",I$9=""),"",IF(COUNTIFS(Log!$A$5:$A$404,$A36,Log!$B$5:$B$404,I$9)=0,IF(I$8="Yes","Missing",""),IF(SUMPRODUCT(MAX((Log!$A$5:$A$404=$A36)*(Log!$B$5:$B$404=I$9)*Log!$N$5:$N$404))=0,IF(COUNTIFS(Log!$A$5:$A$404,$A36,Log!$B$5:$B$404,I$9,Log!$I$5:$I$404,"Needs a date")&gt;0,"Needs a date","No expiry"),SUMPRODUCT(MAX((Log!$A$5:$A$404=$A36)*(Log!$B$5:$B$404=I$9)*Log!$N$5:$N$404)))))</f>
        <v/>
      </c>
      <c r="J36" s="58">
        <f>IF(OR($A36="",J$9=""),"",IF(COUNTIFS(Log!$A$5:$A$404,$A36,Log!$B$5:$B$404,J$9)=0,IF(J$8="Yes","Missing",""),IF(SUMPRODUCT(MAX((Log!$A$5:$A$404=$A36)*(Log!$B$5:$B$404=J$9)*Log!$N$5:$N$404))=0,IF(COUNTIFS(Log!$A$5:$A$404,$A36,Log!$B$5:$B$404,J$9,Log!$I$5:$I$404,"Needs a date")&gt;0,"Needs a date","No expiry"),SUMPRODUCT(MAX((Log!$A$5:$A$404=$A36)*(Log!$B$5:$B$404=J$9)*Log!$N$5:$N$404)))))</f>
        <v/>
      </c>
      <c r="K36" s="58">
        <f>IF(OR($A36="",K$9=""),"",IF(COUNTIFS(Log!$A$5:$A$404,$A36,Log!$B$5:$B$404,K$9)=0,IF(K$8="Yes","Missing",""),IF(SUMPRODUCT(MAX((Log!$A$5:$A$404=$A36)*(Log!$B$5:$B$404=K$9)*Log!$N$5:$N$404))=0,IF(COUNTIFS(Log!$A$5:$A$404,$A36,Log!$B$5:$B$404,K$9,Log!$I$5:$I$404,"Needs a date")&gt;0,"Needs a date","No expiry"),SUMPRODUCT(MAX((Log!$A$5:$A$404=$A36)*(Log!$B$5:$B$404=K$9)*Log!$N$5:$N$404)))))</f>
        <v/>
      </c>
      <c r="L36" s="58">
        <f>IF(OR($A36="",L$9=""),"",IF(COUNTIFS(Log!$A$5:$A$404,$A36,Log!$B$5:$B$404,L$9)=0,IF(L$8="Yes","Missing",""),IF(SUMPRODUCT(MAX((Log!$A$5:$A$404=$A36)*(Log!$B$5:$B$404=L$9)*Log!$N$5:$N$404))=0,IF(COUNTIFS(Log!$A$5:$A$404,$A36,Log!$B$5:$B$404,L$9,Log!$I$5:$I$404,"Needs a date")&gt;0,"Needs a date","No expiry"),SUMPRODUCT(MAX((Log!$A$5:$A$404=$A36)*(Log!$B$5:$B$404=L$9)*Log!$N$5:$N$404)))))</f>
        <v/>
      </c>
      <c r="M36" s="58">
        <f>IF(OR($A36="",M$9=""),"",IF(COUNTIFS(Log!$A$5:$A$404,$A36,Log!$B$5:$B$404,M$9)=0,IF(M$8="Yes","Missing",""),IF(SUMPRODUCT(MAX((Log!$A$5:$A$404=$A36)*(Log!$B$5:$B$404=M$9)*Log!$N$5:$N$404))=0,IF(COUNTIFS(Log!$A$5:$A$404,$A36,Log!$B$5:$B$404,M$9,Log!$I$5:$I$404,"Needs a date")&gt;0,"Needs a date","No expiry"),SUMPRODUCT(MAX((Log!$A$5:$A$404=$A36)*(Log!$B$5:$B$404=M$9)*Log!$N$5:$N$404)))))</f>
        <v/>
      </c>
      <c r="N36" s="58">
        <f>IF(OR($A36="",N$9=""),"",IF(COUNTIFS(Log!$A$5:$A$404,$A36,Log!$B$5:$B$404,N$9)=0,IF(N$8="Yes","Missing",""),IF(SUMPRODUCT(MAX((Log!$A$5:$A$404=$A36)*(Log!$B$5:$B$404=N$9)*Log!$N$5:$N$404))=0,IF(COUNTIFS(Log!$A$5:$A$404,$A36,Log!$B$5:$B$404,N$9,Log!$I$5:$I$404,"Needs a date")&gt;0,"Needs a date","No expiry"),SUMPRODUCT(MAX((Log!$A$5:$A$404=$A36)*(Log!$B$5:$B$404=N$9)*Log!$N$5:$N$404)))))</f>
        <v/>
      </c>
    </row>
    <row r="37">
      <c r="A37" s="57">
        <f>IFERROR(IF(INDEX(People!$A$5:$A$34,28)="","",INDEX(People!$A$5:$A$34,28)),"")</f>
        <v/>
      </c>
      <c r="B37" s="57">
        <f>IFERROR(IF(INDEX(People!$B$5:$B$34,28)="","",INDEX(People!$B$5:$B$34,28)),"")</f>
        <v/>
      </c>
      <c r="C37" s="58">
        <f>IF(OR($A37="",C$9=""),"",IF(COUNTIFS(Log!$A$5:$A$404,$A37,Log!$B$5:$B$404,C$9)=0,IF(C$8="Yes","Missing",""),IF(SUMPRODUCT(MAX((Log!$A$5:$A$404=$A37)*(Log!$B$5:$B$404=C$9)*Log!$N$5:$N$404))=0,IF(COUNTIFS(Log!$A$5:$A$404,$A37,Log!$B$5:$B$404,C$9,Log!$I$5:$I$404,"Needs a date")&gt;0,"Needs a date","No expiry"),SUMPRODUCT(MAX((Log!$A$5:$A$404=$A37)*(Log!$B$5:$B$404=C$9)*Log!$N$5:$N$404)))))</f>
        <v/>
      </c>
      <c r="D37" s="58">
        <f>IF(OR($A37="",D$9=""),"",IF(COUNTIFS(Log!$A$5:$A$404,$A37,Log!$B$5:$B$404,D$9)=0,IF(D$8="Yes","Missing",""),IF(SUMPRODUCT(MAX((Log!$A$5:$A$404=$A37)*(Log!$B$5:$B$404=D$9)*Log!$N$5:$N$404))=0,IF(COUNTIFS(Log!$A$5:$A$404,$A37,Log!$B$5:$B$404,D$9,Log!$I$5:$I$404,"Needs a date")&gt;0,"Needs a date","No expiry"),SUMPRODUCT(MAX((Log!$A$5:$A$404=$A37)*(Log!$B$5:$B$404=D$9)*Log!$N$5:$N$404)))))</f>
        <v/>
      </c>
      <c r="E37" s="58">
        <f>IF(OR($A37="",E$9=""),"",IF(COUNTIFS(Log!$A$5:$A$404,$A37,Log!$B$5:$B$404,E$9)=0,IF(E$8="Yes","Missing",""),IF(SUMPRODUCT(MAX((Log!$A$5:$A$404=$A37)*(Log!$B$5:$B$404=E$9)*Log!$N$5:$N$404))=0,IF(COUNTIFS(Log!$A$5:$A$404,$A37,Log!$B$5:$B$404,E$9,Log!$I$5:$I$404,"Needs a date")&gt;0,"Needs a date","No expiry"),SUMPRODUCT(MAX((Log!$A$5:$A$404=$A37)*(Log!$B$5:$B$404=E$9)*Log!$N$5:$N$404)))))</f>
        <v/>
      </c>
      <c r="F37" s="58">
        <f>IF(OR($A37="",F$9=""),"",IF(COUNTIFS(Log!$A$5:$A$404,$A37,Log!$B$5:$B$404,F$9)=0,IF(F$8="Yes","Missing",""),IF(SUMPRODUCT(MAX((Log!$A$5:$A$404=$A37)*(Log!$B$5:$B$404=F$9)*Log!$N$5:$N$404))=0,IF(COUNTIFS(Log!$A$5:$A$404,$A37,Log!$B$5:$B$404,F$9,Log!$I$5:$I$404,"Needs a date")&gt;0,"Needs a date","No expiry"),SUMPRODUCT(MAX((Log!$A$5:$A$404=$A37)*(Log!$B$5:$B$404=F$9)*Log!$N$5:$N$404)))))</f>
        <v/>
      </c>
      <c r="G37" s="58">
        <f>IF(OR($A37="",G$9=""),"",IF(COUNTIFS(Log!$A$5:$A$404,$A37,Log!$B$5:$B$404,G$9)=0,IF(G$8="Yes","Missing",""),IF(SUMPRODUCT(MAX((Log!$A$5:$A$404=$A37)*(Log!$B$5:$B$404=G$9)*Log!$N$5:$N$404))=0,IF(COUNTIFS(Log!$A$5:$A$404,$A37,Log!$B$5:$B$404,G$9,Log!$I$5:$I$404,"Needs a date")&gt;0,"Needs a date","No expiry"),SUMPRODUCT(MAX((Log!$A$5:$A$404=$A37)*(Log!$B$5:$B$404=G$9)*Log!$N$5:$N$404)))))</f>
        <v/>
      </c>
      <c r="H37" s="58">
        <f>IF(OR($A37="",H$9=""),"",IF(COUNTIFS(Log!$A$5:$A$404,$A37,Log!$B$5:$B$404,H$9)=0,IF(H$8="Yes","Missing",""),IF(SUMPRODUCT(MAX((Log!$A$5:$A$404=$A37)*(Log!$B$5:$B$404=H$9)*Log!$N$5:$N$404))=0,IF(COUNTIFS(Log!$A$5:$A$404,$A37,Log!$B$5:$B$404,H$9,Log!$I$5:$I$404,"Needs a date")&gt;0,"Needs a date","No expiry"),SUMPRODUCT(MAX((Log!$A$5:$A$404=$A37)*(Log!$B$5:$B$404=H$9)*Log!$N$5:$N$404)))))</f>
        <v/>
      </c>
      <c r="I37" s="58">
        <f>IF(OR($A37="",I$9=""),"",IF(COUNTIFS(Log!$A$5:$A$404,$A37,Log!$B$5:$B$404,I$9)=0,IF(I$8="Yes","Missing",""),IF(SUMPRODUCT(MAX((Log!$A$5:$A$404=$A37)*(Log!$B$5:$B$404=I$9)*Log!$N$5:$N$404))=0,IF(COUNTIFS(Log!$A$5:$A$404,$A37,Log!$B$5:$B$404,I$9,Log!$I$5:$I$404,"Needs a date")&gt;0,"Needs a date","No expiry"),SUMPRODUCT(MAX((Log!$A$5:$A$404=$A37)*(Log!$B$5:$B$404=I$9)*Log!$N$5:$N$404)))))</f>
        <v/>
      </c>
      <c r="J37" s="58">
        <f>IF(OR($A37="",J$9=""),"",IF(COUNTIFS(Log!$A$5:$A$404,$A37,Log!$B$5:$B$404,J$9)=0,IF(J$8="Yes","Missing",""),IF(SUMPRODUCT(MAX((Log!$A$5:$A$404=$A37)*(Log!$B$5:$B$404=J$9)*Log!$N$5:$N$404))=0,IF(COUNTIFS(Log!$A$5:$A$404,$A37,Log!$B$5:$B$404,J$9,Log!$I$5:$I$404,"Needs a date")&gt;0,"Needs a date","No expiry"),SUMPRODUCT(MAX((Log!$A$5:$A$404=$A37)*(Log!$B$5:$B$404=J$9)*Log!$N$5:$N$404)))))</f>
        <v/>
      </c>
      <c r="K37" s="58">
        <f>IF(OR($A37="",K$9=""),"",IF(COUNTIFS(Log!$A$5:$A$404,$A37,Log!$B$5:$B$404,K$9)=0,IF(K$8="Yes","Missing",""),IF(SUMPRODUCT(MAX((Log!$A$5:$A$404=$A37)*(Log!$B$5:$B$404=K$9)*Log!$N$5:$N$404))=0,IF(COUNTIFS(Log!$A$5:$A$404,$A37,Log!$B$5:$B$404,K$9,Log!$I$5:$I$404,"Needs a date")&gt;0,"Needs a date","No expiry"),SUMPRODUCT(MAX((Log!$A$5:$A$404=$A37)*(Log!$B$5:$B$404=K$9)*Log!$N$5:$N$404)))))</f>
        <v/>
      </c>
      <c r="L37" s="58">
        <f>IF(OR($A37="",L$9=""),"",IF(COUNTIFS(Log!$A$5:$A$404,$A37,Log!$B$5:$B$404,L$9)=0,IF(L$8="Yes","Missing",""),IF(SUMPRODUCT(MAX((Log!$A$5:$A$404=$A37)*(Log!$B$5:$B$404=L$9)*Log!$N$5:$N$404))=0,IF(COUNTIFS(Log!$A$5:$A$404,$A37,Log!$B$5:$B$404,L$9,Log!$I$5:$I$404,"Needs a date")&gt;0,"Needs a date","No expiry"),SUMPRODUCT(MAX((Log!$A$5:$A$404=$A37)*(Log!$B$5:$B$404=L$9)*Log!$N$5:$N$404)))))</f>
        <v/>
      </c>
      <c r="M37" s="58">
        <f>IF(OR($A37="",M$9=""),"",IF(COUNTIFS(Log!$A$5:$A$404,$A37,Log!$B$5:$B$404,M$9)=0,IF(M$8="Yes","Missing",""),IF(SUMPRODUCT(MAX((Log!$A$5:$A$404=$A37)*(Log!$B$5:$B$404=M$9)*Log!$N$5:$N$404))=0,IF(COUNTIFS(Log!$A$5:$A$404,$A37,Log!$B$5:$B$404,M$9,Log!$I$5:$I$404,"Needs a date")&gt;0,"Needs a date","No expiry"),SUMPRODUCT(MAX((Log!$A$5:$A$404=$A37)*(Log!$B$5:$B$404=M$9)*Log!$N$5:$N$404)))))</f>
        <v/>
      </c>
      <c r="N37" s="58">
        <f>IF(OR($A37="",N$9=""),"",IF(COUNTIFS(Log!$A$5:$A$404,$A37,Log!$B$5:$B$404,N$9)=0,IF(N$8="Yes","Missing",""),IF(SUMPRODUCT(MAX((Log!$A$5:$A$404=$A37)*(Log!$B$5:$B$404=N$9)*Log!$N$5:$N$404))=0,IF(COUNTIFS(Log!$A$5:$A$404,$A37,Log!$B$5:$B$404,N$9,Log!$I$5:$I$404,"Needs a date")&gt;0,"Needs a date","No expiry"),SUMPRODUCT(MAX((Log!$A$5:$A$404=$A37)*(Log!$B$5:$B$404=N$9)*Log!$N$5:$N$404)))))</f>
        <v/>
      </c>
    </row>
    <row r="38">
      <c r="A38" s="57">
        <f>IFERROR(IF(INDEX(People!$A$5:$A$34,29)="","",INDEX(People!$A$5:$A$34,29)),"")</f>
        <v/>
      </c>
      <c r="B38" s="57">
        <f>IFERROR(IF(INDEX(People!$B$5:$B$34,29)="","",INDEX(People!$B$5:$B$34,29)),"")</f>
        <v/>
      </c>
      <c r="C38" s="58">
        <f>IF(OR($A38="",C$9=""),"",IF(COUNTIFS(Log!$A$5:$A$404,$A38,Log!$B$5:$B$404,C$9)=0,IF(C$8="Yes","Missing",""),IF(SUMPRODUCT(MAX((Log!$A$5:$A$404=$A38)*(Log!$B$5:$B$404=C$9)*Log!$N$5:$N$404))=0,IF(COUNTIFS(Log!$A$5:$A$404,$A38,Log!$B$5:$B$404,C$9,Log!$I$5:$I$404,"Needs a date")&gt;0,"Needs a date","No expiry"),SUMPRODUCT(MAX((Log!$A$5:$A$404=$A38)*(Log!$B$5:$B$404=C$9)*Log!$N$5:$N$404)))))</f>
        <v/>
      </c>
      <c r="D38" s="58">
        <f>IF(OR($A38="",D$9=""),"",IF(COUNTIFS(Log!$A$5:$A$404,$A38,Log!$B$5:$B$404,D$9)=0,IF(D$8="Yes","Missing",""),IF(SUMPRODUCT(MAX((Log!$A$5:$A$404=$A38)*(Log!$B$5:$B$404=D$9)*Log!$N$5:$N$404))=0,IF(COUNTIFS(Log!$A$5:$A$404,$A38,Log!$B$5:$B$404,D$9,Log!$I$5:$I$404,"Needs a date")&gt;0,"Needs a date","No expiry"),SUMPRODUCT(MAX((Log!$A$5:$A$404=$A38)*(Log!$B$5:$B$404=D$9)*Log!$N$5:$N$404)))))</f>
        <v/>
      </c>
      <c r="E38" s="58">
        <f>IF(OR($A38="",E$9=""),"",IF(COUNTIFS(Log!$A$5:$A$404,$A38,Log!$B$5:$B$404,E$9)=0,IF(E$8="Yes","Missing",""),IF(SUMPRODUCT(MAX((Log!$A$5:$A$404=$A38)*(Log!$B$5:$B$404=E$9)*Log!$N$5:$N$404))=0,IF(COUNTIFS(Log!$A$5:$A$404,$A38,Log!$B$5:$B$404,E$9,Log!$I$5:$I$404,"Needs a date")&gt;0,"Needs a date","No expiry"),SUMPRODUCT(MAX((Log!$A$5:$A$404=$A38)*(Log!$B$5:$B$404=E$9)*Log!$N$5:$N$404)))))</f>
        <v/>
      </c>
      <c r="F38" s="58">
        <f>IF(OR($A38="",F$9=""),"",IF(COUNTIFS(Log!$A$5:$A$404,$A38,Log!$B$5:$B$404,F$9)=0,IF(F$8="Yes","Missing",""),IF(SUMPRODUCT(MAX((Log!$A$5:$A$404=$A38)*(Log!$B$5:$B$404=F$9)*Log!$N$5:$N$404))=0,IF(COUNTIFS(Log!$A$5:$A$404,$A38,Log!$B$5:$B$404,F$9,Log!$I$5:$I$404,"Needs a date")&gt;0,"Needs a date","No expiry"),SUMPRODUCT(MAX((Log!$A$5:$A$404=$A38)*(Log!$B$5:$B$404=F$9)*Log!$N$5:$N$404)))))</f>
        <v/>
      </c>
      <c r="G38" s="58">
        <f>IF(OR($A38="",G$9=""),"",IF(COUNTIFS(Log!$A$5:$A$404,$A38,Log!$B$5:$B$404,G$9)=0,IF(G$8="Yes","Missing",""),IF(SUMPRODUCT(MAX((Log!$A$5:$A$404=$A38)*(Log!$B$5:$B$404=G$9)*Log!$N$5:$N$404))=0,IF(COUNTIFS(Log!$A$5:$A$404,$A38,Log!$B$5:$B$404,G$9,Log!$I$5:$I$404,"Needs a date")&gt;0,"Needs a date","No expiry"),SUMPRODUCT(MAX((Log!$A$5:$A$404=$A38)*(Log!$B$5:$B$404=G$9)*Log!$N$5:$N$404)))))</f>
        <v/>
      </c>
      <c r="H38" s="58">
        <f>IF(OR($A38="",H$9=""),"",IF(COUNTIFS(Log!$A$5:$A$404,$A38,Log!$B$5:$B$404,H$9)=0,IF(H$8="Yes","Missing",""),IF(SUMPRODUCT(MAX((Log!$A$5:$A$404=$A38)*(Log!$B$5:$B$404=H$9)*Log!$N$5:$N$404))=0,IF(COUNTIFS(Log!$A$5:$A$404,$A38,Log!$B$5:$B$404,H$9,Log!$I$5:$I$404,"Needs a date")&gt;0,"Needs a date","No expiry"),SUMPRODUCT(MAX((Log!$A$5:$A$404=$A38)*(Log!$B$5:$B$404=H$9)*Log!$N$5:$N$404)))))</f>
        <v/>
      </c>
      <c r="I38" s="58">
        <f>IF(OR($A38="",I$9=""),"",IF(COUNTIFS(Log!$A$5:$A$404,$A38,Log!$B$5:$B$404,I$9)=0,IF(I$8="Yes","Missing",""),IF(SUMPRODUCT(MAX((Log!$A$5:$A$404=$A38)*(Log!$B$5:$B$404=I$9)*Log!$N$5:$N$404))=0,IF(COUNTIFS(Log!$A$5:$A$404,$A38,Log!$B$5:$B$404,I$9,Log!$I$5:$I$404,"Needs a date")&gt;0,"Needs a date","No expiry"),SUMPRODUCT(MAX((Log!$A$5:$A$404=$A38)*(Log!$B$5:$B$404=I$9)*Log!$N$5:$N$404)))))</f>
        <v/>
      </c>
      <c r="J38" s="58">
        <f>IF(OR($A38="",J$9=""),"",IF(COUNTIFS(Log!$A$5:$A$404,$A38,Log!$B$5:$B$404,J$9)=0,IF(J$8="Yes","Missing",""),IF(SUMPRODUCT(MAX((Log!$A$5:$A$404=$A38)*(Log!$B$5:$B$404=J$9)*Log!$N$5:$N$404))=0,IF(COUNTIFS(Log!$A$5:$A$404,$A38,Log!$B$5:$B$404,J$9,Log!$I$5:$I$404,"Needs a date")&gt;0,"Needs a date","No expiry"),SUMPRODUCT(MAX((Log!$A$5:$A$404=$A38)*(Log!$B$5:$B$404=J$9)*Log!$N$5:$N$404)))))</f>
        <v/>
      </c>
      <c r="K38" s="58">
        <f>IF(OR($A38="",K$9=""),"",IF(COUNTIFS(Log!$A$5:$A$404,$A38,Log!$B$5:$B$404,K$9)=0,IF(K$8="Yes","Missing",""),IF(SUMPRODUCT(MAX((Log!$A$5:$A$404=$A38)*(Log!$B$5:$B$404=K$9)*Log!$N$5:$N$404))=0,IF(COUNTIFS(Log!$A$5:$A$404,$A38,Log!$B$5:$B$404,K$9,Log!$I$5:$I$404,"Needs a date")&gt;0,"Needs a date","No expiry"),SUMPRODUCT(MAX((Log!$A$5:$A$404=$A38)*(Log!$B$5:$B$404=K$9)*Log!$N$5:$N$404)))))</f>
        <v/>
      </c>
      <c r="L38" s="58">
        <f>IF(OR($A38="",L$9=""),"",IF(COUNTIFS(Log!$A$5:$A$404,$A38,Log!$B$5:$B$404,L$9)=0,IF(L$8="Yes","Missing",""),IF(SUMPRODUCT(MAX((Log!$A$5:$A$404=$A38)*(Log!$B$5:$B$404=L$9)*Log!$N$5:$N$404))=0,IF(COUNTIFS(Log!$A$5:$A$404,$A38,Log!$B$5:$B$404,L$9,Log!$I$5:$I$404,"Needs a date")&gt;0,"Needs a date","No expiry"),SUMPRODUCT(MAX((Log!$A$5:$A$404=$A38)*(Log!$B$5:$B$404=L$9)*Log!$N$5:$N$404)))))</f>
        <v/>
      </c>
      <c r="M38" s="58">
        <f>IF(OR($A38="",M$9=""),"",IF(COUNTIFS(Log!$A$5:$A$404,$A38,Log!$B$5:$B$404,M$9)=0,IF(M$8="Yes","Missing",""),IF(SUMPRODUCT(MAX((Log!$A$5:$A$404=$A38)*(Log!$B$5:$B$404=M$9)*Log!$N$5:$N$404))=0,IF(COUNTIFS(Log!$A$5:$A$404,$A38,Log!$B$5:$B$404,M$9,Log!$I$5:$I$404,"Needs a date")&gt;0,"Needs a date","No expiry"),SUMPRODUCT(MAX((Log!$A$5:$A$404=$A38)*(Log!$B$5:$B$404=M$9)*Log!$N$5:$N$404)))))</f>
        <v/>
      </c>
      <c r="N38" s="58">
        <f>IF(OR($A38="",N$9=""),"",IF(COUNTIFS(Log!$A$5:$A$404,$A38,Log!$B$5:$B$404,N$9)=0,IF(N$8="Yes","Missing",""),IF(SUMPRODUCT(MAX((Log!$A$5:$A$404=$A38)*(Log!$B$5:$B$404=N$9)*Log!$N$5:$N$404))=0,IF(COUNTIFS(Log!$A$5:$A$404,$A38,Log!$B$5:$B$404,N$9,Log!$I$5:$I$404,"Needs a date")&gt;0,"Needs a date","No expiry"),SUMPRODUCT(MAX((Log!$A$5:$A$404=$A38)*(Log!$B$5:$B$404=N$9)*Log!$N$5:$N$404)))))</f>
        <v/>
      </c>
    </row>
    <row r="39">
      <c r="A39" s="57">
        <f>IFERROR(IF(INDEX(People!$A$5:$A$34,30)="","",INDEX(People!$A$5:$A$34,30)),"")</f>
        <v/>
      </c>
      <c r="B39" s="57">
        <f>IFERROR(IF(INDEX(People!$B$5:$B$34,30)="","",INDEX(People!$B$5:$B$34,30)),"")</f>
        <v/>
      </c>
      <c r="C39" s="58">
        <f>IF(OR($A39="",C$9=""),"",IF(COUNTIFS(Log!$A$5:$A$404,$A39,Log!$B$5:$B$404,C$9)=0,IF(C$8="Yes","Missing",""),IF(SUMPRODUCT(MAX((Log!$A$5:$A$404=$A39)*(Log!$B$5:$B$404=C$9)*Log!$N$5:$N$404))=0,IF(COUNTIFS(Log!$A$5:$A$404,$A39,Log!$B$5:$B$404,C$9,Log!$I$5:$I$404,"Needs a date")&gt;0,"Needs a date","No expiry"),SUMPRODUCT(MAX((Log!$A$5:$A$404=$A39)*(Log!$B$5:$B$404=C$9)*Log!$N$5:$N$404)))))</f>
        <v/>
      </c>
      <c r="D39" s="58">
        <f>IF(OR($A39="",D$9=""),"",IF(COUNTIFS(Log!$A$5:$A$404,$A39,Log!$B$5:$B$404,D$9)=0,IF(D$8="Yes","Missing",""),IF(SUMPRODUCT(MAX((Log!$A$5:$A$404=$A39)*(Log!$B$5:$B$404=D$9)*Log!$N$5:$N$404))=0,IF(COUNTIFS(Log!$A$5:$A$404,$A39,Log!$B$5:$B$404,D$9,Log!$I$5:$I$404,"Needs a date")&gt;0,"Needs a date","No expiry"),SUMPRODUCT(MAX((Log!$A$5:$A$404=$A39)*(Log!$B$5:$B$404=D$9)*Log!$N$5:$N$404)))))</f>
        <v/>
      </c>
      <c r="E39" s="58">
        <f>IF(OR($A39="",E$9=""),"",IF(COUNTIFS(Log!$A$5:$A$404,$A39,Log!$B$5:$B$404,E$9)=0,IF(E$8="Yes","Missing",""),IF(SUMPRODUCT(MAX((Log!$A$5:$A$404=$A39)*(Log!$B$5:$B$404=E$9)*Log!$N$5:$N$404))=0,IF(COUNTIFS(Log!$A$5:$A$404,$A39,Log!$B$5:$B$404,E$9,Log!$I$5:$I$404,"Needs a date")&gt;0,"Needs a date","No expiry"),SUMPRODUCT(MAX((Log!$A$5:$A$404=$A39)*(Log!$B$5:$B$404=E$9)*Log!$N$5:$N$404)))))</f>
        <v/>
      </c>
      <c r="F39" s="58">
        <f>IF(OR($A39="",F$9=""),"",IF(COUNTIFS(Log!$A$5:$A$404,$A39,Log!$B$5:$B$404,F$9)=0,IF(F$8="Yes","Missing",""),IF(SUMPRODUCT(MAX((Log!$A$5:$A$404=$A39)*(Log!$B$5:$B$404=F$9)*Log!$N$5:$N$404))=0,IF(COUNTIFS(Log!$A$5:$A$404,$A39,Log!$B$5:$B$404,F$9,Log!$I$5:$I$404,"Needs a date")&gt;0,"Needs a date","No expiry"),SUMPRODUCT(MAX((Log!$A$5:$A$404=$A39)*(Log!$B$5:$B$404=F$9)*Log!$N$5:$N$404)))))</f>
        <v/>
      </c>
      <c r="G39" s="58">
        <f>IF(OR($A39="",G$9=""),"",IF(COUNTIFS(Log!$A$5:$A$404,$A39,Log!$B$5:$B$404,G$9)=0,IF(G$8="Yes","Missing",""),IF(SUMPRODUCT(MAX((Log!$A$5:$A$404=$A39)*(Log!$B$5:$B$404=G$9)*Log!$N$5:$N$404))=0,IF(COUNTIFS(Log!$A$5:$A$404,$A39,Log!$B$5:$B$404,G$9,Log!$I$5:$I$404,"Needs a date")&gt;0,"Needs a date","No expiry"),SUMPRODUCT(MAX((Log!$A$5:$A$404=$A39)*(Log!$B$5:$B$404=G$9)*Log!$N$5:$N$404)))))</f>
        <v/>
      </c>
      <c r="H39" s="58">
        <f>IF(OR($A39="",H$9=""),"",IF(COUNTIFS(Log!$A$5:$A$404,$A39,Log!$B$5:$B$404,H$9)=0,IF(H$8="Yes","Missing",""),IF(SUMPRODUCT(MAX((Log!$A$5:$A$404=$A39)*(Log!$B$5:$B$404=H$9)*Log!$N$5:$N$404))=0,IF(COUNTIFS(Log!$A$5:$A$404,$A39,Log!$B$5:$B$404,H$9,Log!$I$5:$I$404,"Needs a date")&gt;0,"Needs a date","No expiry"),SUMPRODUCT(MAX((Log!$A$5:$A$404=$A39)*(Log!$B$5:$B$404=H$9)*Log!$N$5:$N$404)))))</f>
        <v/>
      </c>
      <c r="I39" s="58">
        <f>IF(OR($A39="",I$9=""),"",IF(COUNTIFS(Log!$A$5:$A$404,$A39,Log!$B$5:$B$404,I$9)=0,IF(I$8="Yes","Missing",""),IF(SUMPRODUCT(MAX((Log!$A$5:$A$404=$A39)*(Log!$B$5:$B$404=I$9)*Log!$N$5:$N$404))=0,IF(COUNTIFS(Log!$A$5:$A$404,$A39,Log!$B$5:$B$404,I$9,Log!$I$5:$I$404,"Needs a date")&gt;0,"Needs a date","No expiry"),SUMPRODUCT(MAX((Log!$A$5:$A$404=$A39)*(Log!$B$5:$B$404=I$9)*Log!$N$5:$N$404)))))</f>
        <v/>
      </c>
      <c r="J39" s="58">
        <f>IF(OR($A39="",J$9=""),"",IF(COUNTIFS(Log!$A$5:$A$404,$A39,Log!$B$5:$B$404,J$9)=0,IF(J$8="Yes","Missing",""),IF(SUMPRODUCT(MAX((Log!$A$5:$A$404=$A39)*(Log!$B$5:$B$404=J$9)*Log!$N$5:$N$404))=0,IF(COUNTIFS(Log!$A$5:$A$404,$A39,Log!$B$5:$B$404,J$9,Log!$I$5:$I$404,"Needs a date")&gt;0,"Needs a date","No expiry"),SUMPRODUCT(MAX((Log!$A$5:$A$404=$A39)*(Log!$B$5:$B$404=J$9)*Log!$N$5:$N$404)))))</f>
        <v/>
      </c>
      <c r="K39" s="58">
        <f>IF(OR($A39="",K$9=""),"",IF(COUNTIFS(Log!$A$5:$A$404,$A39,Log!$B$5:$B$404,K$9)=0,IF(K$8="Yes","Missing",""),IF(SUMPRODUCT(MAX((Log!$A$5:$A$404=$A39)*(Log!$B$5:$B$404=K$9)*Log!$N$5:$N$404))=0,IF(COUNTIFS(Log!$A$5:$A$404,$A39,Log!$B$5:$B$404,K$9,Log!$I$5:$I$404,"Needs a date")&gt;0,"Needs a date","No expiry"),SUMPRODUCT(MAX((Log!$A$5:$A$404=$A39)*(Log!$B$5:$B$404=K$9)*Log!$N$5:$N$404)))))</f>
        <v/>
      </c>
      <c r="L39" s="58">
        <f>IF(OR($A39="",L$9=""),"",IF(COUNTIFS(Log!$A$5:$A$404,$A39,Log!$B$5:$B$404,L$9)=0,IF(L$8="Yes","Missing",""),IF(SUMPRODUCT(MAX((Log!$A$5:$A$404=$A39)*(Log!$B$5:$B$404=L$9)*Log!$N$5:$N$404))=0,IF(COUNTIFS(Log!$A$5:$A$404,$A39,Log!$B$5:$B$404,L$9,Log!$I$5:$I$404,"Needs a date")&gt;0,"Needs a date","No expiry"),SUMPRODUCT(MAX((Log!$A$5:$A$404=$A39)*(Log!$B$5:$B$404=L$9)*Log!$N$5:$N$404)))))</f>
        <v/>
      </c>
      <c r="M39" s="58">
        <f>IF(OR($A39="",M$9=""),"",IF(COUNTIFS(Log!$A$5:$A$404,$A39,Log!$B$5:$B$404,M$9)=0,IF(M$8="Yes","Missing",""),IF(SUMPRODUCT(MAX((Log!$A$5:$A$404=$A39)*(Log!$B$5:$B$404=M$9)*Log!$N$5:$N$404))=0,IF(COUNTIFS(Log!$A$5:$A$404,$A39,Log!$B$5:$B$404,M$9,Log!$I$5:$I$404,"Needs a date")&gt;0,"Needs a date","No expiry"),SUMPRODUCT(MAX((Log!$A$5:$A$404=$A39)*(Log!$B$5:$B$404=M$9)*Log!$N$5:$N$404)))))</f>
        <v/>
      </c>
      <c r="N39" s="58">
        <f>IF(OR($A39="",N$9=""),"",IF(COUNTIFS(Log!$A$5:$A$404,$A39,Log!$B$5:$B$404,N$9)=0,IF(N$8="Yes","Missing",""),IF(SUMPRODUCT(MAX((Log!$A$5:$A$404=$A39)*(Log!$B$5:$B$404=N$9)*Log!$N$5:$N$404))=0,IF(COUNTIFS(Log!$A$5:$A$404,$A39,Log!$B$5:$B$404,N$9,Log!$I$5:$I$404,"Needs a date")&gt;0,"Needs a date","No expiry"),SUMPRODUCT(MAX((Log!$A$5:$A$404=$A39)*(Log!$B$5:$B$404=N$9)*Log!$N$5:$N$404)))))</f>
        <v/>
      </c>
    </row>
    <row r="41">
      <c r="A41" s="59" t="inlineStr">
        <is>
          <t>WHAT THE COLOURS MEAN</t>
        </is>
      </c>
    </row>
    <row r="42" ht="16" customHeight="1">
      <c r="A42" s="60" t="inlineStr"/>
      <c r="B42" s="61" t="inlineStr">
        <is>
          <t>Red: expired, the date has passed</t>
        </is>
      </c>
    </row>
    <row r="43" ht="16" customHeight="1">
      <c r="A43" s="62" t="inlineStr"/>
      <c r="B43" s="61" t="inlineStr">
        <is>
          <t>Amber: expiring inside its window, or Missing when required</t>
        </is>
      </c>
    </row>
    <row r="44" ht="16" customHeight="1">
      <c r="A44" s="63" t="inlineStr"/>
      <c r="B44" s="61" t="inlineStr">
        <is>
          <t>Grey-blue: valid</t>
        </is>
      </c>
    </row>
    <row r="45" ht="16" customHeight="1">
      <c r="A45" s="64" t="inlineStr"/>
      <c r="B45" s="61" t="inlineStr">
        <is>
          <t>Pale grey: no expiry date</t>
        </is>
      </c>
    </row>
  </sheetData>
  <mergeCells count="11">
    <mergeCell ref="A4:B4"/>
    <mergeCell ref="F5:H6"/>
    <mergeCell ref="C5:E6"/>
    <mergeCell ref="A2:N2"/>
    <mergeCell ref="I5:K6"/>
    <mergeCell ref="L4:N6"/>
    <mergeCell ref="C4:E4"/>
    <mergeCell ref="A5:B6"/>
    <mergeCell ref="F4:H4"/>
    <mergeCell ref="I4:K4"/>
    <mergeCell ref="A1:N1"/>
  </mergeCells>
  <conditionalFormatting sqref="C10:N39">
    <cfRule type="expression" priority="1" dxfId="1">
      <formula>C10="Missing"</formula>
    </cfRule>
    <cfRule type="expression" priority="2" dxfId="2">
      <formula>C10="Needs a date"</formula>
    </cfRule>
    <cfRule type="expression" priority="3" dxfId="0">
      <formula>AND(ISNUMBER(C10),C10&lt;$B$3)</formula>
    </cfRule>
    <cfRule type="expression" priority="4" dxfId="1">
      <formula>AND(ISNUMBER(C10),C10&gt;=$B$3,C10-$B$3&lt;=C$7)</formula>
    </cfRule>
    <cfRule type="expression" priority="5" dxfId="3">
      <formula>AND(ISNUMBER(C10),C10-$B$3&gt;C$7)</formula>
    </cfRule>
    <cfRule type="expression" priority="6" dxfId="9">
      <formula>C10="No expiry"</formula>
    </cfRule>
  </conditionalFormatting>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LeaveCalc</dc:creator>
  <dc:title xmlns:dc="http://purl.org/dc/elements/1.1/">LeaveCalc Certification Tracker</dc:title>
  <dc:subject xmlns:dc="http://purl.org/dc/elements/1.1/">Free license and certification expiry tracker</dc:subject>
  <dcterms:created xmlns:dcterms="http://purl.org/dc/terms/" xmlns:xsi="http://www.w3.org/2001/XMLSchema-instance" xsi:type="dcterms:W3CDTF">2026-10-01T09:00:00Z</dcterms:created>
  <dcterms:modified xmlns:dcterms="http://purl.org/dc/terms/" xmlns:xsi="http://www.w3.org/2001/XMLSchema-instance" xsi:type="dcterms:W3CDTF">2026-10-01T09:00:00Z</dcterms:modified>
  <cp:lastModifiedBy>LeaveCalc</cp:lastModifiedBy>
  <cp:keywords>leavecalc.com</cp:keywords>
</cp:coreProperties>
</file>